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comments4.xml" ContentType="application/vnd.openxmlformats-officedocument.spreadsheetml.comments+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120" yWindow="135" windowWidth="23910" windowHeight="9975" firstSheet="1" activeTab="1"/>
  </bookViews>
  <sheets>
    <sheet name="forRPM" sheetId="10" r:id="rId1"/>
    <sheet name="7PSourceSummary" sheetId="5" r:id="rId2"/>
    <sheet name="SC-New" sheetId="1" r:id="rId3"/>
    <sheet name="SC-NR" sheetId="2" r:id="rId4"/>
    <sheet name="M_Input_Out" sheetId="13" r:id="rId5"/>
    <sheet name="M_Input" sheetId="6" r:id="rId6"/>
    <sheet name="MMap" sheetId="7" r:id="rId7"/>
    <sheet name="SavingsNew" sheetId="12" r:id="rId8"/>
    <sheet name="Costs &amp; Savings Data" sheetId="9" r:id="rId9"/>
    <sheet name="CBSA Data" sheetId="11" r:id="rId10"/>
    <sheet name="ToDo7P" sheetId="8" r:id="rId11"/>
    <sheet name="LOG" sheetId="14" r:id="rId12"/>
  </sheets>
  <externalReferences>
    <externalReference r:id="rId13"/>
    <externalReference r:id="rId14"/>
    <externalReference r:id="rId15"/>
    <externalReference r:id="rId16"/>
    <externalReference r:id="rId17"/>
    <externalReference r:id="rId18"/>
  </externalReferences>
  <definedNames>
    <definedName name="_Key1" hidden="1">#REF!</definedName>
    <definedName name="_Order1" hidden="1">255</definedName>
    <definedName name="_Sort" hidden="1">#REF!</definedName>
    <definedName name="LookupNew">SavingsNew!$C$7:$X$52</definedName>
    <definedName name="MeasOut">M_Input_Out!$A$1:$AN$103</definedName>
    <definedName name="VSTOCK">[1]Lookup!$C$4:$D$12</definedName>
  </definedNames>
  <calcPr calcId="125725"/>
</workbook>
</file>

<file path=xl/calcChain.xml><?xml version="1.0" encoding="utf-8"?>
<calcChain xmlns="http://schemas.openxmlformats.org/spreadsheetml/2006/main">
  <c r="B8" i="14"/>
  <c r="D9" i="1" l="1"/>
  <c r="D8"/>
  <c r="D9" i="2"/>
  <c r="D8"/>
  <c r="B6" i="14"/>
  <c r="B7"/>
  <c r="B5"/>
  <c r="B4"/>
  <c r="C4" i="10"/>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3"/>
  <c r="C8" i="2" l="1"/>
  <c r="D107" s="1"/>
  <c r="C8" i="1"/>
  <c r="C64" s="1"/>
  <c r="V5" i="9"/>
  <c r="V4"/>
  <c r="V6"/>
  <c r="V7"/>
  <c r="T73"/>
  <c r="W7" s="1"/>
  <c r="AA193"/>
  <c r="AF193"/>
  <c r="AB194"/>
  <c r="AF194"/>
  <c r="AB195"/>
  <c r="AF195"/>
  <c r="AB196"/>
  <c r="AF196"/>
  <c r="AB197"/>
  <c r="AF197"/>
  <c r="AA198"/>
  <c r="AF198"/>
  <c r="AB199"/>
  <c r="AF199"/>
  <c r="AF200"/>
  <c r="T72"/>
  <c r="W6" s="1"/>
  <c r="T71"/>
  <c r="W5" s="1"/>
  <c r="T70"/>
  <c r="W4" s="1"/>
  <c r="A47" i="10"/>
  <c r="A48"/>
  <c r="A49"/>
  <c r="A50"/>
  <c r="A51"/>
  <c r="A52"/>
  <c r="A53"/>
  <c r="A54"/>
  <c r="A55"/>
  <c r="A56"/>
  <c r="A57"/>
  <c r="A58"/>
  <c r="A59"/>
  <c r="A60"/>
  <c r="A61"/>
  <c r="A62"/>
  <c r="A63"/>
  <c r="A64"/>
  <c r="A65"/>
  <c r="A66"/>
  <c r="A67"/>
  <c r="A68"/>
  <c r="A69"/>
  <c r="A70"/>
  <c r="A71"/>
  <c r="A72"/>
  <c r="A73"/>
  <c r="A74"/>
  <c r="AF47"/>
  <c r="AG47"/>
  <c r="AH47"/>
  <c r="AI47"/>
  <c r="AJ47"/>
  <c r="AK47"/>
  <c r="AL47"/>
  <c r="AM47"/>
  <c r="AN47"/>
  <c r="AO47"/>
  <c r="AP47"/>
  <c r="AQ47"/>
  <c r="AR47"/>
  <c r="AS47"/>
  <c r="AT47"/>
  <c r="AU47"/>
  <c r="AV47"/>
  <c r="AW47"/>
  <c r="AX47"/>
  <c r="AY47"/>
  <c r="AZ47"/>
  <c r="BA47"/>
  <c r="BB47"/>
  <c r="BC47"/>
  <c r="BD47"/>
  <c r="AF48"/>
  <c r="AG48"/>
  <c r="AH48"/>
  <c r="AI48"/>
  <c r="AJ48"/>
  <c r="AK48"/>
  <c r="AL48"/>
  <c r="AM48"/>
  <c r="AN48"/>
  <c r="AO48"/>
  <c r="AP48"/>
  <c r="AQ48"/>
  <c r="AR48"/>
  <c r="AS48"/>
  <c r="AT48"/>
  <c r="AU48"/>
  <c r="AV48"/>
  <c r="AW48"/>
  <c r="AX48"/>
  <c r="AY48"/>
  <c r="AZ48"/>
  <c r="BA48"/>
  <c r="BB48"/>
  <c r="BC48"/>
  <c r="BD48"/>
  <c r="AF49"/>
  <c r="AG49"/>
  <c r="AH49"/>
  <c r="AI49"/>
  <c r="AJ49"/>
  <c r="AK49"/>
  <c r="AL49"/>
  <c r="AM49"/>
  <c r="AN49"/>
  <c r="AO49"/>
  <c r="AP49"/>
  <c r="AQ49"/>
  <c r="AR49"/>
  <c r="AS49"/>
  <c r="AT49"/>
  <c r="AU49"/>
  <c r="AV49"/>
  <c r="AW49"/>
  <c r="AX49"/>
  <c r="AY49"/>
  <c r="AZ49"/>
  <c r="BA49"/>
  <c r="BB49"/>
  <c r="BC49"/>
  <c r="BD49"/>
  <c r="AF50"/>
  <c r="AG50"/>
  <c r="AH50"/>
  <c r="AI50"/>
  <c r="AJ50"/>
  <c r="AK50"/>
  <c r="AL50"/>
  <c r="AM50"/>
  <c r="AN50"/>
  <c r="AO50"/>
  <c r="AP50"/>
  <c r="AQ50"/>
  <c r="AR50"/>
  <c r="AS50"/>
  <c r="AT50"/>
  <c r="AU50"/>
  <c r="AV50"/>
  <c r="AW50"/>
  <c r="AX50"/>
  <c r="AY50"/>
  <c r="AZ50"/>
  <c r="BA50"/>
  <c r="BB50"/>
  <c r="BC50"/>
  <c r="BD50"/>
  <c r="AF51"/>
  <c r="AG51"/>
  <c r="AH51"/>
  <c r="AI51"/>
  <c r="AJ51"/>
  <c r="AK51"/>
  <c r="AL51"/>
  <c r="AM51"/>
  <c r="AN51"/>
  <c r="AO51"/>
  <c r="AP51"/>
  <c r="AQ51"/>
  <c r="AR51"/>
  <c r="AS51"/>
  <c r="AT51"/>
  <c r="AU51"/>
  <c r="AV51"/>
  <c r="AW51"/>
  <c r="AX51"/>
  <c r="AY51"/>
  <c r="AZ51"/>
  <c r="BA51"/>
  <c r="BB51"/>
  <c r="BC51"/>
  <c r="BD51"/>
  <c r="AF52"/>
  <c r="AG52"/>
  <c r="AH52"/>
  <c r="AI52"/>
  <c r="AJ52"/>
  <c r="AK52"/>
  <c r="AL52"/>
  <c r="AM52"/>
  <c r="AN52"/>
  <c r="AO52"/>
  <c r="AP52"/>
  <c r="AQ52"/>
  <c r="AR52"/>
  <c r="AS52"/>
  <c r="AT52"/>
  <c r="AU52"/>
  <c r="AV52"/>
  <c r="AW52"/>
  <c r="AX52"/>
  <c r="AY52"/>
  <c r="AZ52"/>
  <c r="BA52"/>
  <c r="BB52"/>
  <c r="BC52"/>
  <c r="BD52"/>
  <c r="AF53"/>
  <c r="AG53"/>
  <c r="AH53"/>
  <c r="AI53"/>
  <c r="AJ53"/>
  <c r="AK53"/>
  <c r="AL53"/>
  <c r="AM53"/>
  <c r="AN53"/>
  <c r="AO53"/>
  <c r="AP53"/>
  <c r="AQ53"/>
  <c r="AR53"/>
  <c r="AS53"/>
  <c r="AT53"/>
  <c r="AU53"/>
  <c r="AV53"/>
  <c r="AW53"/>
  <c r="AX53"/>
  <c r="AY53"/>
  <c r="AZ53"/>
  <c r="BA53"/>
  <c r="BB53"/>
  <c r="BC53"/>
  <c r="BD53"/>
  <c r="AF54"/>
  <c r="AG54"/>
  <c r="AH54"/>
  <c r="AI54"/>
  <c r="AJ54"/>
  <c r="AK54"/>
  <c r="AL54"/>
  <c r="AM54"/>
  <c r="AN54"/>
  <c r="AO54"/>
  <c r="AP54"/>
  <c r="AQ54"/>
  <c r="AR54"/>
  <c r="AS54"/>
  <c r="AT54"/>
  <c r="AU54"/>
  <c r="AV54"/>
  <c r="AW54"/>
  <c r="AX54"/>
  <c r="AY54"/>
  <c r="AZ54"/>
  <c r="BA54"/>
  <c r="BB54"/>
  <c r="BC54"/>
  <c r="BD54"/>
  <c r="AF55"/>
  <c r="AG55"/>
  <c r="AH55"/>
  <c r="AI55"/>
  <c r="AJ55"/>
  <c r="AK55"/>
  <c r="AL55"/>
  <c r="AM55"/>
  <c r="AN55"/>
  <c r="AO55"/>
  <c r="AP55"/>
  <c r="AQ55"/>
  <c r="AR55"/>
  <c r="AS55"/>
  <c r="AT55"/>
  <c r="AU55"/>
  <c r="AV55"/>
  <c r="AW55"/>
  <c r="AX55"/>
  <c r="AY55"/>
  <c r="AZ55"/>
  <c r="BA55"/>
  <c r="BB55"/>
  <c r="BC55"/>
  <c r="BD55"/>
  <c r="AF56"/>
  <c r="AG56"/>
  <c r="AH56"/>
  <c r="AI56"/>
  <c r="AJ56"/>
  <c r="AK56"/>
  <c r="AL56"/>
  <c r="AM56"/>
  <c r="AN56"/>
  <c r="AO56"/>
  <c r="AP56"/>
  <c r="AQ56"/>
  <c r="AR56"/>
  <c r="AS56"/>
  <c r="AT56"/>
  <c r="AU56"/>
  <c r="AV56"/>
  <c r="AW56"/>
  <c r="AX56"/>
  <c r="AY56"/>
  <c r="AZ56"/>
  <c r="BA56"/>
  <c r="BB56"/>
  <c r="BC56"/>
  <c r="BD56"/>
  <c r="AF57"/>
  <c r="AG57"/>
  <c r="AH57"/>
  <c r="AI57"/>
  <c r="AJ57"/>
  <c r="AK57"/>
  <c r="AL57"/>
  <c r="AM57"/>
  <c r="AN57"/>
  <c r="AO57"/>
  <c r="AP57"/>
  <c r="AQ57"/>
  <c r="AR57"/>
  <c r="AS57"/>
  <c r="AT57"/>
  <c r="AU57"/>
  <c r="AV57"/>
  <c r="AW57"/>
  <c r="AX57"/>
  <c r="AY57"/>
  <c r="AZ57"/>
  <c r="BA57"/>
  <c r="BB57"/>
  <c r="BC57"/>
  <c r="BD57"/>
  <c r="AF58"/>
  <c r="AG58"/>
  <c r="AH58"/>
  <c r="AI58"/>
  <c r="AJ58"/>
  <c r="AK58"/>
  <c r="AL58"/>
  <c r="AM58"/>
  <c r="AN58"/>
  <c r="AO58"/>
  <c r="AP58"/>
  <c r="AQ58"/>
  <c r="AR58"/>
  <c r="AS58"/>
  <c r="AT58"/>
  <c r="AU58"/>
  <c r="AV58"/>
  <c r="AW58"/>
  <c r="AX58"/>
  <c r="AY58"/>
  <c r="AZ58"/>
  <c r="BA58"/>
  <c r="BB58"/>
  <c r="BC58"/>
  <c r="BD58"/>
  <c r="AF59"/>
  <c r="AG59"/>
  <c r="AH59"/>
  <c r="AI59"/>
  <c r="AJ59"/>
  <c r="AK59"/>
  <c r="AL59"/>
  <c r="AM59"/>
  <c r="AN59"/>
  <c r="AO59"/>
  <c r="AP59"/>
  <c r="AQ59"/>
  <c r="AR59"/>
  <c r="AS59"/>
  <c r="AT59"/>
  <c r="AU59"/>
  <c r="AV59"/>
  <c r="AW59"/>
  <c r="AX59"/>
  <c r="AY59"/>
  <c r="AZ59"/>
  <c r="BA59"/>
  <c r="BB59"/>
  <c r="BC59"/>
  <c r="BD59"/>
  <c r="AF60"/>
  <c r="AG60"/>
  <c r="AH60"/>
  <c r="AI60"/>
  <c r="AJ60"/>
  <c r="AK60"/>
  <c r="AL60"/>
  <c r="AM60"/>
  <c r="AN60"/>
  <c r="AO60"/>
  <c r="AP60"/>
  <c r="AQ60"/>
  <c r="AR60"/>
  <c r="AS60"/>
  <c r="AT60"/>
  <c r="AU60"/>
  <c r="AV60"/>
  <c r="AW60"/>
  <c r="AX60"/>
  <c r="AY60"/>
  <c r="AZ60"/>
  <c r="BA60"/>
  <c r="BB60"/>
  <c r="BC60"/>
  <c r="BD60"/>
  <c r="AF61"/>
  <c r="AG61"/>
  <c r="AH61"/>
  <c r="AI61"/>
  <c r="AJ61"/>
  <c r="AK61"/>
  <c r="AL61"/>
  <c r="AM61"/>
  <c r="AN61"/>
  <c r="AO61"/>
  <c r="AP61"/>
  <c r="AQ61"/>
  <c r="AR61"/>
  <c r="AS61"/>
  <c r="AT61"/>
  <c r="AU61"/>
  <c r="AV61"/>
  <c r="AW61"/>
  <c r="AX61"/>
  <c r="AY61"/>
  <c r="AZ61"/>
  <c r="BA61"/>
  <c r="BB61"/>
  <c r="BC61"/>
  <c r="BD61"/>
  <c r="AF62"/>
  <c r="AG62"/>
  <c r="AH62"/>
  <c r="AI62"/>
  <c r="AJ62"/>
  <c r="AK62"/>
  <c r="AL62"/>
  <c r="AM62"/>
  <c r="AN62"/>
  <c r="AO62"/>
  <c r="AP62"/>
  <c r="AQ62"/>
  <c r="AR62"/>
  <c r="AS62"/>
  <c r="AT62"/>
  <c r="AU62"/>
  <c r="AV62"/>
  <c r="AW62"/>
  <c r="AX62"/>
  <c r="AY62"/>
  <c r="AZ62"/>
  <c r="BA62"/>
  <c r="BB62"/>
  <c r="BC62"/>
  <c r="BD62"/>
  <c r="AF63"/>
  <c r="AG63"/>
  <c r="AH63"/>
  <c r="AI63"/>
  <c r="AJ63"/>
  <c r="AK63"/>
  <c r="AL63"/>
  <c r="AM63"/>
  <c r="AN63"/>
  <c r="AO63"/>
  <c r="AP63"/>
  <c r="AQ63"/>
  <c r="AR63"/>
  <c r="AS63"/>
  <c r="AT63"/>
  <c r="AU63"/>
  <c r="AV63"/>
  <c r="AW63"/>
  <c r="AX63"/>
  <c r="AY63"/>
  <c r="AZ63"/>
  <c r="BA63"/>
  <c r="BB63"/>
  <c r="BC63"/>
  <c r="BD63"/>
  <c r="AF64"/>
  <c r="AG64"/>
  <c r="AH64"/>
  <c r="AI64"/>
  <c r="AJ64"/>
  <c r="AK64"/>
  <c r="AL64"/>
  <c r="AM64"/>
  <c r="AN64"/>
  <c r="AO64"/>
  <c r="AP64"/>
  <c r="AQ64"/>
  <c r="AR64"/>
  <c r="AS64"/>
  <c r="AT64"/>
  <c r="AU64"/>
  <c r="AV64"/>
  <c r="AW64"/>
  <c r="AX64"/>
  <c r="AY64"/>
  <c r="AZ64"/>
  <c r="BA64"/>
  <c r="BB64"/>
  <c r="BC64"/>
  <c r="BD64"/>
  <c r="AF65"/>
  <c r="AG65"/>
  <c r="AH65"/>
  <c r="AI65"/>
  <c r="AJ65"/>
  <c r="AK65"/>
  <c r="AL65"/>
  <c r="AM65"/>
  <c r="AN65"/>
  <c r="AO65"/>
  <c r="AP65"/>
  <c r="AQ65"/>
  <c r="AR65"/>
  <c r="AS65"/>
  <c r="AT65"/>
  <c r="AU65"/>
  <c r="AV65"/>
  <c r="AW65"/>
  <c r="AX65"/>
  <c r="AY65"/>
  <c r="AZ65"/>
  <c r="BA65"/>
  <c r="BB65"/>
  <c r="BC65"/>
  <c r="BD65"/>
  <c r="AF66"/>
  <c r="AG66"/>
  <c r="AH66"/>
  <c r="AI66"/>
  <c r="AJ66"/>
  <c r="AK66"/>
  <c r="AL66"/>
  <c r="AM66"/>
  <c r="AN66"/>
  <c r="AO66"/>
  <c r="AP66"/>
  <c r="AQ66"/>
  <c r="AR66"/>
  <c r="AS66"/>
  <c r="AT66"/>
  <c r="AU66"/>
  <c r="AV66"/>
  <c r="AW66"/>
  <c r="AX66"/>
  <c r="AY66"/>
  <c r="AZ66"/>
  <c r="BA66"/>
  <c r="BB66"/>
  <c r="BC66"/>
  <c r="BD66"/>
  <c r="AF67"/>
  <c r="AG67"/>
  <c r="AH67"/>
  <c r="AI67"/>
  <c r="AJ67"/>
  <c r="AK67"/>
  <c r="AL67"/>
  <c r="AM67"/>
  <c r="AN67"/>
  <c r="AO67"/>
  <c r="AP67"/>
  <c r="AQ67"/>
  <c r="AR67"/>
  <c r="AS67"/>
  <c r="AT67"/>
  <c r="AU67"/>
  <c r="AV67"/>
  <c r="AW67"/>
  <c r="AX67"/>
  <c r="AY67"/>
  <c r="AZ67"/>
  <c r="BA67"/>
  <c r="BB67"/>
  <c r="BC67"/>
  <c r="BD67"/>
  <c r="AF68"/>
  <c r="AG68"/>
  <c r="AH68"/>
  <c r="AI68"/>
  <c r="AJ68"/>
  <c r="AK68"/>
  <c r="AL68"/>
  <c r="AM68"/>
  <c r="AN68"/>
  <c r="AO68"/>
  <c r="AP68"/>
  <c r="AQ68"/>
  <c r="AR68"/>
  <c r="AS68"/>
  <c r="AT68"/>
  <c r="AU68"/>
  <c r="AV68"/>
  <c r="AW68"/>
  <c r="AX68"/>
  <c r="AY68"/>
  <c r="AZ68"/>
  <c r="BA68"/>
  <c r="BB68"/>
  <c r="BC68"/>
  <c r="BD68"/>
  <c r="AF69"/>
  <c r="AG69"/>
  <c r="AH69"/>
  <c r="AI69"/>
  <c r="AJ69"/>
  <c r="AK69"/>
  <c r="AL69"/>
  <c r="AM69"/>
  <c r="AN69"/>
  <c r="AO69"/>
  <c r="AP69"/>
  <c r="AQ69"/>
  <c r="AR69"/>
  <c r="AS69"/>
  <c r="AT69"/>
  <c r="AU69"/>
  <c r="AV69"/>
  <c r="AW69"/>
  <c r="AX69"/>
  <c r="AY69"/>
  <c r="AZ69"/>
  <c r="BA69"/>
  <c r="BB69"/>
  <c r="BC69"/>
  <c r="BD69"/>
  <c r="AF70"/>
  <c r="AG70"/>
  <c r="AH70"/>
  <c r="AI70"/>
  <c r="AJ70"/>
  <c r="AK70"/>
  <c r="AL70"/>
  <c r="AM70"/>
  <c r="AN70"/>
  <c r="AO70"/>
  <c r="AP70"/>
  <c r="AQ70"/>
  <c r="AR70"/>
  <c r="AS70"/>
  <c r="AT70"/>
  <c r="AU70"/>
  <c r="AV70"/>
  <c r="AW70"/>
  <c r="AX70"/>
  <c r="AY70"/>
  <c r="AZ70"/>
  <c r="BA70"/>
  <c r="BB70"/>
  <c r="BC70"/>
  <c r="BD70"/>
  <c r="AF71"/>
  <c r="AG71"/>
  <c r="AH71"/>
  <c r="AI71"/>
  <c r="AJ71"/>
  <c r="AK71"/>
  <c r="AL71"/>
  <c r="AM71"/>
  <c r="AN71"/>
  <c r="AO71"/>
  <c r="AP71"/>
  <c r="AQ71"/>
  <c r="AR71"/>
  <c r="AS71"/>
  <c r="AT71"/>
  <c r="AU71"/>
  <c r="AV71"/>
  <c r="AW71"/>
  <c r="AX71"/>
  <c r="AY71"/>
  <c r="AZ71"/>
  <c r="BA71"/>
  <c r="BB71"/>
  <c r="BC71"/>
  <c r="BD71"/>
  <c r="AF72"/>
  <c r="AG72"/>
  <c r="AH72"/>
  <c r="AI72"/>
  <c r="AJ72"/>
  <c r="AK72"/>
  <c r="AL72"/>
  <c r="AM72"/>
  <c r="AN72"/>
  <c r="AO72"/>
  <c r="AP72"/>
  <c r="AQ72"/>
  <c r="AR72"/>
  <c r="AS72"/>
  <c r="AT72"/>
  <c r="AU72"/>
  <c r="AV72"/>
  <c r="AW72"/>
  <c r="AX72"/>
  <c r="AY72"/>
  <c r="AZ72"/>
  <c r="BA72"/>
  <c r="BB72"/>
  <c r="BC72"/>
  <c r="BD72"/>
  <c r="AF73"/>
  <c r="AG73"/>
  <c r="AH73"/>
  <c r="AI73"/>
  <c r="AJ73"/>
  <c r="AK73"/>
  <c r="AL73"/>
  <c r="AM73"/>
  <c r="AN73"/>
  <c r="AO73"/>
  <c r="AP73"/>
  <c r="AQ73"/>
  <c r="AR73"/>
  <c r="AS73"/>
  <c r="AT73"/>
  <c r="AU73"/>
  <c r="AV73"/>
  <c r="AW73"/>
  <c r="AX73"/>
  <c r="AY73"/>
  <c r="AZ73"/>
  <c r="BA73"/>
  <c r="BB73"/>
  <c r="BC73"/>
  <c r="BD73"/>
  <c r="AF74"/>
  <c r="AG74"/>
  <c r="AH74"/>
  <c r="AI74"/>
  <c r="AJ74"/>
  <c r="AK74"/>
  <c r="AL74"/>
  <c r="AM74"/>
  <c r="AN74"/>
  <c r="AO74"/>
  <c r="AP74"/>
  <c r="AQ74"/>
  <c r="AR74"/>
  <c r="AS74"/>
  <c r="AT74"/>
  <c r="AU74"/>
  <c r="AV74"/>
  <c r="AW74"/>
  <c r="AX74"/>
  <c r="AY74"/>
  <c r="AZ74"/>
  <c r="BA74"/>
  <c r="BB74"/>
  <c r="BC74"/>
  <c r="BD74"/>
  <c r="D22" i="12"/>
  <c r="A60" i="2" s="1"/>
  <c r="D23" i="12"/>
  <c r="C9" i="2"/>
  <c r="E11" s="1"/>
  <c r="A134"/>
  <c r="C9" i="1"/>
  <c r="E11" s="1"/>
  <c r="E22" i="12"/>
  <c r="A61" i="2" s="1"/>
  <c r="E23" i="12"/>
  <c r="B41" i="1" s="1"/>
  <c r="A135" i="2"/>
  <c r="A41" i="1"/>
  <c r="F22" i="12"/>
  <c r="A62" i="2" s="1"/>
  <c r="F23" i="12"/>
  <c r="A136" i="2"/>
  <c r="A42" i="1"/>
  <c r="A137" i="2"/>
  <c r="B43" i="1"/>
  <c r="A43"/>
  <c r="A63" i="2"/>
  <c r="B63"/>
  <c r="A138"/>
  <c r="B44" i="1"/>
  <c r="A44"/>
  <c r="A64" i="2"/>
  <c r="B64"/>
  <c r="A139"/>
  <c r="B45" i="1"/>
  <c r="A45"/>
  <c r="A65" i="2"/>
  <c r="B65"/>
  <c r="A140"/>
  <c r="B46" i="1"/>
  <c r="A46"/>
  <c r="A66" i="2"/>
  <c r="B66"/>
  <c r="K22" i="12"/>
  <c r="A47" i="1" s="1"/>
  <c r="K23" i="12"/>
  <c r="B67" i="2" s="1"/>
  <c r="A141"/>
  <c r="B47" i="1"/>
  <c r="L23" i="12"/>
  <c r="B48" i="1" s="1"/>
  <c r="A142" i="2"/>
  <c r="A48" i="1"/>
  <c r="A68" i="2"/>
  <c r="B68"/>
  <c r="M22" i="12"/>
  <c r="A49" i="1" s="1"/>
  <c r="M23" i="12"/>
  <c r="M24" s="1"/>
  <c r="A143" i="2"/>
  <c r="A69"/>
  <c r="B69"/>
  <c r="A144"/>
  <c r="B50" i="1"/>
  <c r="A50"/>
  <c r="A70" i="2"/>
  <c r="B70"/>
  <c r="A145"/>
  <c r="B51" i="1"/>
  <c r="A51"/>
  <c r="A71" i="2"/>
  <c r="B71"/>
  <c r="A146"/>
  <c r="B52" i="1"/>
  <c r="A52"/>
  <c r="A72" i="2"/>
  <c r="B72"/>
  <c r="A147"/>
  <c r="B53" i="1"/>
  <c r="A53"/>
  <c r="A73" i="2"/>
  <c r="B73"/>
  <c r="A148"/>
  <c r="B54" i="1"/>
  <c r="A54"/>
  <c r="A74" i="2"/>
  <c r="B74"/>
  <c r="A149"/>
  <c r="B55" i="1"/>
  <c r="A55"/>
  <c r="A75" i="2"/>
  <c r="B75"/>
  <c r="A150"/>
  <c r="B56" i="1"/>
  <c r="A56"/>
  <c r="A76" i="2"/>
  <c r="B76"/>
  <c r="U22" i="12"/>
  <c r="A77" i="2" s="1"/>
  <c r="A151"/>
  <c r="B57" i="1"/>
  <c r="B77" i="2"/>
  <c r="A152"/>
  <c r="A153"/>
  <c r="A154"/>
  <c r="A155"/>
  <c r="A156"/>
  <c r="A157"/>
  <c r="A158"/>
  <c r="A159"/>
  <c r="A160"/>
  <c r="A161"/>
  <c r="A162"/>
  <c r="A163"/>
  <c r="A164"/>
  <c r="A165"/>
  <c r="A166"/>
  <c r="A167"/>
  <c r="A168"/>
  <c r="A169"/>
  <c r="F47" i="10"/>
  <c r="G47"/>
  <c r="H47"/>
  <c r="F48"/>
  <c r="G48"/>
  <c r="H48"/>
  <c r="F49"/>
  <c r="G49"/>
  <c r="H49"/>
  <c r="F50"/>
  <c r="G50"/>
  <c r="H50"/>
  <c r="F51"/>
  <c r="G51"/>
  <c r="H51"/>
  <c r="F52"/>
  <c r="G52"/>
  <c r="H52"/>
  <c r="F53"/>
  <c r="G53"/>
  <c r="H53"/>
  <c r="F54"/>
  <c r="G54"/>
  <c r="H54"/>
  <c r="F55"/>
  <c r="G55"/>
  <c r="H55"/>
  <c r="F56"/>
  <c r="G56"/>
  <c r="H56"/>
  <c r="F57"/>
  <c r="G57"/>
  <c r="H57"/>
  <c r="F58"/>
  <c r="G58"/>
  <c r="H58"/>
  <c r="F59"/>
  <c r="G59"/>
  <c r="H59"/>
  <c r="F60"/>
  <c r="G60"/>
  <c r="H60"/>
  <c r="F61"/>
  <c r="G61"/>
  <c r="H61"/>
  <c r="F62"/>
  <c r="G62"/>
  <c r="H62"/>
  <c r="F63"/>
  <c r="G63"/>
  <c r="H63"/>
  <c r="F64"/>
  <c r="G64"/>
  <c r="H64"/>
  <c r="F65"/>
  <c r="G65"/>
  <c r="H65"/>
  <c r="F66"/>
  <c r="G66"/>
  <c r="H66"/>
  <c r="F67"/>
  <c r="G67"/>
  <c r="H67"/>
  <c r="F68"/>
  <c r="G68"/>
  <c r="H68"/>
  <c r="F69"/>
  <c r="G69"/>
  <c r="H69"/>
  <c r="F70"/>
  <c r="G70"/>
  <c r="H70"/>
  <c r="F71"/>
  <c r="G71"/>
  <c r="H71"/>
  <c r="F72"/>
  <c r="G72"/>
  <c r="H72"/>
  <c r="F73"/>
  <c r="G73"/>
  <c r="H73"/>
  <c r="F74"/>
  <c r="G74"/>
  <c r="H74"/>
  <c r="A35"/>
  <c r="J35"/>
  <c r="H35" s="1"/>
  <c r="F35"/>
  <c r="G35"/>
  <c r="I35"/>
  <c r="A123" i="1"/>
  <c r="AG35" i="10"/>
  <c r="AH35"/>
  <c r="AI35"/>
  <c r="AK35"/>
  <c r="AL35"/>
  <c r="AM35"/>
  <c r="AO35"/>
  <c r="AP35"/>
  <c r="AQ35"/>
  <c r="AS35"/>
  <c r="AT35"/>
  <c r="AU35"/>
  <c r="AW35"/>
  <c r="AX35"/>
  <c r="AY35"/>
  <c r="BA35"/>
  <c r="BB35"/>
  <c r="BC35"/>
  <c r="A36"/>
  <c r="J36"/>
  <c r="G36" s="1"/>
  <c r="I36"/>
  <c r="A124" i="1"/>
  <c r="AH36" i="10"/>
  <c r="AL36"/>
  <c r="AP36"/>
  <c r="AT36"/>
  <c r="AX36"/>
  <c r="BB36"/>
  <c r="A37"/>
  <c r="J37"/>
  <c r="F37" s="1"/>
  <c r="I37"/>
  <c r="A125" i="1"/>
  <c r="AK37" i="10"/>
  <c r="AP37"/>
  <c r="AU37"/>
  <c r="A38"/>
  <c r="J38"/>
  <c r="AM38" s="1"/>
  <c r="I38"/>
  <c r="A126" i="1"/>
  <c r="AH38" i="10"/>
  <c r="AQ38"/>
  <c r="BC38"/>
  <c r="A39"/>
  <c r="F39"/>
  <c r="G39"/>
  <c r="H39"/>
  <c r="AF39"/>
  <c r="AG39"/>
  <c r="AH39"/>
  <c r="AI39"/>
  <c r="AJ39"/>
  <c r="AK39"/>
  <c r="AL39"/>
  <c r="AM39"/>
  <c r="AN39"/>
  <c r="AO39"/>
  <c r="AP39"/>
  <c r="AQ39"/>
  <c r="AR39"/>
  <c r="AS39"/>
  <c r="AT39"/>
  <c r="AU39"/>
  <c r="AV39"/>
  <c r="AW39"/>
  <c r="AX39"/>
  <c r="AY39"/>
  <c r="AZ39"/>
  <c r="BA39"/>
  <c r="BB39"/>
  <c r="BC39"/>
  <c r="BD39"/>
  <c r="A40"/>
  <c r="F40"/>
  <c r="G40"/>
  <c r="H40"/>
  <c r="AF40"/>
  <c r="AG40"/>
  <c r="AH40"/>
  <c r="AI40"/>
  <c r="AJ40"/>
  <c r="AK40"/>
  <c r="AL40"/>
  <c r="AM40"/>
  <c r="AN40"/>
  <c r="AO40"/>
  <c r="AP40"/>
  <c r="AQ40"/>
  <c r="AR40"/>
  <c r="AS40"/>
  <c r="AT40"/>
  <c r="AU40"/>
  <c r="AV40"/>
  <c r="AW40"/>
  <c r="AX40"/>
  <c r="AY40"/>
  <c r="AZ40"/>
  <c r="BA40"/>
  <c r="BB40"/>
  <c r="BC40"/>
  <c r="BD40"/>
  <c r="A41"/>
  <c r="F41"/>
  <c r="G41"/>
  <c r="H41"/>
  <c r="AF41"/>
  <c r="AG41"/>
  <c r="AH41"/>
  <c r="AI41"/>
  <c r="AJ41"/>
  <c r="AK41"/>
  <c r="AL41"/>
  <c r="AM41"/>
  <c r="AN41"/>
  <c r="AO41"/>
  <c r="AP41"/>
  <c r="AQ41"/>
  <c r="AR41"/>
  <c r="AS41"/>
  <c r="AT41"/>
  <c r="AU41"/>
  <c r="AV41"/>
  <c r="AW41"/>
  <c r="AX41"/>
  <c r="AY41"/>
  <c r="AZ41"/>
  <c r="BA41"/>
  <c r="BB41"/>
  <c r="BC41"/>
  <c r="BD41"/>
  <c r="A42"/>
  <c r="F42"/>
  <c r="G42"/>
  <c r="H42"/>
  <c r="AF42"/>
  <c r="AG42"/>
  <c r="AH42"/>
  <c r="AI42"/>
  <c r="AJ42"/>
  <c r="AK42"/>
  <c r="AL42"/>
  <c r="AM42"/>
  <c r="AN42"/>
  <c r="AO42"/>
  <c r="AP42"/>
  <c r="AQ42"/>
  <c r="AR42"/>
  <c r="AS42"/>
  <c r="AT42"/>
  <c r="AU42"/>
  <c r="AV42"/>
  <c r="AW42"/>
  <c r="AX42"/>
  <c r="AY42"/>
  <c r="AZ42"/>
  <c r="BA42"/>
  <c r="BB42"/>
  <c r="BC42"/>
  <c r="BD42"/>
  <c r="A43"/>
  <c r="F43"/>
  <c r="G43"/>
  <c r="H43"/>
  <c r="AF43"/>
  <c r="AG43"/>
  <c r="AH43"/>
  <c r="AI43"/>
  <c r="AJ43"/>
  <c r="AK43"/>
  <c r="AL43"/>
  <c r="AM43"/>
  <c r="AN43"/>
  <c r="AO43"/>
  <c r="AP43"/>
  <c r="AQ43"/>
  <c r="AR43"/>
  <c r="AS43"/>
  <c r="AT43"/>
  <c r="AU43"/>
  <c r="AV43"/>
  <c r="AW43"/>
  <c r="AX43"/>
  <c r="AY43"/>
  <c r="AZ43"/>
  <c r="BA43"/>
  <c r="BB43"/>
  <c r="BC43"/>
  <c r="BD43"/>
  <c r="A44"/>
  <c r="F44"/>
  <c r="G44"/>
  <c r="H44"/>
  <c r="AF44"/>
  <c r="AG44"/>
  <c r="AH44"/>
  <c r="AI44"/>
  <c r="AJ44"/>
  <c r="AK44"/>
  <c r="AL44"/>
  <c r="AM44"/>
  <c r="AN44"/>
  <c r="AO44"/>
  <c r="AP44"/>
  <c r="AQ44"/>
  <c r="AR44"/>
  <c r="AS44"/>
  <c r="AT44"/>
  <c r="AU44"/>
  <c r="AV44"/>
  <c r="AW44"/>
  <c r="AX44"/>
  <c r="AY44"/>
  <c r="AZ44"/>
  <c r="BA44"/>
  <c r="BB44"/>
  <c r="BC44"/>
  <c r="BD44"/>
  <c r="A45"/>
  <c r="F45"/>
  <c r="G45"/>
  <c r="H45"/>
  <c r="AF45"/>
  <c r="AG45"/>
  <c r="AH45"/>
  <c r="AI45"/>
  <c r="AJ45"/>
  <c r="AK45"/>
  <c r="AL45"/>
  <c r="AM45"/>
  <c r="AN45"/>
  <c r="AO45"/>
  <c r="AP45"/>
  <c r="AQ45"/>
  <c r="AR45"/>
  <c r="AS45"/>
  <c r="AT45"/>
  <c r="AU45"/>
  <c r="AV45"/>
  <c r="AW45"/>
  <c r="AX45"/>
  <c r="AY45"/>
  <c r="AZ45"/>
  <c r="BA45"/>
  <c r="BB45"/>
  <c r="BC45"/>
  <c r="BD45"/>
  <c r="A46"/>
  <c r="F46"/>
  <c r="G46"/>
  <c r="H46"/>
  <c r="AF46"/>
  <c r="AG46"/>
  <c r="AH46"/>
  <c r="AI46"/>
  <c r="AJ46"/>
  <c r="AK46"/>
  <c r="AL46"/>
  <c r="AM46"/>
  <c r="AN46"/>
  <c r="AO46"/>
  <c r="AP46"/>
  <c r="AQ46"/>
  <c r="AR46"/>
  <c r="AS46"/>
  <c r="AT46"/>
  <c r="AU46"/>
  <c r="AV46"/>
  <c r="AW46"/>
  <c r="AX46"/>
  <c r="AY46"/>
  <c r="AZ46"/>
  <c r="BA46"/>
  <c r="BB46"/>
  <c r="BC46"/>
  <c r="BD46"/>
  <c r="A4"/>
  <c r="J4"/>
  <c r="AM4" s="1"/>
  <c r="I4"/>
  <c r="A92" i="1"/>
  <c r="AP4" i="10"/>
  <c r="A5"/>
  <c r="J5"/>
  <c r="AM5" s="1"/>
  <c r="I5"/>
  <c r="A93" i="1"/>
  <c r="AF5" i="10"/>
  <c r="AN5"/>
  <c r="AQ5"/>
  <c r="AY5"/>
  <c r="AZ5"/>
  <c r="A6"/>
  <c r="J6"/>
  <c r="G6" s="1"/>
  <c r="I6"/>
  <c r="A94" i="1"/>
  <c r="BA6" i="10"/>
  <c r="A7"/>
  <c r="J7"/>
  <c r="F7" s="1"/>
  <c r="I7"/>
  <c r="A95" i="1"/>
  <c r="AP7" i="10"/>
  <c r="BA7"/>
  <c r="A8"/>
  <c r="J8"/>
  <c r="AK8" s="1"/>
  <c r="I8"/>
  <c r="A96" i="1"/>
  <c r="AO8" i="10"/>
  <c r="AX8"/>
  <c r="A9"/>
  <c r="J9"/>
  <c r="AM9" s="1"/>
  <c r="I9"/>
  <c r="A97" i="1"/>
  <c r="AL9" i="10"/>
  <c r="AP9"/>
  <c r="AT9"/>
  <c r="BB9"/>
  <c r="A10"/>
  <c r="J10"/>
  <c r="F10" s="1"/>
  <c r="I10"/>
  <c r="A98" i="1"/>
  <c r="AJ10" i="10"/>
  <c r="AM10"/>
  <c r="AR10"/>
  <c r="AU10"/>
  <c r="AZ10"/>
  <c r="BC10"/>
  <c r="A11"/>
  <c r="J11"/>
  <c r="G11" s="1"/>
  <c r="I11"/>
  <c r="A99" i="1"/>
  <c r="AH11" i="10"/>
  <c r="AL11"/>
  <c r="AP11"/>
  <c r="AX11"/>
  <c r="BB11"/>
  <c r="A12"/>
  <c r="J12"/>
  <c r="F12" s="1"/>
  <c r="I12"/>
  <c r="A100" i="1"/>
  <c r="AG12" i="10"/>
  <c r="AL12"/>
  <c r="AR12"/>
  <c r="AW12"/>
  <c r="BB12"/>
  <c r="A13"/>
  <c r="J13"/>
  <c r="F13" s="1"/>
  <c r="I13"/>
  <c r="A101" i="1"/>
  <c r="AL13" i="10"/>
  <c r="AS13"/>
  <c r="BA13"/>
  <c r="A14"/>
  <c r="J14"/>
  <c r="AL14" s="1"/>
  <c r="I14"/>
  <c r="A102" i="1"/>
  <c r="AH14" i="10"/>
  <c r="AU14"/>
  <c r="A15"/>
  <c r="J15"/>
  <c r="AU15" s="1"/>
  <c r="I15"/>
  <c r="A103" i="1"/>
  <c r="AM15" i="10"/>
  <c r="BC15"/>
  <c r="A16"/>
  <c r="J16"/>
  <c r="F16" s="1"/>
  <c r="I16"/>
  <c r="A104" i="1"/>
  <c r="AG16" i="10"/>
  <c r="AK16"/>
  <c r="AO16"/>
  <c r="AS16"/>
  <c r="AW16"/>
  <c r="BA16"/>
  <c r="A17"/>
  <c r="J17"/>
  <c r="F17" s="1"/>
  <c r="H17"/>
  <c r="I17"/>
  <c r="A105" i="1"/>
  <c r="AG17" i="10"/>
  <c r="AH17"/>
  <c r="AK17"/>
  <c r="AL17"/>
  <c r="AO17"/>
  <c r="AP17"/>
  <c r="AS17"/>
  <c r="AT17"/>
  <c r="AW17"/>
  <c r="AX17"/>
  <c r="BA17"/>
  <c r="BB17"/>
  <c r="A18"/>
  <c r="J18"/>
  <c r="F18" s="1"/>
  <c r="I18"/>
  <c r="A106" i="1"/>
  <c r="AG18" i="10"/>
  <c r="AO18"/>
  <c r="AW18"/>
  <c r="A19"/>
  <c r="J19"/>
  <c r="F19" s="1"/>
  <c r="H19"/>
  <c r="I19"/>
  <c r="A107" i="1"/>
  <c r="AG19" i="10"/>
  <c r="AH19"/>
  <c r="AL19"/>
  <c r="AO19"/>
  <c r="AP19"/>
  <c r="AT19"/>
  <c r="AW19"/>
  <c r="AX19"/>
  <c r="BB19"/>
  <c r="A20"/>
  <c r="J20"/>
  <c r="F20" s="1"/>
  <c r="I20"/>
  <c r="A108" i="1"/>
  <c r="AG20" i="10"/>
  <c r="AK20"/>
  <c r="AO20"/>
  <c r="AS20"/>
  <c r="AW20"/>
  <c r="BA20"/>
  <c r="A21"/>
  <c r="J21"/>
  <c r="F21" s="1"/>
  <c r="H21"/>
  <c r="I21"/>
  <c r="A109" i="1"/>
  <c r="AG21" i="10"/>
  <c r="AH21"/>
  <c r="AK21"/>
  <c r="AL21"/>
  <c r="AO21"/>
  <c r="AP21"/>
  <c r="AS21"/>
  <c r="AT21"/>
  <c r="AW21"/>
  <c r="AX21"/>
  <c r="BA21"/>
  <c r="BB21"/>
  <c r="A22"/>
  <c r="J22"/>
  <c r="AH22" s="1"/>
  <c r="I22"/>
  <c r="A110" i="1"/>
  <c r="AT22" i="10"/>
  <c r="A23"/>
  <c r="J23"/>
  <c r="H23" s="1"/>
  <c r="I23"/>
  <c r="A111" i="1"/>
  <c r="AT23" i="10"/>
  <c r="A24"/>
  <c r="J24"/>
  <c r="AH24" s="1"/>
  <c r="H24"/>
  <c r="I24"/>
  <c r="A112" i="1"/>
  <c r="AG24" i="10"/>
  <c r="AL24"/>
  <c r="AT24"/>
  <c r="AW24"/>
  <c r="AZ24"/>
  <c r="A25"/>
  <c r="J25"/>
  <c r="H25" s="1"/>
  <c r="I25"/>
  <c r="A113" i="1"/>
  <c r="AO25" i="10"/>
  <c r="A26"/>
  <c r="J26"/>
  <c r="G26" s="1"/>
  <c r="I26"/>
  <c r="A114" i="1"/>
  <c r="AO26" i="10"/>
  <c r="A27"/>
  <c r="J27"/>
  <c r="H27" s="1"/>
  <c r="I27"/>
  <c r="A115" i="1"/>
  <c r="AK27" i="10"/>
  <c r="AS27"/>
  <c r="AZ27"/>
  <c r="A28"/>
  <c r="J28"/>
  <c r="AL28" s="1"/>
  <c r="I28"/>
  <c r="A116" i="1"/>
  <c r="AG28" i="10"/>
  <c r="AR28"/>
  <c r="BB28"/>
  <c r="A29"/>
  <c r="J29"/>
  <c r="G29" s="1"/>
  <c r="I29"/>
  <c r="A117" i="1"/>
  <c r="AJ29" i="10"/>
  <c r="AO29"/>
  <c r="AT29"/>
  <c r="AZ29"/>
  <c r="A30"/>
  <c r="J30"/>
  <c r="AH30" s="1"/>
  <c r="I30"/>
  <c r="A118" i="1"/>
  <c r="AO30" i="10"/>
  <c r="AT30"/>
  <c r="AZ30"/>
  <c r="A31"/>
  <c r="J31"/>
  <c r="H31" s="1"/>
  <c r="I31"/>
  <c r="A119" i="1"/>
  <c r="AF31" i="10"/>
  <c r="AO31"/>
  <c r="AX31"/>
  <c r="A32"/>
  <c r="J32"/>
  <c r="AH32" s="1"/>
  <c r="I32"/>
  <c r="A120" i="1"/>
  <c r="AG32" i="10"/>
  <c r="AR32"/>
  <c r="BB32"/>
  <c r="A33"/>
  <c r="J33"/>
  <c r="H33" s="1"/>
  <c r="I33"/>
  <c r="A121" i="1"/>
  <c r="AZ33" i="10"/>
  <c r="A34"/>
  <c r="J34"/>
  <c r="AH34" s="1"/>
  <c r="I34"/>
  <c r="A122" i="1"/>
  <c r="AO34" i="10"/>
  <c r="A3"/>
  <c r="A91" i="1"/>
  <c r="J3" i="10"/>
  <c r="AH3" s="1"/>
  <c r="AG3"/>
  <c r="AI3"/>
  <c r="AJ3"/>
  <c r="AK3"/>
  <c r="AM3"/>
  <c r="AN3"/>
  <c r="AO3"/>
  <c r="AQ3"/>
  <c r="AR3"/>
  <c r="AS3"/>
  <c r="AU3"/>
  <c r="AV3"/>
  <c r="AW3"/>
  <c r="AY3"/>
  <c r="AZ3"/>
  <c r="BA3"/>
  <c r="BC3"/>
  <c r="BD3"/>
  <c r="AF3"/>
  <c r="U33" i="12"/>
  <c r="U36" s="1"/>
  <c r="M33"/>
  <c r="M36" s="1"/>
  <c r="L33"/>
  <c r="L36" s="1"/>
  <c r="K33"/>
  <c r="K36" s="1"/>
  <c r="F33"/>
  <c r="F36" s="1"/>
  <c r="E33"/>
  <c r="E36" s="1"/>
  <c r="D33"/>
  <c r="D36" s="1"/>
  <c r="U28"/>
  <c r="U30" s="1"/>
  <c r="M28"/>
  <c r="M30" s="1"/>
  <c r="M31" s="1"/>
  <c r="L28"/>
  <c r="L30" s="1"/>
  <c r="K28"/>
  <c r="K30" s="1"/>
  <c r="F28"/>
  <c r="F29" s="1"/>
  <c r="E28"/>
  <c r="E30" s="1"/>
  <c r="D28"/>
  <c r="D30" s="1"/>
  <c r="V11" i="7"/>
  <c r="V28"/>
  <c r="V82"/>
  <c r="O79" i="6" s="1"/>
  <c r="V27" i="7"/>
  <c r="V81"/>
  <c r="O78" i="6" s="1"/>
  <c r="V26" i="7"/>
  <c r="V25"/>
  <c r="V61" s="1"/>
  <c r="O58" i="6" s="1"/>
  <c r="V79" i="7"/>
  <c r="O76" i="6" s="1"/>
  <c r="V24" i="7"/>
  <c r="V78"/>
  <c r="O75" i="6" s="1"/>
  <c r="V23" i="7"/>
  <c r="V77"/>
  <c r="O74" i="6" s="1"/>
  <c r="V22" i="7"/>
  <c r="V21"/>
  <c r="V57" s="1"/>
  <c r="O54" i="6" s="1"/>
  <c r="V75" i="7"/>
  <c r="O72" i="6" s="1"/>
  <c r="V20" i="7"/>
  <c r="O17" i="6" s="1"/>
  <c r="V74" i="7"/>
  <c r="O71" i="6" s="1"/>
  <c r="V19" i="7"/>
  <c r="V73"/>
  <c r="O70" i="6" s="1"/>
  <c r="V18" i="7"/>
  <c r="V17"/>
  <c r="V53" s="1"/>
  <c r="O50" i="6" s="1"/>
  <c r="V71" i="7"/>
  <c r="O68" i="6" s="1"/>
  <c r="V16" i="7"/>
  <c r="V70"/>
  <c r="O67" i="6" s="1"/>
  <c r="V15" i="7"/>
  <c r="V69"/>
  <c r="O66" i="6" s="1"/>
  <c r="V14" i="7"/>
  <c r="V50" s="1"/>
  <c r="O47" i="6" s="1"/>
  <c r="V13" i="7"/>
  <c r="V49" s="1"/>
  <c r="O46" i="6" s="1"/>
  <c r="V67" i="7"/>
  <c r="O64" i="6" s="1"/>
  <c r="V12" i="7"/>
  <c r="V66"/>
  <c r="O63" i="6" s="1"/>
  <c r="V65" i="7"/>
  <c r="O62" i="6" s="1"/>
  <c r="V64" i="7"/>
  <c r="O61" i="6" s="1"/>
  <c r="V63" i="7"/>
  <c r="O60" i="6"/>
  <c r="V62" i="7"/>
  <c r="O59" i="6" s="1"/>
  <c r="V60" i="7"/>
  <c r="O57" i="6" s="1"/>
  <c r="V59" i="7"/>
  <c r="O56" i="6" s="1"/>
  <c r="V58" i="7"/>
  <c r="O55" i="6"/>
  <c r="V56" i="7"/>
  <c r="O53" i="6" s="1"/>
  <c r="V55" i="7"/>
  <c r="O52" i="6"/>
  <c r="V54" i="7"/>
  <c r="O51" i="6" s="1"/>
  <c r="V52" i="7"/>
  <c r="O49" i="6" s="1"/>
  <c r="V51" i="7"/>
  <c r="O48" i="6" s="1"/>
  <c r="V48" i="7"/>
  <c r="O45" i="6" s="1"/>
  <c r="V47" i="7"/>
  <c r="O44" i="6" s="1"/>
  <c r="V29" i="7"/>
  <c r="V45"/>
  <c r="O42" i="6" s="1"/>
  <c r="V44" i="7"/>
  <c r="O41" i="6" s="1"/>
  <c r="V43" i="7"/>
  <c r="O40" i="6" s="1"/>
  <c r="V42" i="7"/>
  <c r="O39" i="6" s="1"/>
  <c r="V41" i="7"/>
  <c r="O38" i="6" s="1"/>
  <c r="V40" i="7"/>
  <c r="O37" i="6" s="1"/>
  <c r="V39" i="7"/>
  <c r="O36" i="6" s="1"/>
  <c r="V38" i="7"/>
  <c r="O35" i="6" s="1"/>
  <c r="V37" i="7"/>
  <c r="O34" i="6" s="1"/>
  <c r="V36" i="7"/>
  <c r="O33" i="6" s="1"/>
  <c r="V35" i="7"/>
  <c r="O32" i="6" s="1"/>
  <c r="V34" i="7"/>
  <c r="O31" i="6" s="1"/>
  <c r="V33" i="7"/>
  <c r="O30" i="6" s="1"/>
  <c r="V32" i="7"/>
  <c r="O29" i="6" s="1"/>
  <c r="V31" i="7"/>
  <c r="O28" i="6"/>
  <c r="V30" i="7"/>
  <c r="O27" i="6" s="1"/>
  <c r="O25"/>
  <c r="O24"/>
  <c r="O21"/>
  <c r="O20"/>
  <c r="O18"/>
  <c r="O16"/>
  <c r="O14"/>
  <c r="O13"/>
  <c r="O12"/>
  <c r="O10"/>
  <c r="O9"/>
  <c r="O8"/>
  <c r="G3" i="10"/>
  <c r="F3"/>
  <c r="I3"/>
  <c r="D2" i="5"/>
  <c r="A2" i="7" s="1"/>
  <c r="B134" i="2"/>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D36"/>
  <c r="D84"/>
  <c r="D37"/>
  <c r="A37" s="1"/>
  <c r="D85"/>
  <c r="D38"/>
  <c r="D86"/>
  <c r="D39"/>
  <c r="B39" s="1"/>
  <c r="D87"/>
  <c r="D40"/>
  <c r="B40" s="1"/>
  <c r="D88"/>
  <c r="D41"/>
  <c r="B41" s="1"/>
  <c r="D89"/>
  <c r="D42"/>
  <c r="B42" s="1"/>
  <c r="D90"/>
  <c r="D43"/>
  <c r="B43" s="1"/>
  <c r="D91"/>
  <c r="D44"/>
  <c r="D92"/>
  <c r="D45"/>
  <c r="D93"/>
  <c r="D46"/>
  <c r="B46" s="1"/>
  <c r="D94"/>
  <c r="D47"/>
  <c r="B47" s="1"/>
  <c r="D95"/>
  <c r="D48"/>
  <c r="B48" s="1"/>
  <c r="D96"/>
  <c r="D49"/>
  <c r="B49" s="1"/>
  <c r="D97"/>
  <c r="D50"/>
  <c r="B50" s="1"/>
  <c r="D98"/>
  <c r="D51"/>
  <c r="B51" s="1"/>
  <c r="D99"/>
  <c r="D52"/>
  <c r="A52" s="1"/>
  <c r="D100"/>
  <c r="D53"/>
  <c r="B53" s="1"/>
  <c r="D101"/>
  <c r="E79"/>
  <c r="F79"/>
  <c r="G79"/>
  <c r="H79"/>
  <c r="I79"/>
  <c r="J79"/>
  <c r="K79"/>
  <c r="L79"/>
  <c r="M79"/>
  <c r="D108"/>
  <c r="D109"/>
  <c r="D110"/>
  <c r="D111"/>
  <c r="D112"/>
  <c r="D113"/>
  <c r="D114"/>
  <c r="D115"/>
  <c r="D116"/>
  <c r="D117"/>
  <c r="D118"/>
  <c r="D119"/>
  <c r="D120"/>
  <c r="D121"/>
  <c r="D122"/>
  <c r="D123"/>
  <c r="D124"/>
  <c r="D125"/>
  <c r="E12" i="7"/>
  <c r="E13"/>
  <c r="E14"/>
  <c r="E15"/>
  <c r="E16"/>
  <c r="E17"/>
  <c r="E18"/>
  <c r="E19"/>
  <c r="E20"/>
  <c r="E21"/>
  <c r="E22"/>
  <c r="E23"/>
  <c r="E24"/>
  <c r="E25"/>
  <c r="E26"/>
  <c r="E27"/>
  <c r="E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11"/>
  <c r="C214" i="2"/>
  <c r="F10"/>
  <c r="G10"/>
  <c r="H10"/>
  <c r="I10"/>
  <c r="J10"/>
  <c r="K10"/>
  <c r="L10"/>
  <c r="M10"/>
  <c r="N10"/>
  <c r="O10"/>
  <c r="P10"/>
  <c r="Q10"/>
  <c r="R10"/>
  <c r="S10"/>
  <c r="T10"/>
  <c r="U10"/>
  <c r="V10"/>
  <c r="W10"/>
  <c r="X10"/>
  <c r="D11" i="7"/>
  <c r="C11"/>
  <c r="D12"/>
  <c r="C12"/>
  <c r="S12"/>
  <c r="D13"/>
  <c r="C13"/>
  <c r="S13"/>
  <c r="D14"/>
  <c r="C14"/>
  <c r="S14"/>
  <c r="D15"/>
  <c r="C15"/>
  <c r="S15"/>
  <c r="D16"/>
  <c r="C16"/>
  <c r="S16"/>
  <c r="D17"/>
  <c r="C17"/>
  <c r="S17"/>
  <c r="D18"/>
  <c r="C18"/>
  <c r="S18"/>
  <c r="D19"/>
  <c r="C19"/>
  <c r="S19"/>
  <c r="D20"/>
  <c r="C20"/>
  <c r="S20"/>
  <c r="D21"/>
  <c r="C21"/>
  <c r="S21"/>
  <c r="D22"/>
  <c r="C22"/>
  <c r="S22"/>
  <c r="D23"/>
  <c r="C23"/>
  <c r="S23"/>
  <c r="D24"/>
  <c r="C24"/>
  <c r="S24"/>
  <c r="D25"/>
  <c r="C25"/>
  <c r="S25"/>
  <c r="D26"/>
  <c r="C26"/>
  <c r="S26"/>
  <c r="D27"/>
  <c r="C27"/>
  <c r="S27"/>
  <c r="D28"/>
  <c r="C28"/>
  <c r="S28"/>
  <c r="D29"/>
  <c r="C29"/>
  <c r="S29"/>
  <c r="D30"/>
  <c r="C30"/>
  <c r="S30"/>
  <c r="D31"/>
  <c r="C31"/>
  <c r="S31"/>
  <c r="D32"/>
  <c r="C32"/>
  <c r="S32"/>
  <c r="D33"/>
  <c r="C33"/>
  <c r="S33"/>
  <c r="D34"/>
  <c r="C34"/>
  <c r="S34"/>
  <c r="D35"/>
  <c r="C35"/>
  <c r="S35"/>
  <c r="D36"/>
  <c r="C36"/>
  <c r="S36"/>
  <c r="D37"/>
  <c r="C37"/>
  <c r="S37"/>
  <c r="D38"/>
  <c r="C38"/>
  <c r="S38"/>
  <c r="D39"/>
  <c r="C39"/>
  <c r="S39"/>
  <c r="D40"/>
  <c r="C40"/>
  <c r="S40"/>
  <c r="D41"/>
  <c r="C41"/>
  <c r="S41"/>
  <c r="D42"/>
  <c r="C42"/>
  <c r="S42"/>
  <c r="D43"/>
  <c r="C43"/>
  <c r="A40" i="6" s="1"/>
  <c r="S43" i="7"/>
  <c r="D44"/>
  <c r="C44"/>
  <c r="S44"/>
  <c r="D45"/>
  <c r="C45"/>
  <c r="A42" i="6" s="1"/>
  <c r="S45" i="7"/>
  <c r="D46"/>
  <c r="C46"/>
  <c r="S46"/>
  <c r="B91" i="1"/>
  <c r="B92"/>
  <c r="B93"/>
  <c r="B94"/>
  <c r="B95"/>
  <c r="B96"/>
  <c r="B97"/>
  <c r="B98"/>
  <c r="B99"/>
  <c r="B100"/>
  <c r="B101"/>
  <c r="B102"/>
  <c r="B103"/>
  <c r="B104"/>
  <c r="B105"/>
  <c r="B106"/>
  <c r="B107"/>
  <c r="B108"/>
  <c r="B109"/>
  <c r="B110"/>
  <c r="B111"/>
  <c r="B112"/>
  <c r="B113"/>
  <c r="B114"/>
  <c r="B115"/>
  <c r="B116"/>
  <c r="B117"/>
  <c r="B118"/>
  <c r="B119"/>
  <c r="B120"/>
  <c r="B121"/>
  <c r="B122"/>
  <c r="B123"/>
  <c r="B124"/>
  <c r="B125"/>
  <c r="B126"/>
  <c r="S11" i="7"/>
  <c r="C91" i="1"/>
  <c r="C65"/>
  <c r="C40"/>
  <c r="C92"/>
  <c r="C66"/>
  <c r="C41"/>
  <c r="C93"/>
  <c r="C67"/>
  <c r="C42"/>
  <c r="C94"/>
  <c r="C68"/>
  <c r="C43"/>
  <c r="C95"/>
  <c r="C69"/>
  <c r="C44"/>
  <c r="C96"/>
  <c r="C70"/>
  <c r="C45"/>
  <c r="C97"/>
  <c r="C71"/>
  <c r="C46"/>
  <c r="C98"/>
  <c r="C72"/>
  <c r="C47"/>
  <c r="C99"/>
  <c r="C73"/>
  <c r="C48"/>
  <c r="C100"/>
  <c r="C74"/>
  <c r="C49"/>
  <c r="C101"/>
  <c r="C75"/>
  <c r="C50"/>
  <c r="C102"/>
  <c r="C76"/>
  <c r="C51"/>
  <c r="C103"/>
  <c r="C77"/>
  <c r="C52"/>
  <c r="C104"/>
  <c r="C78"/>
  <c r="C53"/>
  <c r="C105"/>
  <c r="C79"/>
  <c r="C54"/>
  <c r="C106"/>
  <c r="C80"/>
  <c r="C55"/>
  <c r="C107"/>
  <c r="C81"/>
  <c r="C56"/>
  <c r="C108"/>
  <c r="C82"/>
  <c r="C57"/>
  <c r="C109"/>
  <c r="C110"/>
  <c r="C111"/>
  <c r="C112"/>
  <c r="C113"/>
  <c r="C114"/>
  <c r="C115"/>
  <c r="C116"/>
  <c r="C117"/>
  <c r="C118"/>
  <c r="C119"/>
  <c r="C120"/>
  <c r="C121"/>
  <c r="C122"/>
  <c r="C123"/>
  <c r="C124"/>
  <c r="C125"/>
  <c r="C126"/>
  <c r="A9" i="6"/>
  <c r="A10"/>
  <c r="A11"/>
  <c r="A12"/>
  <c r="A13"/>
  <c r="A14"/>
  <c r="A15"/>
  <c r="A16"/>
  <c r="A17"/>
  <c r="A18"/>
  <c r="A19"/>
  <c r="A20"/>
  <c r="A21"/>
  <c r="A22"/>
  <c r="A23"/>
  <c r="A24"/>
  <c r="A25"/>
  <c r="A26"/>
  <c r="A27"/>
  <c r="A28"/>
  <c r="A29"/>
  <c r="A30"/>
  <c r="A31"/>
  <c r="A32"/>
  <c r="A33"/>
  <c r="A34"/>
  <c r="A35"/>
  <c r="A36"/>
  <c r="A37"/>
  <c r="A38"/>
  <c r="A39"/>
  <c r="A41"/>
  <c r="A43"/>
  <c r="D47" i="7"/>
  <c r="C47"/>
  <c r="A44" i="6" s="1"/>
  <c r="D48" i="7"/>
  <c r="C48"/>
  <c r="A45" i="6"/>
  <c r="D49" i="7"/>
  <c r="C49"/>
  <c r="A46" i="6" s="1"/>
  <c r="D50" i="7"/>
  <c r="C50"/>
  <c r="A47" i="6" s="1"/>
  <c r="D51" i="7"/>
  <c r="C51"/>
  <c r="A48" i="6"/>
  <c r="D52" i="7"/>
  <c r="C52"/>
  <c r="A49" i="6" s="1"/>
  <c r="D53" i="7"/>
  <c r="C53"/>
  <c r="A50" i="6" s="1"/>
  <c r="D54" i="7"/>
  <c r="C54"/>
  <c r="A51" i="6" s="1"/>
  <c r="D55" i="7"/>
  <c r="C55"/>
  <c r="A52" i="6" s="1"/>
  <c r="D56" i="7"/>
  <c r="C56"/>
  <c r="A53" i="6" s="1"/>
  <c r="D57" i="7"/>
  <c r="C57"/>
  <c r="A54" i="6" s="1"/>
  <c r="D58" i="7"/>
  <c r="C58"/>
  <c r="A55" i="6" s="1"/>
  <c r="D59" i="7"/>
  <c r="C59"/>
  <c r="A56" i="6" s="1"/>
  <c r="D60" i="7"/>
  <c r="C60"/>
  <c r="A57" i="6"/>
  <c r="D61" i="7"/>
  <c r="C61"/>
  <c r="A58" i="6" s="1"/>
  <c r="D62" i="7"/>
  <c r="C62"/>
  <c r="A59" i="6" s="1"/>
  <c r="D63" i="7"/>
  <c r="C63"/>
  <c r="A60" i="6" s="1"/>
  <c r="D64" i="7"/>
  <c r="C64"/>
  <c r="A61" i="6"/>
  <c r="D65" i="7"/>
  <c r="C65"/>
  <c r="A62" i="6" s="1"/>
  <c r="D66" i="7"/>
  <c r="C66"/>
  <c r="A63" i="6" s="1"/>
  <c r="D67" i="7"/>
  <c r="C67"/>
  <c r="A64" i="6"/>
  <c r="D68" i="7"/>
  <c r="C68"/>
  <c r="A65" i="6" s="1"/>
  <c r="D69" i="7"/>
  <c r="C69"/>
  <c r="A66" i="6" s="1"/>
  <c r="D70" i="7"/>
  <c r="C70"/>
  <c r="A67" i="6" s="1"/>
  <c r="D71" i="7"/>
  <c r="C71"/>
  <c r="A68" i="6" s="1"/>
  <c r="D72" i="7"/>
  <c r="C72"/>
  <c r="A69" i="6" s="1"/>
  <c r="D73" i="7"/>
  <c r="C73"/>
  <c r="A70" i="6" s="1"/>
  <c r="D74" i="7"/>
  <c r="C74"/>
  <c r="A71" i="6" s="1"/>
  <c r="D75" i="7"/>
  <c r="C75"/>
  <c r="A72" i="6" s="1"/>
  <c r="D76" i="7"/>
  <c r="C76"/>
  <c r="A73" i="6"/>
  <c r="D77" i="7"/>
  <c r="C77"/>
  <c r="A74" i="6" s="1"/>
  <c r="D78" i="7"/>
  <c r="C78"/>
  <c r="A75" i="6" s="1"/>
  <c r="D79" i="7"/>
  <c r="C79"/>
  <c r="A76" i="6" s="1"/>
  <c r="D80" i="7"/>
  <c r="C80"/>
  <c r="A77" i="6"/>
  <c r="D81" i="7"/>
  <c r="C81"/>
  <c r="A78" i="6" s="1"/>
  <c r="D82" i="7"/>
  <c r="C82"/>
  <c r="A79" i="6" s="1"/>
  <c r="A8"/>
  <c r="A12" i="7"/>
  <c r="A13"/>
  <c r="A14"/>
  <c r="B11" i="6" s="1"/>
  <c r="A15" i="7"/>
  <c r="B12" i="6" s="1"/>
  <c r="A16" i="7"/>
  <c r="A17"/>
  <c r="B14" i="6" s="1"/>
  <c r="A18" i="7"/>
  <c r="B15" i="6" s="1"/>
  <c r="A19" i="7"/>
  <c r="B16" i="6" s="1"/>
  <c r="A20" i="7"/>
  <c r="A21"/>
  <c r="B18" i="6" s="1"/>
  <c r="A22" i="7"/>
  <c r="B19" i="6" s="1"/>
  <c r="A23" i="7"/>
  <c r="A24"/>
  <c r="A25"/>
  <c r="B22" i="6" s="1"/>
  <c r="A26" i="7"/>
  <c r="B23" i="6" s="1"/>
  <c r="A27" i="7"/>
  <c r="B24" i="6" s="1"/>
  <c r="A28" i="7"/>
  <c r="A29"/>
  <c r="B26" i="6" s="1"/>
  <c r="A30" i="7"/>
  <c r="B27" i="6" s="1"/>
  <c r="A31" i="7"/>
  <c r="A32"/>
  <c r="A33"/>
  <c r="A34"/>
  <c r="B31" i="6" s="1"/>
  <c r="A35" i="7"/>
  <c r="B32" i="6" s="1"/>
  <c r="A36" i="7"/>
  <c r="A37"/>
  <c r="B34" i="6" s="1"/>
  <c r="A38" i="7"/>
  <c r="B35" i="6" s="1"/>
  <c r="A39" i="7"/>
  <c r="B36" i="6" s="1"/>
  <c r="A40" i="7"/>
  <c r="A41"/>
  <c r="B38" i="6" s="1"/>
  <c r="A42" i="7"/>
  <c r="B39" i="6" s="1"/>
  <c r="A43" i="7"/>
  <c r="A44"/>
  <c r="A45"/>
  <c r="A46"/>
  <c r="B43" i="6" s="1"/>
  <c r="A47" i="7"/>
  <c r="B44" i="6" s="1"/>
  <c r="A48" i="7"/>
  <c r="A49"/>
  <c r="B46" i="6" s="1"/>
  <c r="A50" i="7"/>
  <c r="B47" i="6" s="1"/>
  <c r="A51" i="7"/>
  <c r="A52"/>
  <c r="A53"/>
  <c r="B50" i="6" s="1"/>
  <c r="A54" i="7"/>
  <c r="B51" i="6" s="1"/>
  <c r="A55" i="7"/>
  <c r="A56"/>
  <c r="A57"/>
  <c r="A58"/>
  <c r="B55" i="6" s="1"/>
  <c r="A59" i="7"/>
  <c r="B56" i="6" s="1"/>
  <c r="A60" i="7"/>
  <c r="A61"/>
  <c r="B58" i="6" s="1"/>
  <c r="A62" i="7"/>
  <c r="B59" i="6" s="1"/>
  <c r="A63" i="7"/>
  <c r="B60" i="6" s="1"/>
  <c r="A64" i="7"/>
  <c r="A65"/>
  <c r="A66"/>
  <c r="B63" i="6" s="1"/>
  <c r="A67" i="7"/>
  <c r="B64" i="6" s="1"/>
  <c r="A68" i="7"/>
  <c r="A69"/>
  <c r="B66" i="6" s="1"/>
  <c r="A70" i="7"/>
  <c r="B67" i="6" s="1"/>
  <c r="A71" i="7"/>
  <c r="B68" i="6" s="1"/>
  <c r="A72" i="7"/>
  <c r="A73"/>
  <c r="B70" i="6" s="1"/>
  <c r="A74" i="7"/>
  <c r="B71" i="6" s="1"/>
  <c r="A75" i="7"/>
  <c r="A76"/>
  <c r="A77"/>
  <c r="A78"/>
  <c r="B75" i="6" s="1"/>
  <c r="A79" i="7"/>
  <c r="B76" i="6" s="1"/>
  <c r="A80" i="7"/>
  <c r="A81"/>
  <c r="B78" i="6" s="1"/>
  <c r="A82" i="7"/>
  <c r="B79" i="6" s="1"/>
  <c r="A11" i="7"/>
  <c r="F24" i="12"/>
  <c r="G24"/>
  <c r="H24"/>
  <c r="I24"/>
  <c r="J24"/>
  <c r="K24"/>
  <c r="L24"/>
  <c r="N24"/>
  <c r="O24"/>
  <c r="P24"/>
  <c r="Q24"/>
  <c r="R24"/>
  <c r="S24"/>
  <c r="T24"/>
  <c r="X250" i="1"/>
  <c r="W250"/>
  <c r="V250"/>
  <c r="U250"/>
  <c r="T250"/>
  <c r="S250"/>
  <c r="R250"/>
  <c r="Q250"/>
  <c r="P250"/>
  <c r="O250"/>
  <c r="N250"/>
  <c r="M250"/>
  <c r="L250"/>
  <c r="K250"/>
  <c r="J250"/>
  <c r="I250"/>
  <c r="H250"/>
  <c r="G250"/>
  <c r="F250"/>
  <c r="E250"/>
  <c r="F10"/>
  <c r="G10"/>
  <c r="H10"/>
  <c r="I10"/>
  <c r="J10"/>
  <c r="K10"/>
  <c r="L10"/>
  <c r="M10"/>
  <c r="N10"/>
  <c r="O10"/>
  <c r="P10"/>
  <c r="Q10"/>
  <c r="R10"/>
  <c r="S10"/>
  <c r="T10"/>
  <c r="U10"/>
  <c r="V10"/>
  <c r="W10"/>
  <c r="X10"/>
  <c r="C171"/>
  <c r="U35" i="12"/>
  <c r="M29"/>
  <c r="D29"/>
  <c r="G30"/>
  <c r="H30"/>
  <c r="I30"/>
  <c r="J30"/>
  <c r="N30"/>
  <c r="O30"/>
  <c r="P30"/>
  <c r="Q30"/>
  <c r="R30"/>
  <c r="S30"/>
  <c r="T30"/>
  <c r="G36"/>
  <c r="H36"/>
  <c r="I36"/>
  <c r="J36"/>
  <c r="N36"/>
  <c r="O36"/>
  <c r="P36"/>
  <c r="Q36"/>
  <c r="R36"/>
  <c r="S36"/>
  <c r="T36"/>
  <c r="S47" i="7"/>
  <c r="S48"/>
  <c r="S49"/>
  <c r="S50"/>
  <c r="S51"/>
  <c r="S52"/>
  <c r="S53"/>
  <c r="S54"/>
  <c r="S55"/>
  <c r="S56"/>
  <c r="S57"/>
  <c r="S58"/>
  <c r="S59"/>
  <c r="S60"/>
  <c r="S61"/>
  <c r="S62"/>
  <c r="S63"/>
  <c r="S64"/>
  <c r="S65"/>
  <c r="S66"/>
  <c r="S67"/>
  <c r="S68"/>
  <c r="S69"/>
  <c r="S70"/>
  <c r="S71"/>
  <c r="S72"/>
  <c r="S73"/>
  <c r="S74"/>
  <c r="S75"/>
  <c r="S76"/>
  <c r="S77"/>
  <c r="S78"/>
  <c r="S79"/>
  <c r="S80"/>
  <c r="S81"/>
  <c r="S82"/>
  <c r="P9" i="6"/>
  <c r="P10"/>
  <c r="P11"/>
  <c r="P12"/>
  <c r="P13"/>
  <c r="P14"/>
  <c r="P15"/>
  <c r="P16"/>
  <c r="P17"/>
  <c r="P18"/>
  <c r="P19"/>
  <c r="P20"/>
  <c r="P21"/>
  <c r="P22"/>
  <c r="P23"/>
  <c r="P24"/>
  <c r="P25"/>
  <c r="P26"/>
  <c r="P27"/>
  <c r="P28"/>
  <c r="P29"/>
  <c r="P30"/>
  <c r="P31"/>
  <c r="P32"/>
  <c r="P33"/>
  <c r="P34"/>
  <c r="P35"/>
  <c r="P36"/>
  <c r="P37"/>
  <c r="P38"/>
  <c r="P39"/>
  <c r="P40"/>
  <c r="P41"/>
  <c r="P42"/>
  <c r="P43"/>
  <c r="P44"/>
  <c r="P45"/>
  <c r="P46"/>
  <c r="P47"/>
  <c r="P48"/>
  <c r="P49"/>
  <c r="P50"/>
  <c r="P51"/>
  <c r="P52"/>
  <c r="P53"/>
  <c r="P54"/>
  <c r="P55"/>
  <c r="P56"/>
  <c r="P57"/>
  <c r="P58"/>
  <c r="P59"/>
  <c r="P60"/>
  <c r="P61"/>
  <c r="P62"/>
  <c r="P63"/>
  <c r="P64"/>
  <c r="P65"/>
  <c r="P66"/>
  <c r="P67"/>
  <c r="P68"/>
  <c r="P69"/>
  <c r="P70"/>
  <c r="P71"/>
  <c r="P72"/>
  <c r="P73"/>
  <c r="P74"/>
  <c r="P75"/>
  <c r="P76"/>
  <c r="P77"/>
  <c r="P78"/>
  <c r="P79"/>
  <c r="B9"/>
  <c r="D9"/>
  <c r="M12" i="7"/>
  <c r="G9" i="6" s="1"/>
  <c r="B10"/>
  <c r="D10"/>
  <c r="M13" i="7"/>
  <c r="G10" i="6" s="1"/>
  <c r="D11"/>
  <c r="M14" i="7"/>
  <c r="G11" i="6" s="1"/>
  <c r="D12"/>
  <c r="M15" i="7"/>
  <c r="G12" i="6" s="1"/>
  <c r="B13"/>
  <c r="D13"/>
  <c r="M16" i="7"/>
  <c r="G13" i="6" s="1"/>
  <c r="D14"/>
  <c r="M17" i="7"/>
  <c r="G14" i="6" s="1"/>
  <c r="D15"/>
  <c r="M18" i="7"/>
  <c r="G15" i="6" s="1"/>
  <c r="D16"/>
  <c r="M19" i="7"/>
  <c r="G16" i="6" s="1"/>
  <c r="B17"/>
  <c r="D17"/>
  <c r="M20" i="7"/>
  <c r="G17" i="6" s="1"/>
  <c r="D18"/>
  <c r="M21" i="7"/>
  <c r="G18" i="6" s="1"/>
  <c r="D19"/>
  <c r="M22" i="7"/>
  <c r="G19" i="6" s="1"/>
  <c r="B20"/>
  <c r="D20"/>
  <c r="M23" i="7"/>
  <c r="G20" i="6" s="1"/>
  <c r="B21"/>
  <c r="D21"/>
  <c r="M24" i="7"/>
  <c r="G21" i="6" s="1"/>
  <c r="D22"/>
  <c r="M25" i="7"/>
  <c r="G22" i="6" s="1"/>
  <c r="D23"/>
  <c r="M26" i="7"/>
  <c r="G23" i="6" s="1"/>
  <c r="D24"/>
  <c r="M27" i="7"/>
  <c r="G24" i="6" s="1"/>
  <c r="B25"/>
  <c r="D25"/>
  <c r="M28" i="7"/>
  <c r="G25" i="6" s="1"/>
  <c r="D26"/>
  <c r="M29" i="7"/>
  <c r="G26" i="6" s="1"/>
  <c r="D27"/>
  <c r="M30" i="7"/>
  <c r="G27" i="6" s="1"/>
  <c r="B28"/>
  <c r="D28"/>
  <c r="M31" i="7"/>
  <c r="G28" i="6" s="1"/>
  <c r="B29"/>
  <c r="D29"/>
  <c r="M32" i="7"/>
  <c r="G29" i="6" s="1"/>
  <c r="B30"/>
  <c r="D30"/>
  <c r="M33" i="7"/>
  <c r="G30" i="6" s="1"/>
  <c r="D31"/>
  <c r="M34" i="7"/>
  <c r="G31" i="6" s="1"/>
  <c r="D32"/>
  <c r="M35" i="7"/>
  <c r="G32" i="6" s="1"/>
  <c r="B33"/>
  <c r="D33"/>
  <c r="M36" i="7"/>
  <c r="G33" i="6" s="1"/>
  <c r="D34"/>
  <c r="M37" i="7"/>
  <c r="G34" i="6" s="1"/>
  <c r="D35"/>
  <c r="M38" i="7"/>
  <c r="G35" i="6" s="1"/>
  <c r="D36"/>
  <c r="M39" i="7"/>
  <c r="G36" i="6" s="1"/>
  <c r="B37"/>
  <c r="D37"/>
  <c r="M40" i="7"/>
  <c r="G37" i="6" s="1"/>
  <c r="D38"/>
  <c r="M41" i="7"/>
  <c r="G38" i="6" s="1"/>
  <c r="D39"/>
  <c r="M42" i="7"/>
  <c r="G39" i="6" s="1"/>
  <c r="B40"/>
  <c r="D40"/>
  <c r="M43" i="7"/>
  <c r="G40" i="6" s="1"/>
  <c r="B41"/>
  <c r="D41"/>
  <c r="M44" i="7"/>
  <c r="G41" i="6" s="1"/>
  <c r="B42"/>
  <c r="D42"/>
  <c r="M45" i="7"/>
  <c r="G42" i="6" s="1"/>
  <c r="D43"/>
  <c r="M46" i="7"/>
  <c r="G43" i="6" s="1"/>
  <c r="D44"/>
  <c r="M47" i="7"/>
  <c r="G44" i="6" s="1"/>
  <c r="B45"/>
  <c r="D45"/>
  <c r="M48" i="7"/>
  <c r="G45" i="6" s="1"/>
  <c r="D46"/>
  <c r="M49" i="7"/>
  <c r="G46" i="6" s="1"/>
  <c r="D47"/>
  <c r="M50" i="7"/>
  <c r="G47" i="6" s="1"/>
  <c r="B48"/>
  <c r="D48"/>
  <c r="M51" i="7"/>
  <c r="G48" i="6" s="1"/>
  <c r="B49"/>
  <c r="D49"/>
  <c r="M52" i="7"/>
  <c r="G49" i="6" s="1"/>
  <c r="D50"/>
  <c r="M53" i="7"/>
  <c r="G50" i="6" s="1"/>
  <c r="D51"/>
  <c r="M54" i="7"/>
  <c r="G51" i="6" s="1"/>
  <c r="B52"/>
  <c r="D52"/>
  <c r="M55" i="7"/>
  <c r="G52" i="6" s="1"/>
  <c r="B53"/>
  <c r="D53"/>
  <c r="M56" i="7"/>
  <c r="G53" i="6" s="1"/>
  <c r="B54"/>
  <c r="D54"/>
  <c r="M57" i="7"/>
  <c r="G54" i="6" s="1"/>
  <c r="D55"/>
  <c r="M58" i="7"/>
  <c r="G55" i="6" s="1"/>
  <c r="D56"/>
  <c r="M59" i="7"/>
  <c r="G56" i="6" s="1"/>
  <c r="B57"/>
  <c r="D57"/>
  <c r="M60" i="7"/>
  <c r="G57" i="6" s="1"/>
  <c r="D58"/>
  <c r="M61" i="7"/>
  <c r="G58" i="6" s="1"/>
  <c r="D59"/>
  <c r="M62" i="7"/>
  <c r="G59" i="6" s="1"/>
  <c r="D60"/>
  <c r="M63" i="7"/>
  <c r="G60" i="6" s="1"/>
  <c r="B61"/>
  <c r="D61"/>
  <c r="M64" i="7"/>
  <c r="G61" i="6" s="1"/>
  <c r="B62"/>
  <c r="D62"/>
  <c r="M65" i="7"/>
  <c r="G62" i="6" s="1"/>
  <c r="D63"/>
  <c r="M66" i="7"/>
  <c r="G63" i="6" s="1"/>
  <c r="D64"/>
  <c r="M67" i="7"/>
  <c r="G64" i="6" s="1"/>
  <c r="B65"/>
  <c r="D65"/>
  <c r="M68" i="7"/>
  <c r="G65" i="6" s="1"/>
  <c r="D66"/>
  <c r="M69" i="7"/>
  <c r="G66" i="6" s="1"/>
  <c r="D67"/>
  <c r="M70" i="7"/>
  <c r="G67" i="6" s="1"/>
  <c r="D68"/>
  <c r="M71" i="7"/>
  <c r="G68" i="6" s="1"/>
  <c r="B69"/>
  <c r="D69"/>
  <c r="M72" i="7"/>
  <c r="G69" i="6" s="1"/>
  <c r="D70"/>
  <c r="M73" i="7"/>
  <c r="G70" i="6" s="1"/>
  <c r="D71"/>
  <c r="M74" i="7"/>
  <c r="G71" i="6" s="1"/>
  <c r="B72"/>
  <c r="D72"/>
  <c r="M75" i="7"/>
  <c r="G72" i="6" s="1"/>
  <c r="B73"/>
  <c r="D73"/>
  <c r="M76" i="7"/>
  <c r="G73" i="6" s="1"/>
  <c r="B74"/>
  <c r="D74"/>
  <c r="M77" i="7"/>
  <c r="G74" i="6" s="1"/>
  <c r="D75"/>
  <c r="M78" i="7"/>
  <c r="G75" i="6" s="1"/>
  <c r="D76"/>
  <c r="M79" i="7"/>
  <c r="G76" i="6" s="1"/>
  <c r="B77"/>
  <c r="D77"/>
  <c r="M80" i="7"/>
  <c r="G77" i="6" s="1"/>
  <c r="D78"/>
  <c r="M81" i="7"/>
  <c r="G78" i="6" s="1"/>
  <c r="D79"/>
  <c r="M82" i="7"/>
  <c r="G79" i="6" s="1"/>
  <c r="B8"/>
  <c r="D8"/>
  <c r="P8"/>
  <c r="M11" i="7"/>
  <c r="G8" i="6" s="1"/>
  <c r="AD10" i="11"/>
  <c r="S4" i="9"/>
  <c r="S5"/>
  <c r="S6"/>
  <c r="S7"/>
  <c r="V10" i="11"/>
  <c r="L31" i="12"/>
  <c r="O10" i="11"/>
  <c r="C10"/>
  <c r="V95"/>
  <c r="V74"/>
  <c r="C96"/>
  <c r="O95"/>
  <c r="O74"/>
  <c r="C75"/>
  <c r="V4"/>
  <c r="V5"/>
  <c r="V6"/>
  <c r="V7"/>
  <c r="V8"/>
  <c r="O4"/>
  <c r="O5"/>
  <c r="O6"/>
  <c r="O7"/>
  <c r="O8"/>
  <c r="C4"/>
  <c r="C5"/>
  <c r="C6"/>
  <c r="C7"/>
  <c r="C8"/>
  <c r="C137" i="9"/>
  <c r="Y254"/>
  <c r="AB208"/>
  <c r="AF208"/>
  <c r="AC209"/>
  <c r="AD209"/>
  <c r="AF209"/>
  <c r="AF210"/>
  <c r="AE209"/>
  <c r="AG208"/>
  <c r="AE208"/>
  <c r="AD208"/>
  <c r="AC208"/>
  <c r="AC204"/>
  <c r="AD204"/>
  <c r="AB204"/>
  <c r="AF204"/>
  <c r="AE204"/>
  <c r="AE193"/>
  <c r="AE194"/>
  <c r="AE195"/>
  <c r="AE196"/>
  <c r="AE197"/>
  <c r="AE198"/>
  <c r="AC199"/>
  <c r="AD199"/>
  <c r="AE199"/>
  <c r="AE200"/>
  <c r="AG198"/>
  <c r="AC197"/>
  <c r="AG197"/>
  <c r="AC196"/>
  <c r="AG196"/>
  <c r="AC194"/>
  <c r="AD194"/>
  <c r="AG193"/>
  <c r="B28" i="8"/>
  <c r="B29"/>
  <c r="B30"/>
  <c r="B31"/>
  <c r="B32"/>
  <c r="B33"/>
  <c r="B34"/>
  <c r="B35"/>
  <c r="B36"/>
  <c r="B37"/>
  <c r="AD2" i="10"/>
  <c r="AC2"/>
  <c r="AB2"/>
  <c r="AA2"/>
  <c r="Z2"/>
  <c r="Y2"/>
  <c r="X2"/>
  <c r="W2"/>
  <c r="V2"/>
  <c r="U2"/>
  <c r="T2"/>
  <c r="S2"/>
  <c r="R2"/>
  <c r="Q2"/>
  <c r="P2"/>
  <c r="O2"/>
  <c r="N2"/>
  <c r="M2"/>
  <c r="L2"/>
  <c r="K2"/>
  <c r="I2"/>
  <c r="B17" i="8"/>
  <c r="B18"/>
  <c r="B19"/>
  <c r="B20"/>
  <c r="B21"/>
  <c r="B22"/>
  <c r="B23"/>
  <c r="B24"/>
  <c r="B25"/>
  <c r="B26"/>
  <c r="B27"/>
  <c r="B4"/>
  <c r="B5"/>
  <c r="B6"/>
  <c r="B7"/>
  <c r="B8"/>
  <c r="B9"/>
  <c r="B10"/>
  <c r="B11"/>
  <c r="B12"/>
  <c r="B13"/>
  <c r="B14"/>
  <c r="B15"/>
  <c r="B16"/>
  <c r="B3"/>
  <c r="U11" i="7"/>
  <c r="U12"/>
  <c r="U66" s="1"/>
  <c r="U13"/>
  <c r="U67" s="1"/>
  <c r="U14"/>
  <c r="U31" s="1"/>
  <c r="U15"/>
  <c r="U51" s="1"/>
  <c r="U16"/>
  <c r="U70" s="1"/>
  <c r="U17"/>
  <c r="U53" s="1"/>
  <c r="U18"/>
  <c r="U35" s="1"/>
  <c r="U19"/>
  <c r="U55" s="1"/>
  <c r="U20"/>
  <c r="U74" s="1"/>
  <c r="U21"/>
  <c r="U75" s="1"/>
  <c r="U22"/>
  <c r="U39" s="1"/>
  <c r="U23"/>
  <c r="U59" s="1"/>
  <c r="U24"/>
  <c r="U78" s="1"/>
  <c r="U25"/>
  <c r="U61" s="1"/>
  <c r="U26"/>
  <c r="U43" s="1"/>
  <c r="U27"/>
  <c r="U81" s="1"/>
  <c r="U29"/>
  <c r="U33"/>
  <c r="U41"/>
  <c r="U47"/>
  <c r="U48"/>
  <c r="U52"/>
  <c r="U56"/>
  <c r="U57"/>
  <c r="U65"/>
  <c r="U71"/>
  <c r="T6" i="9" l="1"/>
  <c r="M40" i="12" s="1"/>
  <c r="M35"/>
  <c r="E35"/>
  <c r="AO33" i="10"/>
  <c r="BB29"/>
  <c r="AW29"/>
  <c r="AR29"/>
  <c r="AL29"/>
  <c r="AG29"/>
  <c r="H29"/>
  <c r="AZ25"/>
  <c r="BC14"/>
  <c r="AP14"/>
  <c r="BC13"/>
  <c r="AU7"/>
  <c r="AK7"/>
  <c r="B49" i="1"/>
  <c r="D35" i="12"/>
  <c r="U24"/>
  <c r="E24"/>
  <c r="B44" i="2"/>
  <c r="H3" i="10"/>
  <c r="BB3"/>
  <c r="AX3"/>
  <c r="AT3"/>
  <c r="AP3"/>
  <c r="AL3"/>
  <c r="AT33"/>
  <c r="AZ32"/>
  <c r="AO32"/>
  <c r="AV31"/>
  <c r="AN31"/>
  <c r="BD29"/>
  <c r="AX29"/>
  <c r="AS29"/>
  <c r="AN29"/>
  <c r="AH29"/>
  <c r="BA27"/>
  <c r="AN27"/>
  <c r="AJ26"/>
  <c r="AJ25"/>
  <c r="AO24"/>
  <c r="BA23"/>
  <c r="AO22"/>
  <c r="AX20"/>
  <c r="AP20"/>
  <c r="AH20"/>
  <c r="H20"/>
  <c r="BA19"/>
  <c r="AS19"/>
  <c r="AK19"/>
  <c r="BB18"/>
  <c r="AT18"/>
  <c r="AL18"/>
  <c r="AX16"/>
  <c r="AP16"/>
  <c r="AH16"/>
  <c r="H16"/>
  <c r="AY15"/>
  <c r="AI15"/>
  <c r="AQ14"/>
  <c r="AX13"/>
  <c r="AQ13"/>
  <c r="AK13"/>
  <c r="AT11"/>
  <c r="AP8"/>
  <c r="AY7"/>
  <c r="AO7"/>
  <c r="AW6"/>
  <c r="AG6"/>
  <c r="AH4"/>
  <c r="BA37"/>
  <c r="AK6"/>
  <c r="B45" i="2"/>
  <c r="F30" i="12"/>
  <c r="AJ34" i="10"/>
  <c r="AJ33"/>
  <c r="AT32"/>
  <c r="AJ32"/>
  <c r="H32"/>
  <c r="BA31"/>
  <c r="AP31"/>
  <c r="AH31"/>
  <c r="G31"/>
  <c r="BA29"/>
  <c r="AV29"/>
  <c r="AP29"/>
  <c r="AK29"/>
  <c r="AF29"/>
  <c r="AT27"/>
  <c r="AF27"/>
  <c r="AT25"/>
  <c r="AN23"/>
  <c r="BB20"/>
  <c r="AT20"/>
  <c r="AL20"/>
  <c r="AX18"/>
  <c r="AP18"/>
  <c r="AH18"/>
  <c r="H18"/>
  <c r="BB16"/>
  <c r="AT16"/>
  <c r="AL16"/>
  <c r="AQ15"/>
  <c r="AY14"/>
  <c r="AI14"/>
  <c r="H14"/>
  <c r="BB13"/>
  <c r="AU13"/>
  <c r="AM13"/>
  <c r="AG13"/>
  <c r="G13"/>
  <c r="BB8"/>
  <c r="AG8"/>
  <c r="AT7"/>
  <c r="AI7"/>
  <c r="AO6"/>
  <c r="AX4"/>
  <c r="AW32"/>
  <c r="AL32"/>
  <c r="BD31"/>
  <c r="AT31"/>
  <c r="AJ31"/>
  <c r="BA18"/>
  <c r="AS18"/>
  <c r="AK18"/>
  <c r="AW13"/>
  <c r="AP13"/>
  <c r="AH13"/>
  <c r="H13"/>
  <c r="AS6"/>
  <c r="T7" i="9"/>
  <c r="M41" i="12" s="1"/>
  <c r="U77" i="7"/>
  <c r="U60"/>
  <c r="U49"/>
  <c r="U37"/>
  <c r="U79"/>
  <c r="U73"/>
  <c r="A9" i="1"/>
  <c r="U72" i="7"/>
  <c r="AF23" i="10"/>
  <c r="BA25"/>
  <c r="AV25"/>
  <c r="AP25"/>
  <c r="AK25"/>
  <c r="AF25"/>
  <c r="G25"/>
  <c r="AZ34"/>
  <c r="BD33"/>
  <c r="AX33"/>
  <c r="AS33"/>
  <c r="AN33"/>
  <c r="AH33"/>
  <c r="AZ28"/>
  <c r="AO28"/>
  <c r="AX27"/>
  <c r="AP27"/>
  <c r="AJ27"/>
  <c r="AZ26"/>
  <c r="BD25"/>
  <c r="AX25"/>
  <c r="AS25"/>
  <c r="AN25"/>
  <c r="AH25"/>
  <c r="AZ23"/>
  <c r="AS23"/>
  <c r="AK23"/>
  <c r="BD21"/>
  <c r="AZ21"/>
  <c r="AV21"/>
  <c r="AR21"/>
  <c r="AN21"/>
  <c r="AJ21"/>
  <c r="AF21"/>
  <c r="G21"/>
  <c r="BD20"/>
  <c r="AZ20"/>
  <c r="AV20"/>
  <c r="AR20"/>
  <c r="AN20"/>
  <c r="AJ20"/>
  <c r="AF20"/>
  <c r="G20"/>
  <c r="BD19"/>
  <c r="AZ19"/>
  <c r="AV19"/>
  <c r="AR19"/>
  <c r="AN19"/>
  <c r="AJ19"/>
  <c r="AF19"/>
  <c r="G19"/>
  <c r="BD18"/>
  <c r="AZ18"/>
  <c r="AV18"/>
  <c r="AR18"/>
  <c r="AN18"/>
  <c r="AJ18"/>
  <c r="AF18"/>
  <c r="G18"/>
  <c r="BD17"/>
  <c r="AZ17"/>
  <c r="AV17"/>
  <c r="AR17"/>
  <c r="AN17"/>
  <c r="AJ17"/>
  <c r="AF17"/>
  <c r="G17"/>
  <c r="BD16"/>
  <c r="AZ16"/>
  <c r="AV16"/>
  <c r="AR16"/>
  <c r="AN16"/>
  <c r="AJ16"/>
  <c r="AF16"/>
  <c r="G16"/>
  <c r="BA12"/>
  <c r="AV12"/>
  <c r="AP12"/>
  <c r="AK12"/>
  <c r="AF12"/>
  <c r="BA11"/>
  <c r="AW11"/>
  <c r="AS11"/>
  <c r="AO11"/>
  <c r="AK11"/>
  <c r="AG11"/>
  <c r="H11"/>
  <c r="AY10"/>
  <c r="AQ10"/>
  <c r="AI10"/>
  <c r="AW8"/>
  <c r="AL8"/>
  <c r="BC7"/>
  <c r="AX7"/>
  <c r="AS7"/>
  <c r="AM7"/>
  <c r="AH7"/>
  <c r="H7"/>
  <c r="BD6"/>
  <c r="AZ6"/>
  <c r="AV6"/>
  <c r="AR6"/>
  <c r="AN6"/>
  <c r="AJ6"/>
  <c r="AF6"/>
  <c r="H6"/>
  <c r="AV5"/>
  <c r="AJ5"/>
  <c r="AY38"/>
  <c r="AP38"/>
  <c r="AY37"/>
  <c r="AT37"/>
  <c r="AO37"/>
  <c r="AI37"/>
  <c r="BA36"/>
  <c r="AW36"/>
  <c r="AS36"/>
  <c r="AO36"/>
  <c r="AK36"/>
  <c r="AG36"/>
  <c r="H36"/>
  <c r="B61" i="2"/>
  <c r="AT28" i="10"/>
  <c r="AJ28"/>
  <c r="H28"/>
  <c r="BD23"/>
  <c r="AV23"/>
  <c r="AO23"/>
  <c r="AH23"/>
  <c r="G23"/>
  <c r="BD12"/>
  <c r="AX12"/>
  <c r="AS12"/>
  <c r="AN12"/>
  <c r="AH12"/>
  <c r="G12"/>
  <c r="BC11"/>
  <c r="AY11"/>
  <c r="AU11"/>
  <c r="AQ11"/>
  <c r="AM11"/>
  <c r="AI11"/>
  <c r="BB6"/>
  <c r="AX6"/>
  <c r="AT6"/>
  <c r="AP6"/>
  <c r="AL6"/>
  <c r="AH6"/>
  <c r="AU38"/>
  <c r="AI38"/>
  <c r="H38"/>
  <c r="BB37"/>
  <c r="AW37"/>
  <c r="AQ37"/>
  <c r="AL37"/>
  <c r="AG37"/>
  <c r="G37"/>
  <c r="BC36"/>
  <c r="AY36"/>
  <c r="AU36"/>
  <c r="AQ36"/>
  <c r="AM36"/>
  <c r="AI36"/>
  <c r="F36"/>
  <c r="T5" i="9"/>
  <c r="D41" i="12" s="1"/>
  <c r="BA33" i="10"/>
  <c r="AV33"/>
  <c r="AP33"/>
  <c r="AK33"/>
  <c r="AF33"/>
  <c r="G33"/>
  <c r="F11"/>
  <c r="F6"/>
  <c r="K29" i="12"/>
  <c r="F35"/>
  <c r="D24"/>
  <c r="AT34" i="10"/>
  <c r="BB33"/>
  <c r="AW33"/>
  <c r="AR33"/>
  <c r="AL33"/>
  <c r="AG33"/>
  <c r="AZ31"/>
  <c r="AS31"/>
  <c r="AK31"/>
  <c r="AJ30"/>
  <c r="AW28"/>
  <c r="BD27"/>
  <c r="AV27"/>
  <c r="AO27"/>
  <c r="AH27"/>
  <c r="G27"/>
  <c r="AT26"/>
  <c r="BB25"/>
  <c r="AW25"/>
  <c r="AR25"/>
  <c r="AL25"/>
  <c r="AG25"/>
  <c r="BB24"/>
  <c r="AR24"/>
  <c r="AX23"/>
  <c r="AP23"/>
  <c r="AJ23"/>
  <c r="AZ22"/>
  <c r="BC21"/>
  <c r="AY21"/>
  <c r="AU21"/>
  <c r="AQ21"/>
  <c r="AM21"/>
  <c r="AI21"/>
  <c r="BC20"/>
  <c r="AY20"/>
  <c r="AU20"/>
  <c r="AQ20"/>
  <c r="AM20"/>
  <c r="AI20"/>
  <c r="BC19"/>
  <c r="AY19"/>
  <c r="AU19"/>
  <c r="AQ19"/>
  <c r="AM19"/>
  <c r="AI19"/>
  <c r="BC18"/>
  <c r="AY18"/>
  <c r="AU18"/>
  <c r="AQ18"/>
  <c r="AM18"/>
  <c r="AI18"/>
  <c r="BC17"/>
  <c r="AY17"/>
  <c r="AU17"/>
  <c r="AQ17"/>
  <c r="AM17"/>
  <c r="AI17"/>
  <c r="BC16"/>
  <c r="AY16"/>
  <c r="AU16"/>
  <c r="AQ16"/>
  <c r="AM16"/>
  <c r="AI16"/>
  <c r="AX14"/>
  <c r="AM14"/>
  <c r="AY13"/>
  <c r="AT13"/>
  <c r="AO13"/>
  <c r="AI13"/>
  <c r="AZ12"/>
  <c r="AT12"/>
  <c r="AO12"/>
  <c r="AJ12"/>
  <c r="H12"/>
  <c r="BD11"/>
  <c r="AZ11"/>
  <c r="AV11"/>
  <c r="AR11"/>
  <c r="AN11"/>
  <c r="AJ11"/>
  <c r="AF11"/>
  <c r="BD10"/>
  <c r="AV10"/>
  <c r="AN10"/>
  <c r="AF10"/>
  <c r="AX9"/>
  <c r="AH9"/>
  <c r="AT8"/>
  <c r="AH8"/>
  <c r="H8"/>
  <c r="BB7"/>
  <c r="AW7"/>
  <c r="AQ7"/>
  <c r="AL7"/>
  <c r="AG7"/>
  <c r="G7"/>
  <c r="BC6"/>
  <c r="AY6"/>
  <c r="AU6"/>
  <c r="AQ6"/>
  <c r="AM6"/>
  <c r="AI6"/>
  <c r="BD5"/>
  <c r="AR5"/>
  <c r="AI5"/>
  <c r="F5"/>
  <c r="AX38"/>
  <c r="BC37"/>
  <c r="AX37"/>
  <c r="AS37"/>
  <c r="AM37"/>
  <c r="AH37"/>
  <c r="H37"/>
  <c r="BD36"/>
  <c r="AZ36"/>
  <c r="AV36"/>
  <c r="AR36"/>
  <c r="AN36"/>
  <c r="AJ36"/>
  <c r="AF36"/>
  <c r="BD35"/>
  <c r="AZ35"/>
  <c r="AV35"/>
  <c r="AR35"/>
  <c r="AN35"/>
  <c r="AJ35"/>
  <c r="AF35"/>
  <c r="U62" i="7"/>
  <c r="U50"/>
  <c r="U80"/>
  <c r="U69"/>
  <c r="U63"/>
  <c r="B52" i="2"/>
  <c r="A49"/>
  <c r="A47"/>
  <c r="A44"/>
  <c r="A42"/>
  <c r="A40"/>
  <c r="U68" i="7"/>
  <c r="U58"/>
  <c r="U54"/>
  <c r="U76"/>
  <c r="A51" i="2"/>
  <c r="B37"/>
  <c r="A50"/>
  <c r="A48"/>
  <c r="A46"/>
  <c r="A41"/>
  <c r="A39"/>
  <c r="A38"/>
  <c r="A36"/>
  <c r="A40" i="1"/>
  <c r="D131" i="2"/>
  <c r="A9"/>
  <c r="D59"/>
  <c r="D213"/>
  <c r="E35"/>
  <c r="E176"/>
  <c r="T4" i="9"/>
  <c r="E40" i="12" s="1"/>
  <c r="D63" i="1"/>
  <c r="F11"/>
  <c r="E12"/>
  <c r="E89"/>
  <c r="E212"/>
  <c r="E133"/>
  <c r="E170" s="1"/>
  <c r="E38"/>
  <c r="E12" i="2"/>
  <c r="F11"/>
  <c r="B2" i="6"/>
  <c r="E132" i="2"/>
  <c r="E213"/>
  <c r="C39" i="1"/>
  <c r="E59" i="2"/>
  <c r="E214"/>
  <c r="K31" i="12"/>
  <c r="U31"/>
  <c r="E31"/>
  <c r="F28" i="10"/>
  <c r="AI28"/>
  <c r="AM28"/>
  <c r="AQ28"/>
  <c r="AU28"/>
  <c r="AY28"/>
  <c r="BC28"/>
  <c r="H15"/>
  <c r="AH15"/>
  <c r="AL15"/>
  <c r="AP15"/>
  <c r="AT15"/>
  <c r="AX15"/>
  <c r="BB15"/>
  <c r="G15"/>
  <c r="AG15"/>
  <c r="AK15"/>
  <c r="AO15"/>
  <c r="AS15"/>
  <c r="AW15"/>
  <c r="BA15"/>
  <c r="B38" i="2"/>
  <c r="B62"/>
  <c r="B42" i="1"/>
  <c r="F33" i="10"/>
  <c r="AI33"/>
  <c r="AM33"/>
  <c r="AQ33"/>
  <c r="AU33"/>
  <c r="AY33"/>
  <c r="BC33"/>
  <c r="F29"/>
  <c r="AI29"/>
  <c r="AM29"/>
  <c r="AQ29"/>
  <c r="AU29"/>
  <c r="AY29"/>
  <c r="BC29"/>
  <c r="F25"/>
  <c r="AI25"/>
  <c r="AM25"/>
  <c r="AQ25"/>
  <c r="AU25"/>
  <c r="AY25"/>
  <c r="BC25"/>
  <c r="H10"/>
  <c r="AH10"/>
  <c r="AL10"/>
  <c r="AP10"/>
  <c r="AT10"/>
  <c r="AX10"/>
  <c r="BB10"/>
  <c r="G10"/>
  <c r="AG10"/>
  <c r="AK10"/>
  <c r="AO10"/>
  <c r="AS10"/>
  <c r="AW10"/>
  <c r="BA10"/>
  <c r="G38"/>
  <c r="AG38"/>
  <c r="AK38"/>
  <c r="AO38"/>
  <c r="AS38"/>
  <c r="AW38"/>
  <c r="BA38"/>
  <c r="F38"/>
  <c r="AF38"/>
  <c r="AJ38"/>
  <c r="AN38"/>
  <c r="AR38"/>
  <c r="AV38"/>
  <c r="AZ38"/>
  <c r="BD38"/>
  <c r="L35" i="12"/>
  <c r="BB34" i="10"/>
  <c r="AW34"/>
  <c r="AR34"/>
  <c r="AL34"/>
  <c r="AG34"/>
  <c r="H34"/>
  <c r="BB26"/>
  <c r="AW26"/>
  <c r="AR26"/>
  <c r="AL26"/>
  <c r="AG26"/>
  <c r="H26"/>
  <c r="AJ24"/>
  <c r="BB4"/>
  <c r="AL4"/>
  <c r="D31" i="12"/>
  <c r="F31"/>
  <c r="E29"/>
  <c r="U29"/>
  <c r="K35"/>
  <c r="BD34" i="10"/>
  <c r="AX34"/>
  <c r="AS34"/>
  <c r="AN34"/>
  <c r="BA32"/>
  <c r="AV32"/>
  <c r="AP32"/>
  <c r="AK32"/>
  <c r="AF32"/>
  <c r="G32"/>
  <c r="BB31"/>
  <c r="AW31"/>
  <c r="AR31"/>
  <c r="AL31"/>
  <c r="AG31"/>
  <c r="BD30"/>
  <c r="AX30"/>
  <c r="AS30"/>
  <c r="AN30"/>
  <c r="BA28"/>
  <c r="AV28"/>
  <c r="AP28"/>
  <c r="AK28"/>
  <c r="AF28"/>
  <c r="G28"/>
  <c r="BB27"/>
  <c r="AW27"/>
  <c r="AR27"/>
  <c r="AL27"/>
  <c r="AG27"/>
  <c r="BD26"/>
  <c r="AX26"/>
  <c r="AS26"/>
  <c r="AN26"/>
  <c r="AH26"/>
  <c r="BA24"/>
  <c r="AV24"/>
  <c r="AP24"/>
  <c r="AK24"/>
  <c r="AF24"/>
  <c r="G24"/>
  <c r="BB23"/>
  <c r="AW23"/>
  <c r="AR23"/>
  <c r="AL23"/>
  <c r="AG23"/>
  <c r="BD22"/>
  <c r="AX22"/>
  <c r="AS22"/>
  <c r="AN22"/>
  <c r="AZ15"/>
  <c r="AR15"/>
  <c r="AJ15"/>
  <c r="F15"/>
  <c r="BB14"/>
  <c r="AT14"/>
  <c r="AY9"/>
  <c r="AQ9"/>
  <c r="AI9"/>
  <c r="H9"/>
  <c r="BA8"/>
  <c r="AS8"/>
  <c r="BC5"/>
  <c r="AU5"/>
  <c r="BC4"/>
  <c r="AU4"/>
  <c r="F34"/>
  <c r="AI34"/>
  <c r="AM34"/>
  <c r="AQ34"/>
  <c r="AU34"/>
  <c r="AY34"/>
  <c r="BC34"/>
  <c r="F30"/>
  <c r="AI30"/>
  <c r="AM30"/>
  <c r="AQ30"/>
  <c r="AU30"/>
  <c r="AY30"/>
  <c r="BC30"/>
  <c r="F22"/>
  <c r="AI22"/>
  <c r="AM22"/>
  <c r="AQ22"/>
  <c r="AU22"/>
  <c r="AY22"/>
  <c r="BC22"/>
  <c r="H4"/>
  <c r="AG4"/>
  <c r="AK4"/>
  <c r="AO4"/>
  <c r="AS4"/>
  <c r="AW4"/>
  <c r="BA4"/>
  <c r="G4"/>
  <c r="AF4"/>
  <c r="AJ4"/>
  <c r="AN4"/>
  <c r="AR4"/>
  <c r="AV4"/>
  <c r="AZ4"/>
  <c r="BD4"/>
  <c r="F31"/>
  <c r="AI31"/>
  <c r="AM31"/>
  <c r="AQ31"/>
  <c r="AU31"/>
  <c r="AY31"/>
  <c r="BC31"/>
  <c r="F27"/>
  <c r="AI27"/>
  <c r="AM27"/>
  <c r="AQ27"/>
  <c r="AU27"/>
  <c r="AY27"/>
  <c r="BC27"/>
  <c r="F23"/>
  <c r="AI23"/>
  <c r="AM23"/>
  <c r="AQ23"/>
  <c r="AU23"/>
  <c r="AY23"/>
  <c r="BC23"/>
  <c r="G14"/>
  <c r="AG14"/>
  <c r="AK14"/>
  <c r="AO14"/>
  <c r="AS14"/>
  <c r="AW14"/>
  <c r="BA14"/>
  <c r="F14"/>
  <c r="AF14"/>
  <c r="AJ14"/>
  <c r="AN14"/>
  <c r="AR14"/>
  <c r="AV14"/>
  <c r="AZ14"/>
  <c r="BD14"/>
  <c r="G8"/>
  <c r="AF8"/>
  <c r="AJ8"/>
  <c r="AN8"/>
  <c r="AR8"/>
  <c r="AV8"/>
  <c r="AZ8"/>
  <c r="BD8"/>
  <c r="F8"/>
  <c r="AI8"/>
  <c r="AM8"/>
  <c r="AQ8"/>
  <c r="AU8"/>
  <c r="AY8"/>
  <c r="BC8"/>
  <c r="H5"/>
  <c r="AH5"/>
  <c r="AL5"/>
  <c r="AP5"/>
  <c r="AT5"/>
  <c r="AX5"/>
  <c r="BB5"/>
  <c r="G5"/>
  <c r="AG5"/>
  <c r="AK5"/>
  <c r="AO5"/>
  <c r="AS5"/>
  <c r="AW5"/>
  <c r="BA5"/>
  <c r="B36" i="2"/>
  <c r="B60"/>
  <c r="B40" i="1"/>
  <c r="L29" i="12"/>
  <c r="BA34" i="10"/>
  <c r="AV34"/>
  <c r="AP34"/>
  <c r="AK34"/>
  <c r="AF34"/>
  <c r="G34"/>
  <c r="BD32"/>
  <c r="AX32"/>
  <c r="AS32"/>
  <c r="AN32"/>
  <c r="BA30"/>
  <c r="AV30"/>
  <c r="AP30"/>
  <c r="AK30"/>
  <c r="AF30"/>
  <c r="G30"/>
  <c r="BD28"/>
  <c r="AX28"/>
  <c r="AS28"/>
  <c r="AN28"/>
  <c r="AH28"/>
  <c r="BA26"/>
  <c r="AV26"/>
  <c r="AP26"/>
  <c r="AK26"/>
  <c r="AF26"/>
  <c r="BD24"/>
  <c r="AX24"/>
  <c r="AS24"/>
  <c r="AN24"/>
  <c r="BA22"/>
  <c r="AV22"/>
  <c r="AP22"/>
  <c r="AK22"/>
  <c r="AF22"/>
  <c r="G22"/>
  <c r="BD15"/>
  <c r="AV15"/>
  <c r="AN15"/>
  <c r="AF15"/>
  <c r="BC9"/>
  <c r="AU9"/>
  <c r="AY4"/>
  <c r="AQ4"/>
  <c r="AI4"/>
  <c r="F4"/>
  <c r="BB38"/>
  <c r="AT38"/>
  <c r="AL38"/>
  <c r="F26"/>
  <c r="AI26"/>
  <c r="AM26"/>
  <c r="AQ26"/>
  <c r="AU26"/>
  <c r="AY26"/>
  <c r="BC26"/>
  <c r="F32"/>
  <c r="AI32"/>
  <c r="AM32"/>
  <c r="AQ32"/>
  <c r="AU32"/>
  <c r="AY32"/>
  <c r="BC32"/>
  <c r="F24"/>
  <c r="AI24"/>
  <c r="AM24"/>
  <c r="AQ24"/>
  <c r="AU24"/>
  <c r="AY24"/>
  <c r="BC24"/>
  <c r="G9"/>
  <c r="AG9"/>
  <c r="AK9"/>
  <c r="AO9"/>
  <c r="AS9"/>
  <c r="AW9"/>
  <c r="BA9"/>
  <c r="F9"/>
  <c r="AF9"/>
  <c r="AJ9"/>
  <c r="AN9"/>
  <c r="AR9"/>
  <c r="AV9"/>
  <c r="AZ9"/>
  <c r="BD9"/>
  <c r="AJ22"/>
  <c r="BB30"/>
  <c r="AW30"/>
  <c r="AR30"/>
  <c r="AL30"/>
  <c r="AG30"/>
  <c r="H30"/>
  <c r="BB22"/>
  <c r="AW22"/>
  <c r="AR22"/>
  <c r="AL22"/>
  <c r="AG22"/>
  <c r="H22"/>
  <c r="AT4"/>
  <c r="A57" i="1"/>
  <c r="A53" i="2"/>
  <c r="A45"/>
  <c r="A67"/>
  <c r="A43"/>
  <c r="BD13" i="10"/>
  <c r="AZ13"/>
  <c r="AV13"/>
  <c r="AR13"/>
  <c r="AN13"/>
  <c r="AJ13"/>
  <c r="AF13"/>
  <c r="BC12"/>
  <c r="AY12"/>
  <c r="AU12"/>
  <c r="AQ12"/>
  <c r="AM12"/>
  <c r="AI12"/>
  <c r="BD7"/>
  <c r="AZ7"/>
  <c r="AV7"/>
  <c r="AR7"/>
  <c r="AN7"/>
  <c r="AJ7"/>
  <c r="AF7"/>
  <c r="BD37"/>
  <c r="AZ37"/>
  <c r="AV37"/>
  <c r="AR37"/>
  <c r="AN37"/>
  <c r="AJ37"/>
  <c r="AF37"/>
  <c r="U46" i="7"/>
  <c r="U44"/>
  <c r="U42"/>
  <c r="U40"/>
  <c r="U38"/>
  <c r="U36"/>
  <c r="U34"/>
  <c r="U32"/>
  <c r="U30"/>
  <c r="U28"/>
  <c r="O26" i="6"/>
  <c r="V46" i="7"/>
  <c r="V72"/>
  <c r="O15" i="6"/>
  <c r="V80" i="7"/>
  <c r="O23" i="6"/>
  <c r="O22"/>
  <c r="V68" i="7"/>
  <c r="O11" i="6"/>
  <c r="V76" i="7"/>
  <c r="O19" i="6"/>
  <c r="G11" i="1"/>
  <c r="G64" s="1"/>
  <c r="F64"/>
  <c r="D35" i="2"/>
  <c r="D83"/>
  <c r="U41" i="12"/>
  <c r="E64" i="1"/>
  <c r="L41" i="12" l="1"/>
  <c r="K41"/>
  <c r="D40"/>
  <c r="E41"/>
  <c r="F41"/>
  <c r="L40"/>
  <c r="F40"/>
  <c r="U40"/>
  <c r="K40"/>
  <c r="E83" i="2"/>
  <c r="F83"/>
  <c r="E177"/>
  <c r="E133"/>
  <c r="F212" i="1"/>
  <c r="F133"/>
  <c r="F170" s="1"/>
  <c r="F38"/>
  <c r="F12"/>
  <c r="F89"/>
  <c r="E39"/>
  <c r="E90"/>
  <c r="E134"/>
  <c r="E171" s="1"/>
  <c r="G11" i="2"/>
  <c r="G83" s="1"/>
  <c r="F12"/>
  <c r="F176"/>
  <c r="F214"/>
  <c r="F59"/>
  <c r="F132"/>
  <c r="F213"/>
  <c r="F35"/>
  <c r="O73" i="6"/>
  <c r="O69"/>
  <c r="O43"/>
  <c r="U64" i="7"/>
  <c r="U82"/>
  <c r="U45"/>
  <c r="D82" i="2"/>
  <c r="H11" i="1"/>
  <c r="G12"/>
  <c r="G89"/>
  <c r="G38"/>
  <c r="G212"/>
  <c r="G133"/>
  <c r="G170" s="1"/>
  <c r="O65" i="6"/>
  <c r="O77"/>
  <c r="E139" i="1" l="1"/>
  <c r="E137"/>
  <c r="E138"/>
  <c r="E143"/>
  <c r="E136"/>
  <c r="E140"/>
  <c r="E142"/>
  <c r="E135"/>
  <c r="E172" s="1"/>
  <c r="E141"/>
  <c r="H11" i="2"/>
  <c r="G213"/>
  <c r="G132"/>
  <c r="G176"/>
  <c r="G35"/>
  <c r="G12"/>
  <c r="G214"/>
  <c r="G59"/>
  <c r="F90" i="1"/>
  <c r="F134"/>
  <c r="F171" s="1"/>
  <c r="F39"/>
  <c r="E184" i="2"/>
  <c r="E180"/>
  <c r="E183"/>
  <c r="E181"/>
  <c r="E186"/>
  <c r="E178"/>
  <c r="E185"/>
  <c r="E179"/>
  <c r="E182"/>
  <c r="F133"/>
  <c r="F177"/>
  <c r="G90" i="1"/>
  <c r="G134"/>
  <c r="G171" s="1"/>
  <c r="G39"/>
  <c r="H64"/>
  <c r="I11"/>
  <c r="H12"/>
  <c r="H212"/>
  <c r="H38"/>
  <c r="H133"/>
  <c r="H170" s="1"/>
  <c r="H89"/>
  <c r="E222" i="2" l="1"/>
  <c r="E175" i="1"/>
  <c r="E218" i="2"/>
  <c r="E178" i="1"/>
  <c r="E179"/>
  <c r="E173"/>
  <c r="G177" i="2"/>
  <c r="G133"/>
  <c r="E216"/>
  <c r="E215"/>
  <c r="F186"/>
  <c r="F183"/>
  <c r="F185"/>
  <c r="F184"/>
  <c r="F179"/>
  <c r="F178"/>
  <c r="F215" s="1"/>
  <c r="F180"/>
  <c r="F182"/>
  <c r="F181"/>
  <c r="F141" i="1"/>
  <c r="F139"/>
  <c r="F143"/>
  <c r="F136"/>
  <c r="F142"/>
  <c r="F179" s="1"/>
  <c r="F137"/>
  <c r="F138"/>
  <c r="F135"/>
  <c r="F172" s="1"/>
  <c r="F140"/>
  <c r="I11" i="2"/>
  <c r="H214"/>
  <c r="H59"/>
  <c r="H132"/>
  <c r="H176"/>
  <c r="H35"/>
  <c r="H12"/>
  <c r="H213"/>
  <c r="H83"/>
  <c r="E221"/>
  <c r="E176" i="1"/>
  <c r="E217" i="2"/>
  <c r="E177" i="1"/>
  <c r="E174"/>
  <c r="E220" i="2"/>
  <c r="E219"/>
  <c r="E223"/>
  <c r="E180" i="1"/>
  <c r="J11"/>
  <c r="I89"/>
  <c r="I38"/>
  <c r="I12"/>
  <c r="I133"/>
  <c r="I170" s="1"/>
  <c r="I212"/>
  <c r="I64"/>
  <c r="H90"/>
  <c r="H134"/>
  <c r="H171" s="1"/>
  <c r="H39"/>
  <c r="G135"/>
  <c r="G172" s="1"/>
  <c r="G139"/>
  <c r="G143"/>
  <c r="G137"/>
  <c r="G140"/>
  <c r="G142"/>
  <c r="G136"/>
  <c r="G138"/>
  <c r="G141"/>
  <c r="G178" l="1"/>
  <c r="G173"/>
  <c r="F218" i="2"/>
  <c r="F216"/>
  <c r="F222"/>
  <c r="F175" i="1"/>
  <c r="F221" i="2"/>
  <c r="F223"/>
  <c r="F180" i="1"/>
  <c r="H133" i="2"/>
  <c r="H177"/>
  <c r="G181"/>
  <c r="G184"/>
  <c r="G186"/>
  <c r="G180"/>
  <c r="G182"/>
  <c r="G219" s="1"/>
  <c r="G183"/>
  <c r="G179"/>
  <c r="G185"/>
  <c r="G178"/>
  <c r="G215" s="1"/>
  <c r="F173" i="1"/>
  <c r="F177"/>
  <c r="F178"/>
  <c r="F220" i="2"/>
  <c r="J11"/>
  <c r="I12"/>
  <c r="I35"/>
  <c r="I214"/>
  <c r="I59"/>
  <c r="I132"/>
  <c r="I176"/>
  <c r="I213"/>
  <c r="I83"/>
  <c r="F174" i="1"/>
  <c r="F176"/>
  <c r="F217" i="2"/>
  <c r="F219"/>
  <c r="G175" i="1"/>
  <c r="G179"/>
  <c r="H136"/>
  <c r="H140"/>
  <c r="H135"/>
  <c r="H172" s="1"/>
  <c r="H142"/>
  <c r="H138"/>
  <c r="H141"/>
  <c r="H143"/>
  <c r="H139"/>
  <c r="H137"/>
  <c r="H174" s="1"/>
  <c r="I90"/>
  <c r="I134"/>
  <c r="I171" s="1"/>
  <c r="I39"/>
  <c r="G176"/>
  <c r="G177"/>
  <c r="G180"/>
  <c r="K11"/>
  <c r="J64"/>
  <c r="J12"/>
  <c r="J212"/>
  <c r="J89"/>
  <c r="J38"/>
  <c r="J133"/>
  <c r="J170" s="1"/>
  <c r="G174"/>
  <c r="G218" i="2" l="1"/>
  <c r="G223"/>
  <c r="G221"/>
  <c r="K11"/>
  <c r="J176"/>
  <c r="J35"/>
  <c r="J12"/>
  <c r="J214"/>
  <c r="J132"/>
  <c r="J213"/>
  <c r="J59"/>
  <c r="J83"/>
  <c r="H179"/>
  <c r="H185"/>
  <c r="H181"/>
  <c r="H178"/>
  <c r="H215" s="1"/>
  <c r="H180"/>
  <c r="H217" s="1"/>
  <c r="H182"/>
  <c r="H183"/>
  <c r="H186"/>
  <c r="H184"/>
  <c r="G216"/>
  <c r="I133"/>
  <c r="I177"/>
  <c r="G220"/>
  <c r="H176" i="1"/>
  <c r="H179"/>
  <c r="G222" i="2"/>
  <c r="G217"/>
  <c r="H177" i="1"/>
  <c r="H180"/>
  <c r="L11"/>
  <c r="K12"/>
  <c r="K212"/>
  <c r="K89"/>
  <c r="K38"/>
  <c r="K133"/>
  <c r="K170" s="1"/>
  <c r="K64"/>
  <c r="I137"/>
  <c r="I141"/>
  <c r="I138"/>
  <c r="I140"/>
  <c r="I136"/>
  <c r="I143"/>
  <c r="I139"/>
  <c r="I142"/>
  <c r="I135"/>
  <c r="I172" s="1"/>
  <c r="H178"/>
  <c r="H173"/>
  <c r="J134"/>
  <c r="J171" s="1"/>
  <c r="J90"/>
  <c r="J39"/>
  <c r="H175"/>
  <c r="I176" l="1"/>
  <c r="H218" i="2"/>
  <c r="I175" i="1"/>
  <c r="I179"/>
  <c r="H223" i="2"/>
  <c r="H219"/>
  <c r="H222"/>
  <c r="I186"/>
  <c r="I179"/>
  <c r="I181"/>
  <c r="I183"/>
  <c r="I182"/>
  <c r="I184"/>
  <c r="I178"/>
  <c r="I215" s="1"/>
  <c r="I180"/>
  <c r="I185"/>
  <c r="J133"/>
  <c r="J177"/>
  <c r="H221"/>
  <c r="H216"/>
  <c r="L11"/>
  <c r="K213"/>
  <c r="K132"/>
  <c r="K176"/>
  <c r="K214"/>
  <c r="K59"/>
  <c r="K12"/>
  <c r="K35"/>
  <c r="K83"/>
  <c r="H220"/>
  <c r="I173" i="1"/>
  <c r="I174"/>
  <c r="K134"/>
  <c r="K171" s="1"/>
  <c r="K90"/>
  <c r="K39"/>
  <c r="I177"/>
  <c r="I178"/>
  <c r="L64"/>
  <c r="M11"/>
  <c r="L12"/>
  <c r="L133"/>
  <c r="L170" s="1"/>
  <c r="L38"/>
  <c r="L212"/>
  <c r="L89"/>
  <c r="J138"/>
  <c r="J142"/>
  <c r="J136"/>
  <c r="J143"/>
  <c r="J139"/>
  <c r="J141"/>
  <c r="J135"/>
  <c r="J172" s="1"/>
  <c r="J137"/>
  <c r="J140"/>
  <c r="I180"/>
  <c r="J176" l="1"/>
  <c r="J180"/>
  <c r="I217" i="2"/>
  <c r="I222"/>
  <c r="I218"/>
  <c r="I219"/>
  <c r="I223"/>
  <c r="I221"/>
  <c r="M11"/>
  <c r="L214"/>
  <c r="L59"/>
  <c r="L132"/>
  <c r="L176"/>
  <c r="L35"/>
  <c r="L213"/>
  <c r="L12"/>
  <c r="L83"/>
  <c r="J182"/>
  <c r="J185"/>
  <c r="J178"/>
  <c r="J215" s="1"/>
  <c r="J180"/>
  <c r="J181"/>
  <c r="J184"/>
  <c r="J186"/>
  <c r="J179"/>
  <c r="J183"/>
  <c r="J220" s="1"/>
  <c r="I220"/>
  <c r="K133"/>
  <c r="K177"/>
  <c r="I216"/>
  <c r="J174" i="1"/>
  <c r="J177"/>
  <c r="J179"/>
  <c r="N11"/>
  <c r="M212"/>
  <c r="M89"/>
  <c r="M38"/>
  <c r="M12"/>
  <c r="M133"/>
  <c r="M170" s="1"/>
  <c r="M64"/>
  <c r="J173"/>
  <c r="J175"/>
  <c r="L134"/>
  <c r="L171" s="1"/>
  <c r="L39"/>
  <c r="L90"/>
  <c r="K135"/>
  <c r="K172" s="1"/>
  <c r="K139"/>
  <c r="K143"/>
  <c r="K141"/>
  <c r="K137"/>
  <c r="K140"/>
  <c r="K142"/>
  <c r="K136"/>
  <c r="K138"/>
  <c r="J178"/>
  <c r="K177" l="1"/>
  <c r="J221" i="2"/>
  <c r="J218"/>
  <c r="J223"/>
  <c r="K181"/>
  <c r="K186"/>
  <c r="K178"/>
  <c r="K215" s="1"/>
  <c r="K179"/>
  <c r="K185"/>
  <c r="K184"/>
  <c r="K182"/>
  <c r="K180"/>
  <c r="K217" s="1"/>
  <c r="K183"/>
  <c r="J216"/>
  <c r="J217"/>
  <c r="L133"/>
  <c r="L177"/>
  <c r="J219"/>
  <c r="N11"/>
  <c r="M35"/>
  <c r="M214"/>
  <c r="M59"/>
  <c r="M213"/>
  <c r="M132"/>
  <c r="M176"/>
  <c r="M12"/>
  <c r="M83"/>
  <c r="J222"/>
  <c r="K175" i="1"/>
  <c r="K179"/>
  <c r="K176"/>
  <c r="L136"/>
  <c r="L140"/>
  <c r="L137"/>
  <c r="L139"/>
  <c r="L135"/>
  <c r="L172" s="1"/>
  <c r="L142"/>
  <c r="L138"/>
  <c r="L175" s="1"/>
  <c r="L141"/>
  <c r="L143"/>
  <c r="M90"/>
  <c r="M134"/>
  <c r="M171" s="1"/>
  <c r="M39"/>
  <c r="O11"/>
  <c r="N64"/>
  <c r="N12"/>
  <c r="N212"/>
  <c r="N38"/>
  <c r="N89"/>
  <c r="N133"/>
  <c r="N170" s="1"/>
  <c r="K178"/>
  <c r="K173"/>
  <c r="K174"/>
  <c r="K180"/>
  <c r="K219" i="2" l="1"/>
  <c r="K218"/>
  <c r="O11"/>
  <c r="N12"/>
  <c r="N176"/>
  <c r="N35"/>
  <c r="N214"/>
  <c r="N59"/>
  <c r="N132"/>
  <c r="N213"/>
  <c r="N83"/>
  <c r="L185"/>
  <c r="L183"/>
  <c r="L181"/>
  <c r="L182"/>
  <c r="L184"/>
  <c r="L186"/>
  <c r="L178"/>
  <c r="L215" s="1"/>
  <c r="L180"/>
  <c r="L179"/>
  <c r="L180" i="1"/>
  <c r="K216" i="2"/>
  <c r="K220"/>
  <c r="K222"/>
  <c r="M177"/>
  <c r="M133"/>
  <c r="K221"/>
  <c r="K223"/>
  <c r="L173" i="1"/>
  <c r="L178"/>
  <c r="L174"/>
  <c r="M137"/>
  <c r="M141"/>
  <c r="M135"/>
  <c r="M172" s="1"/>
  <c r="M142"/>
  <c r="M138"/>
  <c r="M175" s="1"/>
  <c r="M140"/>
  <c r="M136"/>
  <c r="M173" s="1"/>
  <c r="M143"/>
  <c r="M180" s="1"/>
  <c r="M139"/>
  <c r="P11"/>
  <c r="O12"/>
  <c r="O89"/>
  <c r="O38"/>
  <c r="O212"/>
  <c r="O133"/>
  <c r="O170" s="1"/>
  <c r="O64"/>
  <c r="L179"/>
  <c r="N134"/>
  <c r="N171" s="1"/>
  <c r="N39"/>
  <c r="N90"/>
  <c r="L176"/>
  <c r="L177"/>
  <c r="L223" i="2" l="1"/>
  <c r="L219"/>
  <c r="L216"/>
  <c r="L220"/>
  <c r="P11"/>
  <c r="O213"/>
  <c r="O132"/>
  <c r="O176"/>
  <c r="O35"/>
  <c r="O12"/>
  <c r="O214"/>
  <c r="O59"/>
  <c r="O83"/>
  <c r="L218"/>
  <c r="N133"/>
  <c r="N177"/>
  <c r="L217"/>
  <c r="M181"/>
  <c r="M186"/>
  <c r="M183"/>
  <c r="M179"/>
  <c r="M182"/>
  <c r="M219" s="1"/>
  <c r="M184"/>
  <c r="M178"/>
  <c r="M215" s="1"/>
  <c r="M180"/>
  <c r="M185"/>
  <c r="L221"/>
  <c r="L222"/>
  <c r="M179" i="1"/>
  <c r="N138"/>
  <c r="N142"/>
  <c r="N140"/>
  <c r="N136"/>
  <c r="N143"/>
  <c r="N139"/>
  <c r="N141"/>
  <c r="N135"/>
  <c r="N172" s="1"/>
  <c r="N137"/>
  <c r="M176"/>
  <c r="M177"/>
  <c r="M174"/>
  <c r="O90"/>
  <c r="O134"/>
  <c r="O171" s="1"/>
  <c r="O39"/>
  <c r="Q11"/>
  <c r="P64"/>
  <c r="P12"/>
  <c r="P212"/>
  <c r="P89"/>
  <c r="P133"/>
  <c r="P170" s="1"/>
  <c r="P38"/>
  <c r="M178"/>
  <c r="M217" i="2" l="1"/>
  <c r="N180" i="1"/>
  <c r="M218" i="2"/>
  <c r="M222"/>
  <c r="O177"/>
  <c r="O133"/>
  <c r="N176" i="1"/>
  <c r="M221" i="2"/>
  <c r="M223"/>
  <c r="Q11"/>
  <c r="P214"/>
  <c r="P59"/>
  <c r="P132"/>
  <c r="P176"/>
  <c r="P35"/>
  <c r="P12"/>
  <c r="P213"/>
  <c r="P83"/>
  <c r="M220"/>
  <c r="N179"/>
  <c r="N182"/>
  <c r="N183"/>
  <c r="N178"/>
  <c r="N215" s="1"/>
  <c r="N184"/>
  <c r="N181"/>
  <c r="N186"/>
  <c r="N185"/>
  <c r="N180"/>
  <c r="N217" s="1"/>
  <c r="M216"/>
  <c r="N174" i="1"/>
  <c r="N175"/>
  <c r="N177"/>
  <c r="N178"/>
  <c r="N179"/>
  <c r="R11"/>
  <c r="Q64"/>
  <c r="Q89"/>
  <c r="Q38"/>
  <c r="Q133"/>
  <c r="Q170" s="1"/>
  <c r="Q212"/>
  <c r="Q12"/>
  <c r="P90"/>
  <c r="P134"/>
  <c r="P171" s="1"/>
  <c r="P39"/>
  <c r="O135"/>
  <c r="O172" s="1"/>
  <c r="O139"/>
  <c r="O143"/>
  <c r="O136"/>
  <c r="O138"/>
  <c r="O141"/>
  <c r="O137"/>
  <c r="O142"/>
  <c r="O140"/>
  <c r="N173"/>
  <c r="N216" i="2" l="1"/>
  <c r="O174" i="1"/>
  <c r="N220" i="2"/>
  <c r="N221"/>
  <c r="O185"/>
  <c r="O183"/>
  <c r="O180"/>
  <c r="O178"/>
  <c r="O215" s="1"/>
  <c r="O179"/>
  <c r="O184"/>
  <c r="O221" s="1"/>
  <c r="O182"/>
  <c r="O181"/>
  <c r="O186"/>
  <c r="O223" s="1"/>
  <c r="N223"/>
  <c r="P133"/>
  <c r="P177"/>
  <c r="N222"/>
  <c r="R11"/>
  <c r="Q12"/>
  <c r="Q35"/>
  <c r="Q214"/>
  <c r="Q59"/>
  <c r="Q176"/>
  <c r="Q213"/>
  <c r="Q132"/>
  <c r="Q83"/>
  <c r="N218"/>
  <c r="N219"/>
  <c r="O177" i="1"/>
  <c r="O173"/>
  <c r="O179"/>
  <c r="O175"/>
  <c r="R64"/>
  <c r="S11"/>
  <c r="R12"/>
  <c r="R212"/>
  <c r="R89"/>
  <c r="R133"/>
  <c r="R170" s="1"/>
  <c r="R38"/>
  <c r="O176"/>
  <c r="P136"/>
  <c r="P140"/>
  <c r="P141"/>
  <c r="P143"/>
  <c r="P137"/>
  <c r="P139"/>
  <c r="P135"/>
  <c r="P172" s="1"/>
  <c r="P142"/>
  <c r="P138"/>
  <c r="Q90"/>
  <c r="Q134"/>
  <c r="Q171" s="1"/>
  <c r="Q39"/>
  <c r="O178"/>
  <c r="O180"/>
  <c r="O216" i="2" l="1"/>
  <c r="O219"/>
  <c r="O218"/>
  <c r="O222"/>
  <c r="S11"/>
  <c r="R176"/>
  <c r="R35"/>
  <c r="R12"/>
  <c r="R214"/>
  <c r="R59"/>
  <c r="R132"/>
  <c r="R213"/>
  <c r="R83"/>
  <c r="O217"/>
  <c r="Q133"/>
  <c r="Q177"/>
  <c r="P178"/>
  <c r="P215" s="1"/>
  <c r="P179"/>
  <c r="P183"/>
  <c r="P180"/>
  <c r="P181"/>
  <c r="P185"/>
  <c r="P186"/>
  <c r="P182"/>
  <c r="P184"/>
  <c r="O220"/>
  <c r="P178" i="1"/>
  <c r="P175"/>
  <c r="P179"/>
  <c r="P174"/>
  <c r="P180"/>
  <c r="P177"/>
  <c r="S64"/>
  <c r="T11"/>
  <c r="S12"/>
  <c r="S212"/>
  <c r="S89"/>
  <c r="S38"/>
  <c r="S133"/>
  <c r="S170" s="1"/>
  <c r="R134"/>
  <c r="R171" s="1"/>
  <c r="R90"/>
  <c r="R39"/>
  <c r="P176"/>
  <c r="Q137"/>
  <c r="Q141"/>
  <c r="Q139"/>
  <c r="Q135"/>
  <c r="Q172" s="1"/>
  <c r="Q142"/>
  <c r="Q138"/>
  <c r="Q140"/>
  <c r="Q177" s="1"/>
  <c r="Q143"/>
  <c r="Q136"/>
  <c r="P173"/>
  <c r="Q179" l="1"/>
  <c r="P222" i="2"/>
  <c r="P216"/>
  <c r="P219"/>
  <c r="P221"/>
  <c r="P218"/>
  <c r="R133"/>
  <c r="R177"/>
  <c r="Q179"/>
  <c r="Q181"/>
  <c r="Q180"/>
  <c r="Q184"/>
  <c r="Q178"/>
  <c r="Q215" s="1"/>
  <c r="Q183"/>
  <c r="Q186"/>
  <c r="Q182"/>
  <c r="Q185"/>
  <c r="T11"/>
  <c r="S213"/>
  <c r="S132"/>
  <c r="S176"/>
  <c r="S35"/>
  <c r="S214"/>
  <c r="S59"/>
  <c r="S12"/>
  <c r="S83"/>
  <c r="P223"/>
  <c r="P220"/>
  <c r="P217"/>
  <c r="Q173" i="1"/>
  <c r="Q175"/>
  <c r="Q180"/>
  <c r="R138"/>
  <c r="R142"/>
  <c r="R135"/>
  <c r="R172" s="1"/>
  <c r="R137"/>
  <c r="R140"/>
  <c r="R136"/>
  <c r="R143"/>
  <c r="R141"/>
  <c r="R139"/>
  <c r="U11"/>
  <c r="T64"/>
  <c r="T12"/>
  <c r="T133"/>
  <c r="T170" s="1"/>
  <c r="T212"/>
  <c r="T38"/>
  <c r="T89"/>
  <c r="Q176"/>
  <c r="Q174"/>
  <c r="S134"/>
  <c r="S171" s="1"/>
  <c r="S39"/>
  <c r="S90"/>
  <c r="Q178"/>
  <c r="Q218" i="2" l="1"/>
  <c r="Q222"/>
  <c r="Q220"/>
  <c r="R180" i="1"/>
  <c r="U11" i="2"/>
  <c r="T214"/>
  <c r="T59"/>
  <c r="T132"/>
  <c r="T176"/>
  <c r="T213"/>
  <c r="T12"/>
  <c r="T35"/>
  <c r="T83"/>
  <c r="Q223"/>
  <c r="R185"/>
  <c r="R178"/>
  <c r="R215" s="1"/>
  <c r="R181"/>
  <c r="R183"/>
  <c r="R186"/>
  <c r="R180"/>
  <c r="R182"/>
  <c r="R219" s="1"/>
  <c r="R184"/>
  <c r="R221" s="1"/>
  <c r="R179"/>
  <c r="Q219"/>
  <c r="Q221"/>
  <c r="Q217"/>
  <c r="Q216"/>
  <c r="S133"/>
  <c r="S177"/>
  <c r="R178" i="1"/>
  <c r="R173"/>
  <c r="R175"/>
  <c r="R176"/>
  <c r="U64"/>
  <c r="V11"/>
  <c r="U89"/>
  <c r="U38"/>
  <c r="U12"/>
  <c r="U212"/>
  <c r="U133"/>
  <c r="U170" s="1"/>
  <c r="R174"/>
  <c r="R179"/>
  <c r="S135"/>
  <c r="S172" s="1"/>
  <c r="S139"/>
  <c r="S143"/>
  <c r="S140"/>
  <c r="S142"/>
  <c r="S136"/>
  <c r="S138"/>
  <c r="S141"/>
  <c r="S178" s="1"/>
  <c r="S137"/>
  <c r="T134"/>
  <c r="T171" s="1"/>
  <c r="T39"/>
  <c r="T90"/>
  <c r="R177"/>
  <c r="R223" i="2" l="1"/>
  <c r="R217"/>
  <c r="R220"/>
  <c r="V11"/>
  <c r="U35"/>
  <c r="U214"/>
  <c r="U59"/>
  <c r="U213"/>
  <c r="U132"/>
  <c r="U176"/>
  <c r="U12"/>
  <c r="U83"/>
  <c r="R216"/>
  <c r="R222"/>
  <c r="S186"/>
  <c r="S181"/>
  <c r="S180"/>
  <c r="S182"/>
  <c r="S178"/>
  <c r="S215" s="1"/>
  <c r="S179"/>
  <c r="S184"/>
  <c r="S185"/>
  <c r="S183"/>
  <c r="T133"/>
  <c r="T177"/>
  <c r="R218"/>
  <c r="S174" i="1"/>
  <c r="S175"/>
  <c r="S179"/>
  <c r="S173"/>
  <c r="S176"/>
  <c r="T136"/>
  <c r="T140"/>
  <c r="T138"/>
  <c r="T141"/>
  <c r="T143"/>
  <c r="T137"/>
  <c r="T139"/>
  <c r="T135"/>
  <c r="T172" s="1"/>
  <c r="T142"/>
  <c r="U90"/>
  <c r="U134"/>
  <c r="U171" s="1"/>
  <c r="U39"/>
  <c r="V64"/>
  <c r="W11"/>
  <c r="V12"/>
  <c r="V212"/>
  <c r="V38"/>
  <c r="V133"/>
  <c r="V170" s="1"/>
  <c r="V89"/>
  <c r="S177"/>
  <c r="S180"/>
  <c r="S221" i="2" l="1"/>
  <c r="S216"/>
  <c r="T176" i="1"/>
  <c r="T178"/>
  <c r="S222" i="2"/>
  <c r="S219"/>
  <c r="T182"/>
  <c r="T183"/>
  <c r="T184"/>
  <c r="T186"/>
  <c r="T180"/>
  <c r="T185"/>
  <c r="T179"/>
  <c r="T178"/>
  <c r="T215" s="1"/>
  <c r="T181"/>
  <c r="T218" s="1"/>
  <c r="S218"/>
  <c r="S217"/>
  <c r="U177"/>
  <c r="U133"/>
  <c r="W11"/>
  <c r="V12"/>
  <c r="V176"/>
  <c r="V35"/>
  <c r="V214"/>
  <c r="V132"/>
  <c r="V213"/>
  <c r="V59"/>
  <c r="V83"/>
  <c r="S220"/>
  <c r="S223"/>
  <c r="T174" i="1"/>
  <c r="T179"/>
  <c r="U137"/>
  <c r="U141"/>
  <c r="U136"/>
  <c r="U143"/>
  <c r="U139"/>
  <c r="U135"/>
  <c r="U172" s="1"/>
  <c r="U142"/>
  <c r="U138"/>
  <c r="U140"/>
  <c r="U177" s="1"/>
  <c r="T175"/>
  <c r="T173"/>
  <c r="T177"/>
  <c r="X11"/>
  <c r="W64"/>
  <c r="W12"/>
  <c r="W89"/>
  <c r="W38"/>
  <c r="W212"/>
  <c r="W133"/>
  <c r="W170" s="1"/>
  <c r="V134"/>
  <c r="V171" s="1"/>
  <c r="V39"/>
  <c r="V90"/>
  <c r="T180"/>
  <c r="U175" l="1"/>
  <c r="T222" i="2"/>
  <c r="T220"/>
  <c r="U179" i="1"/>
  <c r="T216" i="2"/>
  <c r="T221"/>
  <c r="T223"/>
  <c r="X11"/>
  <c r="W213"/>
  <c r="W132"/>
  <c r="W176"/>
  <c r="W12"/>
  <c r="W214"/>
  <c r="W59"/>
  <c r="W35"/>
  <c r="W83"/>
  <c r="T217"/>
  <c r="T219"/>
  <c r="V133"/>
  <c r="V177"/>
  <c r="U178"/>
  <c r="U215" s="1"/>
  <c r="U181"/>
  <c r="U180"/>
  <c r="U182"/>
  <c r="U186"/>
  <c r="U185"/>
  <c r="U183"/>
  <c r="U179"/>
  <c r="U184"/>
  <c r="X64" i="1"/>
  <c r="X12"/>
  <c r="X212"/>
  <c r="X133"/>
  <c r="X170" s="1"/>
  <c r="X89"/>
  <c r="X38"/>
  <c r="U173"/>
  <c r="U174"/>
  <c r="U180"/>
  <c r="U178"/>
  <c r="U176"/>
  <c r="V138"/>
  <c r="V142"/>
  <c r="V139"/>
  <c r="V141"/>
  <c r="V135"/>
  <c r="V172" s="1"/>
  <c r="V137"/>
  <c r="V140"/>
  <c r="V136"/>
  <c r="V143"/>
  <c r="W90"/>
  <c r="W134"/>
  <c r="W171" s="1"/>
  <c r="W39"/>
  <c r="U221" i="2" l="1"/>
  <c r="U222"/>
  <c r="U218"/>
  <c r="U216"/>
  <c r="U219"/>
  <c r="U223"/>
  <c r="V182"/>
  <c r="V179"/>
  <c r="V180"/>
  <c r="V185"/>
  <c r="V183"/>
  <c r="V220" s="1"/>
  <c r="V184"/>
  <c r="V186"/>
  <c r="V181"/>
  <c r="V178"/>
  <c r="V215" s="1"/>
  <c r="W177"/>
  <c r="W133"/>
  <c r="X214"/>
  <c r="X59"/>
  <c r="X132"/>
  <c r="X35"/>
  <c r="X12"/>
  <c r="X176"/>
  <c r="X213"/>
  <c r="X83"/>
  <c r="U220"/>
  <c r="U217"/>
  <c r="V176" i="1"/>
  <c r="V177"/>
  <c r="V180"/>
  <c r="X90"/>
  <c r="X134"/>
  <c r="X171" s="1"/>
  <c r="X39"/>
  <c r="V178"/>
  <c r="V179"/>
  <c r="V173"/>
  <c r="V174"/>
  <c r="W135"/>
  <c r="W172" s="1"/>
  <c r="W139"/>
  <c r="W143"/>
  <c r="W137"/>
  <c r="W140"/>
  <c r="W142"/>
  <c r="W136"/>
  <c r="W138"/>
  <c r="W141"/>
  <c r="V175"/>
  <c r="V218" i="2" l="1"/>
  <c r="V222"/>
  <c r="W178" i="1"/>
  <c r="V217" i="2"/>
  <c r="V221"/>
  <c r="V223"/>
  <c r="X133"/>
  <c r="Y178" s="1"/>
  <c r="Y215" s="1"/>
  <c r="X177"/>
  <c r="V219"/>
  <c r="W183"/>
  <c r="W184"/>
  <c r="W186"/>
  <c r="W180"/>
  <c r="W182"/>
  <c r="W178"/>
  <c r="W215" s="1"/>
  <c r="W185"/>
  <c r="W179"/>
  <c r="W181"/>
  <c r="V216"/>
  <c r="W173" i="1"/>
  <c r="W175"/>
  <c r="W177"/>
  <c r="W176"/>
  <c r="W180"/>
  <c r="W179"/>
  <c r="X136"/>
  <c r="X140"/>
  <c r="X135"/>
  <c r="X172" s="1"/>
  <c r="X142"/>
  <c r="X138"/>
  <c r="X141"/>
  <c r="X143"/>
  <c r="X137"/>
  <c r="X139"/>
  <c r="W174"/>
  <c r="Y179" i="2" l="1"/>
  <c r="Y216" s="1"/>
  <c r="Y186"/>
  <c r="Y182"/>
  <c r="X180" i="1"/>
  <c r="X174"/>
  <c r="W218" i="2"/>
  <c r="X178" i="1"/>
  <c r="X176"/>
  <c r="W221" i="2"/>
  <c r="W222"/>
  <c r="W223"/>
  <c r="W216"/>
  <c r="W217"/>
  <c r="X183"/>
  <c r="X184"/>
  <c r="X178"/>
  <c r="X215" s="1"/>
  <c r="X180"/>
  <c r="X181"/>
  <c r="X182"/>
  <c r="X186"/>
  <c r="X179"/>
  <c r="X185"/>
  <c r="Y180"/>
  <c r="Y183"/>
  <c r="W219"/>
  <c r="W220"/>
  <c r="X179" i="1"/>
  <c r="X177"/>
  <c r="X175"/>
  <c r="X173"/>
  <c r="Y217" i="2" l="1"/>
  <c r="Y220"/>
  <c r="X222"/>
  <c r="X216"/>
  <c r="X218"/>
  <c r="X220"/>
  <c r="X223"/>
  <c r="Y185"/>
  <c r="Y181"/>
  <c r="Y184"/>
  <c r="Y221" s="1"/>
  <c r="X217"/>
  <c r="X219"/>
  <c r="X221"/>
  <c r="Y139" i="1"/>
  <c r="Y136"/>
  <c r="Y143"/>
  <c r="Y141"/>
  <c r="Y138"/>
  <c r="Y142"/>
  <c r="Y135"/>
  <c r="Y172" s="1"/>
  <c r="Y137"/>
  <c r="Y140"/>
  <c r="Y179" l="1"/>
  <c r="Y222" i="2"/>
  <c r="Y223"/>
  <c r="Y218"/>
  <c r="Y219"/>
  <c r="Y174" i="1"/>
  <c r="Y177"/>
  <c r="Y173"/>
  <c r="Y176"/>
  <c r="Y175"/>
  <c r="Y180"/>
  <c r="Y178"/>
  <c r="X33" l="1"/>
  <c r="T33"/>
  <c r="R33"/>
  <c r="N33"/>
  <c r="J33"/>
  <c r="F33"/>
  <c r="U33"/>
  <c r="Q33"/>
  <c r="M33"/>
  <c r="I33"/>
  <c r="E33"/>
  <c r="V33"/>
  <c r="P33"/>
  <c r="L33"/>
  <c r="H33"/>
  <c r="W33"/>
  <c r="S33"/>
  <c r="O33"/>
  <c r="K33"/>
  <c r="G33"/>
  <c r="E13" l="1"/>
  <c r="E54" l="1"/>
  <c r="E41"/>
  <c r="E45"/>
  <c r="E51"/>
  <c r="E52"/>
  <c r="E48"/>
  <c r="E53"/>
  <c r="E46"/>
  <c r="E47"/>
  <c r="E44"/>
  <c r="E43"/>
  <c r="E49"/>
  <c r="E55"/>
  <c r="E56"/>
  <c r="E50"/>
  <c r="E40"/>
  <c r="E42"/>
  <c r="E57"/>
  <c r="E75" l="1"/>
  <c r="E68"/>
  <c r="E78"/>
  <c r="E226" s="1"/>
  <c r="N73" i="2" s="1"/>
  <c r="E65" i="1"/>
  <c r="E59"/>
  <c r="E74"/>
  <c r="E222" s="1"/>
  <c r="E79"/>
  <c r="E227" s="1"/>
  <c r="N74" i="2" s="1"/>
  <c r="E67" i="1"/>
  <c r="E215" s="1"/>
  <c r="N62" i="2" s="1"/>
  <c r="E80" i="1"/>
  <c r="E72"/>
  <c r="E77"/>
  <c r="E66"/>
  <c r="E214" s="1"/>
  <c r="N61" i="2" s="1"/>
  <c r="E71" i="1"/>
  <c r="E76"/>
  <c r="E224" s="1"/>
  <c r="N71" i="2" s="1"/>
  <c r="E82" i="1"/>
  <c r="E230" s="1"/>
  <c r="N77" i="2" s="1"/>
  <c r="E81" i="1"/>
  <c r="E229" s="1"/>
  <c r="N76" i="2" s="1"/>
  <c r="E69" i="1"/>
  <c r="E73"/>
  <c r="E70"/>
  <c r="N69" i="2" l="1"/>
  <c r="E114" i="1"/>
  <c r="E96"/>
  <c r="E99"/>
  <c r="E117"/>
  <c r="E112"/>
  <c r="E94"/>
  <c r="E213"/>
  <c r="E91"/>
  <c r="E109"/>
  <c r="E84"/>
  <c r="E223"/>
  <c r="N70" i="2" s="1"/>
  <c r="E101" i="1"/>
  <c r="E119"/>
  <c r="E95"/>
  <c r="E113"/>
  <c r="E111"/>
  <c r="E93"/>
  <c r="E104"/>
  <c r="E122"/>
  <c r="E218"/>
  <c r="E110"/>
  <c r="E92"/>
  <c r="E120"/>
  <c r="E102"/>
  <c r="E97"/>
  <c r="E115"/>
  <c r="E220"/>
  <c r="E116"/>
  <c r="E98"/>
  <c r="E106"/>
  <c r="E124"/>
  <c r="E118"/>
  <c r="E100"/>
  <c r="E107"/>
  <c r="E125"/>
  <c r="E108"/>
  <c r="E126"/>
  <c r="E225"/>
  <c r="N72" i="2" s="1"/>
  <c r="E121" i="1"/>
  <c r="E103"/>
  <c r="E105"/>
  <c r="E123"/>
  <c r="E216"/>
  <c r="E221"/>
  <c r="E217"/>
  <c r="E219"/>
  <c r="E228"/>
  <c r="N75" i="2" s="1"/>
  <c r="K20" i="10" l="1"/>
  <c r="K9"/>
  <c r="K24"/>
  <c r="N66" i="2"/>
  <c r="K19" i="10"/>
  <c r="K10"/>
  <c r="K27"/>
  <c r="K32"/>
  <c r="N65" i="2"/>
  <c r="K25" i="10"/>
  <c r="K13"/>
  <c r="K21"/>
  <c r="K6"/>
  <c r="K11"/>
  <c r="K35"/>
  <c r="K28"/>
  <c r="K38"/>
  <c r="K30"/>
  <c r="K14"/>
  <c r="K22"/>
  <c r="K16"/>
  <c r="K31"/>
  <c r="K29"/>
  <c r="K26"/>
  <c r="N64" i="2"/>
  <c r="K33" i="10"/>
  <c r="K36"/>
  <c r="K5"/>
  <c r="K7"/>
  <c r="E152" i="1"/>
  <c r="E155"/>
  <c r="E128"/>
  <c r="E154"/>
  <c r="E156"/>
  <c r="E162"/>
  <c r="K3" i="10"/>
  <c r="E166" i="1"/>
  <c r="E159"/>
  <c r="E148"/>
  <c r="E144"/>
  <c r="E181" s="1"/>
  <c r="E146"/>
  <c r="E165"/>
  <c r="E163"/>
  <c r="E200" s="1"/>
  <c r="E150"/>
  <c r="E160"/>
  <c r="E151"/>
  <c r="E149"/>
  <c r="E186" s="1"/>
  <c r="E145"/>
  <c r="E182" s="1"/>
  <c r="E147"/>
  <c r="E184" s="1"/>
  <c r="E157"/>
  <c r="E164"/>
  <c r="E201" s="1"/>
  <c r="E158"/>
  <c r="E153"/>
  <c r="E161"/>
  <c r="K15" i="10"/>
  <c r="N63" i="2"/>
  <c r="K37" i="10"/>
  <c r="N68" i="2"/>
  <c r="K17" i="10"/>
  <c r="K12"/>
  <c r="K18"/>
  <c r="N67" i="2"/>
  <c r="K4" i="10"/>
  <c r="K34"/>
  <c r="K23"/>
  <c r="E241" i="1"/>
  <c r="N60" i="2"/>
  <c r="E232" i="1"/>
  <c r="K8" i="10"/>
  <c r="E193" i="1" l="1"/>
  <c r="E194"/>
  <c r="E190"/>
  <c r="E188"/>
  <c r="E198"/>
  <c r="E185"/>
  <c r="E192"/>
  <c r="N79" i="2"/>
  <c r="E195" i="1"/>
  <c r="E187"/>
  <c r="E197"/>
  <c r="E183"/>
  <c r="E203"/>
  <c r="E191"/>
  <c r="E202"/>
  <c r="E196"/>
  <c r="E189"/>
  <c r="E199"/>
  <c r="E205" l="1"/>
  <c r="E206" s="1"/>
  <c r="S30" l="1"/>
  <c r="W20"/>
  <c r="U30"/>
  <c r="L29"/>
  <c r="O16"/>
  <c r="N25"/>
  <c r="X13"/>
  <c r="U15"/>
  <c r="G20"/>
  <c r="O24"/>
  <c r="F23"/>
  <c r="I23"/>
  <c r="G15"/>
  <c r="Q19"/>
  <c r="V22"/>
  <c r="T25"/>
  <c r="Q23"/>
  <c r="P14"/>
  <c r="W30"/>
  <c r="M14"/>
  <c r="V29"/>
  <c r="T13"/>
  <c r="M28"/>
  <c r="J19"/>
  <c r="O28"/>
  <c r="V25"/>
  <c r="Q16"/>
  <c r="M29"/>
  <c r="P23"/>
  <c r="I13"/>
  <c r="I26"/>
  <c r="P16"/>
  <c r="H24"/>
  <c r="T23"/>
  <c r="N21"/>
  <c r="K22"/>
  <c r="I22"/>
  <c r="O19"/>
  <c r="U21"/>
  <c r="F20"/>
  <c r="O25"/>
  <c r="U24"/>
  <c r="F28"/>
  <c r="R13"/>
  <c r="X29"/>
  <c r="N20"/>
  <c r="X21"/>
  <c r="X15"/>
  <c r="Q26"/>
  <c r="X27"/>
  <c r="T28"/>
  <c r="I21"/>
  <c r="N13"/>
  <c r="Q28"/>
  <c r="I30"/>
  <c r="Q21"/>
  <c r="K14"/>
  <c r="W28"/>
  <c r="J27"/>
  <c r="I29"/>
  <c r="M16"/>
  <c r="X30"/>
  <c r="P17"/>
  <c r="W26"/>
  <c r="G28"/>
  <c r="T18"/>
  <c r="M18"/>
  <c r="K18"/>
  <c r="J25"/>
  <c r="O17"/>
  <c r="M25"/>
  <c r="H28"/>
  <c r="H17"/>
  <c r="N30"/>
  <c r="J29"/>
  <c r="X14"/>
  <c r="U23"/>
  <c r="W22"/>
  <c r="F21"/>
  <c r="R24"/>
  <c r="S18"/>
  <c r="W29"/>
  <c r="X25"/>
  <c r="V20"/>
  <c r="S28"/>
  <c r="K17"/>
  <c r="F17"/>
  <c r="F13"/>
  <c r="V24"/>
  <c r="T29"/>
  <c r="J22"/>
  <c r="H26"/>
  <c r="M24"/>
  <c r="V23"/>
  <c r="N18"/>
  <c r="F15"/>
  <c r="U20"/>
  <c r="Q17"/>
  <c r="V19"/>
  <c r="G22"/>
  <c r="O14"/>
  <c r="T19"/>
  <c r="P13"/>
  <c r="Q30"/>
  <c r="U28"/>
  <c r="X23"/>
  <c r="X26"/>
  <c r="V14"/>
  <c r="P15"/>
  <c r="W13"/>
  <c r="H18"/>
  <c r="P25"/>
  <c r="X24"/>
  <c r="T14"/>
  <c r="O26"/>
  <c r="R18"/>
  <c r="S21"/>
  <c r="L25"/>
  <c r="R29"/>
  <c r="P24"/>
  <c r="S13"/>
  <c r="R17"/>
  <c r="N15"/>
  <c r="H30"/>
  <c r="I25"/>
  <c r="V15"/>
  <c r="F26"/>
  <c r="R15"/>
  <c r="R28"/>
  <c r="T27"/>
  <c r="J13"/>
  <c r="U22"/>
  <c r="K21"/>
  <c r="N19"/>
  <c r="H20"/>
  <c r="S24"/>
  <c r="L18"/>
  <c r="P29"/>
  <c r="G14"/>
  <c r="K27"/>
  <c r="G26"/>
  <c r="Q27"/>
  <c r="O20"/>
  <c r="V28"/>
  <c r="T17"/>
  <c r="S22"/>
  <c r="R21"/>
  <c r="S15"/>
  <c r="F30"/>
  <c r="P21"/>
  <c r="V21"/>
  <c r="G17"/>
  <c r="G30"/>
  <c r="H15"/>
  <c r="Q14"/>
  <c r="M22"/>
  <c r="U26"/>
  <c r="G23"/>
  <c r="G27"/>
  <c r="P20"/>
  <c r="L15"/>
  <c r="I14"/>
  <c r="W18"/>
  <c r="H19"/>
  <c r="T15"/>
  <c r="J18"/>
  <c r="M21"/>
  <c r="K26"/>
  <c r="N16"/>
  <c r="H16"/>
  <c r="H27"/>
  <c r="L22"/>
  <c r="F22"/>
  <c r="S23"/>
  <c r="R19"/>
  <c r="H22"/>
  <c r="G16"/>
  <c r="U14"/>
  <c r="T16"/>
  <c r="R22"/>
  <c r="R25"/>
  <c r="I20"/>
  <c r="R27"/>
  <c r="K25"/>
  <c r="T20"/>
  <c r="F27"/>
  <c r="L30"/>
  <c r="X22"/>
  <c r="N24"/>
  <c r="W24"/>
  <c r="N28"/>
  <c r="L14"/>
  <c r="J26"/>
  <c r="K19"/>
  <c r="J28"/>
  <c r="G19"/>
  <c r="J20"/>
  <c r="O15"/>
  <c r="S20"/>
  <c r="I17"/>
  <c r="P28"/>
  <c r="S26"/>
  <c r="L27"/>
  <c r="V13"/>
  <c r="K23"/>
  <c r="G25"/>
  <c r="L26"/>
  <c r="T22"/>
  <c r="X18"/>
  <c r="I15"/>
  <c r="L16"/>
  <c r="W27"/>
  <c r="N17"/>
  <c r="R14"/>
  <c r="I19"/>
  <c r="S27"/>
  <c r="K30"/>
  <c r="W17"/>
  <c r="M20"/>
  <c r="T26"/>
  <c r="M19"/>
  <c r="P26"/>
  <c r="Q29"/>
  <c r="H14"/>
  <c r="H25"/>
  <c r="V17"/>
  <c r="L23"/>
  <c r="M13"/>
  <c r="Q20"/>
  <c r="J24"/>
  <c r="K15"/>
  <c r="R23"/>
  <c r="O21"/>
  <c r="L28"/>
  <c r="U29"/>
  <c r="W16"/>
  <c r="W23"/>
  <c r="U19"/>
  <c r="P27"/>
  <c r="F16"/>
  <c r="U16"/>
  <c r="X19"/>
  <c r="K29"/>
  <c r="S14"/>
  <c r="U13"/>
  <c r="U25"/>
  <c r="N14"/>
  <c r="K20"/>
  <c r="M17"/>
  <c r="O29"/>
  <c r="W14"/>
  <c r="U27"/>
  <c r="Q24"/>
  <c r="F14"/>
  <c r="R30"/>
  <c r="F19"/>
  <c r="O13"/>
  <c r="P22"/>
  <c r="G24"/>
  <c r="W25"/>
  <c r="J23"/>
  <c r="R26"/>
  <c r="W15"/>
  <c r="H23"/>
  <c r="J21"/>
  <c r="G29"/>
  <c r="N23"/>
  <c r="O30"/>
  <c r="W21"/>
  <c r="F25"/>
  <c r="L17"/>
  <c r="H21"/>
  <c r="O23"/>
  <c r="Q18"/>
  <c r="F29"/>
  <c r="R16"/>
  <c r="R20"/>
  <c r="V30"/>
  <c r="P18"/>
  <c r="X17"/>
  <c r="I16"/>
  <c r="Q13"/>
  <c r="X28"/>
  <c r="G13"/>
  <c r="G18"/>
  <c r="V26"/>
  <c r="O27"/>
  <c r="U18"/>
  <c r="L20"/>
  <c r="L19"/>
  <c r="V16"/>
  <c r="T30"/>
  <c r="N26"/>
  <c r="K16"/>
  <c r="S19"/>
  <c r="N22"/>
  <c r="G21"/>
  <c r="O18"/>
  <c r="K13"/>
  <c r="U17"/>
  <c r="J17"/>
  <c r="X16"/>
  <c r="H29"/>
  <c r="L13"/>
  <c r="M15"/>
  <c r="Q22"/>
  <c r="N29"/>
  <c r="P19"/>
  <c r="V18"/>
  <c r="T21"/>
  <c r="Q25"/>
  <c r="X20"/>
  <c r="T24"/>
  <c r="K24"/>
  <c r="S16"/>
  <c r="I24"/>
  <c r="S29"/>
  <c r="P30"/>
  <c r="N27"/>
  <c r="M27"/>
  <c r="I28"/>
  <c r="J30"/>
  <c r="M26"/>
  <c r="K28"/>
  <c r="S17"/>
  <c r="W19"/>
  <c r="H13"/>
  <c r="O22"/>
  <c r="M23"/>
  <c r="V27"/>
  <c r="F18"/>
  <c r="J15"/>
  <c r="F24"/>
  <c r="S25"/>
  <c r="I27"/>
  <c r="J14"/>
  <c r="L21"/>
  <c r="Q15"/>
  <c r="M30"/>
  <c r="L24"/>
  <c r="I18"/>
  <c r="J16"/>
  <c r="E23"/>
  <c r="E29"/>
  <c r="E28"/>
  <c r="E18"/>
  <c r="E14"/>
  <c r="E16"/>
  <c r="E20"/>
  <c r="E19"/>
  <c r="E25"/>
  <c r="E22"/>
  <c r="E17"/>
  <c r="E24"/>
  <c r="E27"/>
  <c r="E26"/>
  <c r="E15"/>
  <c r="E21"/>
  <c r="E30"/>
  <c r="I14" i="2"/>
  <c r="K24"/>
  <c r="G22"/>
  <c r="T17"/>
  <c r="S16"/>
  <c r="Q28"/>
  <c r="F17"/>
  <c r="J20"/>
  <c r="L16"/>
  <c r="L28"/>
  <c r="V14"/>
  <c r="S21"/>
  <c r="X29"/>
  <c r="T15"/>
  <c r="P22"/>
  <c r="T14"/>
  <c r="L22"/>
  <c r="V22"/>
  <c r="M18"/>
  <c r="W24"/>
  <c r="P21"/>
  <c r="W26"/>
  <c r="U21"/>
  <c r="Q30"/>
  <c r="G16"/>
  <c r="X14"/>
  <c r="T24"/>
  <c r="R16"/>
  <c r="S22"/>
  <c r="T29"/>
  <c r="K27"/>
  <c r="N22"/>
  <c r="J27"/>
  <c r="F13"/>
  <c r="P14"/>
  <c r="Q13"/>
  <c r="N20"/>
  <c r="G13"/>
  <c r="F14"/>
  <c r="W20"/>
  <c r="K29"/>
  <c r="P25"/>
  <c r="J16"/>
  <c r="U22"/>
  <c r="L29"/>
  <c r="F21"/>
  <c r="K14"/>
  <c r="L24"/>
  <c r="V19"/>
  <c r="F16"/>
  <c r="H25"/>
  <c r="F20"/>
  <c r="N27"/>
  <c r="R15"/>
  <c r="T21"/>
  <c r="T16"/>
  <c r="T13"/>
  <c r="G17"/>
  <c r="F29"/>
  <c r="M22"/>
  <c r="I17"/>
  <c r="V29"/>
  <c r="R21"/>
  <c r="S13"/>
  <c r="W18"/>
  <c r="M17"/>
  <c r="R13"/>
  <c r="W19"/>
  <c r="M29"/>
  <c r="U15"/>
  <c r="O17"/>
  <c r="H27"/>
  <c r="U17"/>
  <c r="F18"/>
  <c r="O26"/>
  <c r="X27"/>
  <c r="F27"/>
  <c r="M27"/>
  <c r="U30"/>
  <c r="J21"/>
  <c r="S19"/>
  <c r="N18"/>
  <c r="I23"/>
  <c r="S14"/>
  <c r="K26"/>
  <c r="J28"/>
  <c r="K23"/>
  <c r="Q16"/>
  <c r="T30"/>
  <c r="N28"/>
  <c r="W27"/>
  <c r="X15"/>
  <c r="H22"/>
  <c r="W25"/>
  <c r="Q17"/>
  <c r="K18"/>
  <c r="W15"/>
  <c r="V15"/>
  <c r="K30"/>
  <c r="I20"/>
  <c r="U29"/>
  <c r="O28"/>
  <c r="Q20"/>
  <c r="F28"/>
  <c r="L18"/>
  <c r="S23"/>
  <c r="J18"/>
  <c r="J19"/>
  <c r="X23"/>
  <c r="J17"/>
  <c r="F26"/>
  <c r="G19"/>
  <c r="U19"/>
  <c r="W28"/>
  <c r="V18"/>
  <c r="J29"/>
  <c r="P28"/>
  <c r="H14"/>
  <c r="X20"/>
  <c r="I29"/>
  <c r="K16"/>
  <c r="P26"/>
  <c r="W14"/>
  <c r="O23"/>
  <c r="O30"/>
  <c r="L13"/>
  <c r="S15"/>
  <c r="H13"/>
  <c r="Q21"/>
  <c r="J23"/>
  <c r="O16"/>
  <c r="X28"/>
  <c r="I15"/>
  <c r="X26"/>
  <c r="G25"/>
  <c r="M28"/>
  <c r="N16"/>
  <c r="N29"/>
  <c r="X22"/>
  <c r="I22"/>
  <c r="Q27"/>
  <c r="Q22"/>
  <c r="L17"/>
  <c r="G30"/>
  <c r="L25"/>
  <c r="T23"/>
  <c r="V16"/>
  <c r="R17"/>
  <c r="N19"/>
  <c r="R24"/>
  <c r="M21"/>
  <c r="W30"/>
  <c r="O19"/>
  <c r="Q15"/>
  <c r="P16"/>
  <c r="L20"/>
  <c r="R19"/>
  <c r="Q18"/>
  <c r="R23"/>
  <c r="L19"/>
  <c r="X16"/>
  <c r="H18"/>
  <c r="F25"/>
  <c r="H29"/>
  <c r="H21"/>
  <c r="F30"/>
  <c r="I18"/>
  <c r="F22"/>
  <c r="W21"/>
  <c r="I26"/>
  <c r="U14"/>
  <c r="M26"/>
  <c r="H15"/>
  <c r="R18"/>
  <c r="P30"/>
  <c r="S30"/>
  <c r="V23"/>
  <c r="L14"/>
  <c r="S26"/>
  <c r="R27"/>
  <c r="W29"/>
  <c r="O14"/>
  <c r="G20"/>
  <c r="N17"/>
  <c r="P17"/>
  <c r="R25"/>
  <c r="V30"/>
  <c r="N25"/>
  <c r="T22"/>
  <c r="T18"/>
  <c r="S28"/>
  <c r="P18"/>
  <c r="V25"/>
  <c r="G18"/>
  <c r="R29"/>
  <c r="S25"/>
  <c r="P13"/>
  <c r="X24"/>
  <c r="I24"/>
  <c r="J14"/>
  <c r="U16"/>
  <c r="H16"/>
  <c r="J15"/>
  <c r="O21"/>
  <c r="Q29"/>
  <c r="G26"/>
  <c r="J24"/>
  <c r="O25"/>
  <c r="G28"/>
  <c r="K21"/>
  <c r="Q19"/>
  <c r="J25"/>
  <c r="L27"/>
  <c r="K20"/>
  <c r="T27"/>
  <c r="M20"/>
  <c r="M14"/>
  <c r="K17"/>
  <c r="P15"/>
  <c r="P27"/>
  <c r="U24"/>
  <c r="W13"/>
  <c r="S17"/>
  <c r="M15"/>
  <c r="V24"/>
  <c r="H20"/>
  <c r="H19"/>
  <c r="M30"/>
  <c r="S18"/>
  <c r="O13"/>
  <c r="H23"/>
  <c r="V17"/>
  <c r="W17"/>
  <c r="R28"/>
  <c r="N13"/>
  <c r="N24"/>
  <c r="S29"/>
  <c r="S24"/>
  <c r="H26"/>
  <c r="M16"/>
  <c r="N23"/>
  <c r="F23"/>
  <c r="O20"/>
  <c r="M23"/>
  <c r="Q25"/>
  <c r="G24"/>
  <c r="F24"/>
  <c r="G29"/>
  <c r="O22"/>
  <c r="H17"/>
  <c r="U28"/>
  <c r="O15"/>
  <c r="Q26"/>
  <c r="I28"/>
  <c r="P24"/>
  <c r="U27"/>
  <c r="M24"/>
  <c r="X17"/>
  <c r="G23"/>
  <c r="K25"/>
  <c r="X13"/>
  <c r="L30"/>
  <c r="Q23"/>
  <c r="Q24"/>
  <c r="U25"/>
  <c r="U26"/>
  <c r="Q14"/>
  <c r="M19"/>
  <c r="M25"/>
  <c r="F15"/>
  <c r="O24"/>
  <c r="V26"/>
  <c r="V20"/>
  <c r="T25"/>
  <c r="O27"/>
  <c r="S20"/>
  <c r="O18"/>
  <c r="L15"/>
  <c r="V21"/>
  <c r="X18"/>
  <c r="G27"/>
  <c r="J22"/>
  <c r="I16"/>
  <c r="U20"/>
  <c r="X19"/>
  <c r="P29"/>
  <c r="I13"/>
  <c r="T26"/>
  <c r="N30"/>
  <c r="V13"/>
  <c r="I30"/>
  <c r="R22"/>
  <c r="G15"/>
  <c r="W22"/>
  <c r="R26"/>
  <c r="N21"/>
  <c r="X25"/>
  <c r="I25"/>
  <c r="X21"/>
  <c r="I19"/>
  <c r="I21"/>
  <c r="P23"/>
  <c r="U18"/>
  <c r="J26"/>
  <c r="J30"/>
  <c r="T28"/>
  <c r="R20"/>
  <c r="V28"/>
  <c r="H28"/>
  <c r="K13"/>
  <c r="U23"/>
  <c r="O29"/>
  <c r="K15"/>
  <c r="X30"/>
  <c r="V27"/>
  <c r="U13"/>
  <c r="R14"/>
  <c r="K19"/>
  <c r="L26"/>
  <c r="L21"/>
  <c r="P20"/>
  <c r="K28"/>
  <c r="G21"/>
  <c r="F19"/>
  <c r="T20"/>
  <c r="N14"/>
  <c r="J13"/>
  <c r="G14"/>
  <c r="K22"/>
  <c r="R30"/>
  <c r="P19"/>
  <c r="W16"/>
  <c r="H24"/>
  <c r="H30"/>
  <c r="N15"/>
  <c r="L23"/>
  <c r="M13"/>
  <c r="S27"/>
  <c r="I27"/>
  <c r="N26"/>
  <c r="T19"/>
  <c r="W23"/>
  <c r="E26"/>
  <c r="E15"/>
  <c r="E19"/>
  <c r="E27"/>
  <c r="E22"/>
  <c r="E23"/>
  <c r="E16"/>
  <c r="E18"/>
  <c r="E24"/>
  <c r="E21"/>
  <c r="E28"/>
  <c r="E25"/>
  <c r="E20"/>
  <c r="E29"/>
  <c r="E14"/>
  <c r="E17"/>
  <c r="E30"/>
  <c r="E13"/>
  <c r="W56" i="1" l="1"/>
  <c r="W48"/>
  <c r="W55"/>
  <c r="W47"/>
  <c r="W45"/>
  <c r="W41"/>
  <c r="W52"/>
  <c r="W43"/>
  <c r="W53"/>
  <c r="W49"/>
  <c r="W50"/>
  <c r="W32"/>
  <c r="W35" s="1"/>
  <c r="W51"/>
  <c r="W46"/>
  <c r="W44"/>
  <c r="W54"/>
  <c r="W57"/>
  <c r="W40"/>
  <c r="W42"/>
  <c r="H44"/>
  <c r="H52"/>
  <c r="H56"/>
  <c r="H54"/>
  <c r="H43"/>
  <c r="H50"/>
  <c r="H32"/>
  <c r="H35" s="1"/>
  <c r="H46"/>
  <c r="H55"/>
  <c r="H45"/>
  <c r="H41"/>
  <c r="H48"/>
  <c r="H51"/>
  <c r="H47"/>
  <c r="H49"/>
  <c r="H53"/>
  <c r="H40"/>
  <c r="H42"/>
  <c r="H57"/>
  <c r="J32"/>
  <c r="J35" s="1"/>
  <c r="J49"/>
  <c r="J55"/>
  <c r="J56"/>
  <c r="J41"/>
  <c r="J44"/>
  <c r="J53"/>
  <c r="J54"/>
  <c r="J47"/>
  <c r="J46"/>
  <c r="J50"/>
  <c r="J51"/>
  <c r="J52"/>
  <c r="J45"/>
  <c r="J48"/>
  <c r="J43"/>
  <c r="J40"/>
  <c r="J57"/>
  <c r="J42"/>
  <c r="O47"/>
  <c r="O32"/>
  <c r="O35" s="1"/>
  <c r="O52"/>
  <c r="O53"/>
  <c r="O56"/>
  <c r="O48"/>
  <c r="O45"/>
  <c r="O46"/>
  <c r="O41"/>
  <c r="O49"/>
  <c r="O54"/>
  <c r="O50"/>
  <c r="O43"/>
  <c r="O44"/>
  <c r="O51"/>
  <c r="O55"/>
  <c r="O57"/>
  <c r="O42"/>
  <c r="O40"/>
  <c r="U45"/>
  <c r="U48"/>
  <c r="U47"/>
  <c r="U50"/>
  <c r="U44"/>
  <c r="U43"/>
  <c r="U49"/>
  <c r="U54"/>
  <c r="U55"/>
  <c r="U41"/>
  <c r="U51"/>
  <c r="U32"/>
  <c r="U35" s="1"/>
  <c r="U53"/>
  <c r="U46"/>
  <c r="U56"/>
  <c r="U52"/>
  <c r="U57"/>
  <c r="U40"/>
  <c r="U42"/>
  <c r="S53"/>
  <c r="S54"/>
  <c r="S48"/>
  <c r="S49"/>
  <c r="S43"/>
  <c r="S47"/>
  <c r="S45"/>
  <c r="S56"/>
  <c r="S46"/>
  <c r="S44"/>
  <c r="S32"/>
  <c r="S35" s="1"/>
  <c r="S50"/>
  <c r="S51"/>
  <c r="S52"/>
  <c r="S41"/>
  <c r="S55"/>
  <c r="S42"/>
  <c r="S57"/>
  <c r="S40"/>
  <c r="N32"/>
  <c r="N35" s="1"/>
  <c r="N41"/>
  <c r="N55"/>
  <c r="N56"/>
  <c r="N49"/>
  <c r="N53"/>
  <c r="N52"/>
  <c r="N50"/>
  <c r="N43"/>
  <c r="N47"/>
  <c r="N45"/>
  <c r="N54"/>
  <c r="N44"/>
  <c r="N51"/>
  <c r="N48"/>
  <c r="N46"/>
  <c r="N57"/>
  <c r="N40"/>
  <c r="N42"/>
  <c r="Q32"/>
  <c r="Q35" s="1"/>
  <c r="Q44"/>
  <c r="Q43"/>
  <c r="Q46"/>
  <c r="Q41"/>
  <c r="Q55"/>
  <c r="Q52"/>
  <c r="Q51"/>
  <c r="Q48"/>
  <c r="Q50"/>
  <c r="Q49"/>
  <c r="Q54"/>
  <c r="Q56"/>
  <c r="Q53"/>
  <c r="Q45"/>
  <c r="Q47"/>
  <c r="Q40"/>
  <c r="Q42"/>
  <c r="Q57"/>
  <c r="I48"/>
  <c r="I32"/>
  <c r="I35" s="1"/>
  <c r="I51"/>
  <c r="I45"/>
  <c r="I50"/>
  <c r="I52"/>
  <c r="I54"/>
  <c r="I47"/>
  <c r="I43"/>
  <c r="I55"/>
  <c r="I46"/>
  <c r="I44"/>
  <c r="I56"/>
  <c r="I53"/>
  <c r="I41"/>
  <c r="I49"/>
  <c r="I40"/>
  <c r="I42"/>
  <c r="I57"/>
  <c r="T47"/>
  <c r="T41"/>
  <c r="T56"/>
  <c r="T51"/>
  <c r="T44"/>
  <c r="T53"/>
  <c r="T46"/>
  <c r="T54"/>
  <c r="T50"/>
  <c r="T55"/>
  <c r="T52"/>
  <c r="T48"/>
  <c r="T45"/>
  <c r="T32"/>
  <c r="T35" s="1"/>
  <c r="T43"/>
  <c r="T49"/>
  <c r="T57"/>
  <c r="T42"/>
  <c r="T40"/>
  <c r="K46"/>
  <c r="K49"/>
  <c r="K51"/>
  <c r="K52"/>
  <c r="K53"/>
  <c r="K45"/>
  <c r="K56"/>
  <c r="K55"/>
  <c r="K48"/>
  <c r="K44"/>
  <c r="K32"/>
  <c r="K35" s="1"/>
  <c r="K47"/>
  <c r="K54"/>
  <c r="K50"/>
  <c r="K43"/>
  <c r="K41"/>
  <c r="K57"/>
  <c r="K40"/>
  <c r="K42"/>
  <c r="P56"/>
  <c r="P53"/>
  <c r="P47"/>
  <c r="P41"/>
  <c r="P51"/>
  <c r="P44"/>
  <c r="P50"/>
  <c r="P52"/>
  <c r="P43"/>
  <c r="P45"/>
  <c r="P55"/>
  <c r="P46"/>
  <c r="P49"/>
  <c r="P32"/>
  <c r="P35" s="1"/>
  <c r="P48"/>
  <c r="P54"/>
  <c r="P42"/>
  <c r="P40"/>
  <c r="P57"/>
  <c r="X50"/>
  <c r="X47"/>
  <c r="X41"/>
  <c r="X43"/>
  <c r="X45"/>
  <c r="X44"/>
  <c r="X46"/>
  <c r="X32"/>
  <c r="X35" s="1"/>
  <c r="X51"/>
  <c r="X53"/>
  <c r="X52"/>
  <c r="X48"/>
  <c r="X56"/>
  <c r="X55"/>
  <c r="X49"/>
  <c r="X54"/>
  <c r="X40"/>
  <c r="X42"/>
  <c r="X57"/>
  <c r="L55"/>
  <c r="L41"/>
  <c r="L43"/>
  <c r="L54"/>
  <c r="L32"/>
  <c r="L35" s="1"/>
  <c r="L44"/>
  <c r="L47"/>
  <c r="L45"/>
  <c r="L50"/>
  <c r="L49"/>
  <c r="L52"/>
  <c r="L51"/>
  <c r="L53"/>
  <c r="L48"/>
  <c r="L56"/>
  <c r="L46"/>
  <c r="L57"/>
  <c r="L42"/>
  <c r="L40"/>
  <c r="G55"/>
  <c r="G46"/>
  <c r="G50"/>
  <c r="G75" s="1"/>
  <c r="G43"/>
  <c r="G68" s="1"/>
  <c r="G41"/>
  <c r="G47"/>
  <c r="G72" s="1"/>
  <c r="G54"/>
  <c r="G44"/>
  <c r="G53"/>
  <c r="G78" s="1"/>
  <c r="G51"/>
  <c r="G48"/>
  <c r="G73" s="1"/>
  <c r="G49"/>
  <c r="G45"/>
  <c r="G52"/>
  <c r="G77" s="1"/>
  <c r="G32"/>
  <c r="G35" s="1"/>
  <c r="G56"/>
  <c r="G81" s="1"/>
  <c r="G42"/>
  <c r="G67" s="1"/>
  <c r="G40"/>
  <c r="G57"/>
  <c r="M43"/>
  <c r="M41"/>
  <c r="M53"/>
  <c r="M46"/>
  <c r="M49"/>
  <c r="M47"/>
  <c r="M55"/>
  <c r="M48"/>
  <c r="M50"/>
  <c r="M45"/>
  <c r="M32"/>
  <c r="M35" s="1"/>
  <c r="M52"/>
  <c r="M51"/>
  <c r="M54"/>
  <c r="M44"/>
  <c r="M56"/>
  <c r="M57"/>
  <c r="M42"/>
  <c r="M40"/>
  <c r="V49"/>
  <c r="V52"/>
  <c r="V44"/>
  <c r="V55"/>
  <c r="V50"/>
  <c r="V54"/>
  <c r="V45"/>
  <c r="V53"/>
  <c r="V51"/>
  <c r="V46"/>
  <c r="V41"/>
  <c r="V48"/>
  <c r="V43"/>
  <c r="V32"/>
  <c r="V35" s="1"/>
  <c r="V56"/>
  <c r="V47"/>
  <c r="V40"/>
  <c r="V42"/>
  <c r="V57"/>
  <c r="F53"/>
  <c r="F45"/>
  <c r="F48"/>
  <c r="F41"/>
  <c r="F50"/>
  <c r="F44"/>
  <c r="F52"/>
  <c r="F51"/>
  <c r="F32"/>
  <c r="F35" s="1"/>
  <c r="F56"/>
  <c r="F55"/>
  <c r="F43"/>
  <c r="F46"/>
  <c r="F49"/>
  <c r="F47"/>
  <c r="F54"/>
  <c r="F40"/>
  <c r="F42"/>
  <c r="F57"/>
  <c r="R45"/>
  <c r="R51"/>
  <c r="R43"/>
  <c r="R53"/>
  <c r="R48"/>
  <c r="R54"/>
  <c r="R52"/>
  <c r="R41"/>
  <c r="R44"/>
  <c r="R49"/>
  <c r="R55"/>
  <c r="R47"/>
  <c r="R46"/>
  <c r="R56"/>
  <c r="R50"/>
  <c r="R32"/>
  <c r="R35" s="1"/>
  <c r="R42"/>
  <c r="R40"/>
  <c r="R57"/>
  <c r="E32"/>
  <c r="M31" i="2"/>
  <c r="P31"/>
  <c r="Z16"/>
  <c r="Y39" s="1"/>
  <c r="Z23"/>
  <c r="Y46" s="1"/>
  <c r="T31"/>
  <c r="Z29"/>
  <c r="Y52" s="1"/>
  <c r="Z30"/>
  <c r="Y53" s="1"/>
  <c r="K31"/>
  <c r="V31"/>
  <c r="Z17"/>
  <c r="Y40" s="1"/>
  <c r="O31"/>
  <c r="W31"/>
  <c r="Z24"/>
  <c r="Y47" s="1"/>
  <c r="Z26"/>
  <c r="Y49" s="1"/>
  <c r="L31"/>
  <c r="G31"/>
  <c r="F31"/>
  <c r="Z14"/>
  <c r="Y37" s="1"/>
  <c r="X31"/>
  <c r="Z31" s="1"/>
  <c r="Z13"/>
  <c r="Y36" s="1"/>
  <c r="J31"/>
  <c r="Z21"/>
  <c r="Y44" s="1"/>
  <c r="I31"/>
  <c r="N31"/>
  <c r="Z22"/>
  <c r="Y45" s="1"/>
  <c r="Z20"/>
  <c r="Y43" s="1"/>
  <c r="R31"/>
  <c r="Z25"/>
  <c r="Y48" s="1"/>
  <c r="Z19"/>
  <c r="Y42" s="1"/>
  <c r="U31"/>
  <c r="Z18"/>
  <c r="Y41" s="1"/>
  <c r="Z28"/>
  <c r="Y51" s="1"/>
  <c r="H31"/>
  <c r="Z15"/>
  <c r="Y38" s="1"/>
  <c r="Z27"/>
  <c r="Y50" s="1"/>
  <c r="S31"/>
  <c r="Q31"/>
  <c r="E31"/>
  <c r="R71" i="1" l="1"/>
  <c r="R219" s="1"/>
  <c r="R73"/>
  <c r="F79"/>
  <c r="Z54"/>
  <c r="F66"/>
  <c r="Z41"/>
  <c r="V66"/>
  <c r="V69"/>
  <c r="V217" s="1"/>
  <c r="M79"/>
  <c r="G215"/>
  <c r="P62" i="2" s="1"/>
  <c r="G111" i="1"/>
  <c r="M23" i="10" s="1"/>
  <c r="G93" i="1"/>
  <c r="M5" i="10" s="1"/>
  <c r="G226" i="1"/>
  <c r="P73" i="2" s="1"/>
  <c r="G122" i="1"/>
  <c r="M34" i="10" s="1"/>
  <c r="G104" i="1"/>
  <c r="M16" i="10" s="1"/>
  <c r="G80" i="1"/>
  <c r="L76"/>
  <c r="L224" s="1"/>
  <c r="U71" i="2" s="1"/>
  <c r="L79" i="1"/>
  <c r="X82"/>
  <c r="X230" s="1"/>
  <c r="X77"/>
  <c r="X71"/>
  <c r="X219" s="1"/>
  <c r="X66"/>
  <c r="P59"/>
  <c r="P65"/>
  <c r="P213" s="1"/>
  <c r="P69"/>
  <c r="K82"/>
  <c r="K230" s="1"/>
  <c r="T77" i="2" s="1"/>
  <c r="K78" i="1"/>
  <c r="T79"/>
  <c r="T227" s="1"/>
  <c r="I82"/>
  <c r="I79"/>
  <c r="I227" s="1"/>
  <c r="R74" i="2" s="1"/>
  <c r="Q67" i="1"/>
  <c r="Q75"/>
  <c r="Q223" s="1"/>
  <c r="Q69"/>
  <c r="N71"/>
  <c r="N219" s="1"/>
  <c r="W66" i="2" s="1"/>
  <c r="W66" i="1"/>
  <c r="R72"/>
  <c r="R220" s="1"/>
  <c r="R66"/>
  <c r="R78"/>
  <c r="R226" s="1"/>
  <c r="F82"/>
  <c r="Z57"/>
  <c r="F72"/>
  <c r="Z47"/>
  <c r="F80"/>
  <c r="Z55"/>
  <c r="F77"/>
  <c r="Z52"/>
  <c r="F73"/>
  <c r="Z48"/>
  <c r="V67"/>
  <c r="V215" s="1"/>
  <c r="V71"/>
  <c r="V79"/>
  <c r="V227" s="1"/>
  <c r="V77"/>
  <c r="M82"/>
  <c r="M230" s="1"/>
  <c r="V77" i="2" s="1"/>
  <c r="M76" i="1"/>
  <c r="M75"/>
  <c r="M223" s="1"/>
  <c r="V70" i="2" s="1"/>
  <c r="M74" i="1"/>
  <c r="M68"/>
  <c r="M216" s="1"/>
  <c r="V63" i="2" s="1"/>
  <c r="G229" i="1"/>
  <c r="P76" i="2" s="1"/>
  <c r="G125" i="1"/>
  <c r="M37" i="10" s="1"/>
  <c r="G107" i="1"/>
  <c r="M19" i="10" s="1"/>
  <c r="G74" i="1"/>
  <c r="G222" s="1"/>
  <c r="P69" i="2" s="1"/>
  <c r="G69" i="1"/>
  <c r="G216"/>
  <c r="P63" i="2" s="1"/>
  <c r="G112" i="1"/>
  <c r="M24" i="10" s="1"/>
  <c r="G94" i="1"/>
  <c r="M6" i="10" s="1"/>
  <c r="L59" i="1"/>
  <c r="L65"/>
  <c r="L213" s="1"/>
  <c r="L81"/>
  <c r="L77"/>
  <c r="L225" s="1"/>
  <c r="U72" i="2" s="1"/>
  <c r="L72" i="1"/>
  <c r="L68"/>
  <c r="L216" s="1"/>
  <c r="U63" i="2" s="1"/>
  <c r="X67" i="1"/>
  <c r="X80"/>
  <c r="X228" s="1"/>
  <c r="X78"/>
  <c r="X69"/>
  <c r="X217" s="1"/>
  <c r="X72"/>
  <c r="P67"/>
  <c r="P215" s="1"/>
  <c r="P74"/>
  <c r="P68"/>
  <c r="P216" s="1"/>
  <c r="P76"/>
  <c r="P81"/>
  <c r="P229" s="1"/>
  <c r="K66"/>
  <c r="K72"/>
  <c r="K220" s="1"/>
  <c r="T67" i="2" s="1"/>
  <c r="K80" i="1"/>
  <c r="K77"/>
  <c r="K225" s="1"/>
  <c r="T72" i="2" s="1"/>
  <c r="T59" i="1"/>
  <c r="T65"/>
  <c r="T213" s="1"/>
  <c r="T68"/>
  <c r="T77"/>
  <c r="T225" s="1"/>
  <c r="T71"/>
  <c r="T81"/>
  <c r="T229" s="1"/>
  <c r="I67"/>
  <c r="I78"/>
  <c r="I226" s="1"/>
  <c r="R73" i="2" s="1"/>
  <c r="I80" i="1"/>
  <c r="I77"/>
  <c r="I225" s="1"/>
  <c r="R72" i="2" s="1"/>
  <c r="Q59" i="1"/>
  <c r="Q65"/>
  <c r="Q81"/>
  <c r="Q229" s="1"/>
  <c r="Q73"/>
  <c r="Q66"/>
  <c r="Q214" s="1"/>
  <c r="N67"/>
  <c r="N73"/>
  <c r="N221" s="1"/>
  <c r="W68" i="2" s="1"/>
  <c r="N70" i="1"/>
  <c r="N77"/>
  <c r="N225" s="1"/>
  <c r="W72" i="2" s="1"/>
  <c r="N80" i="1"/>
  <c r="S82"/>
  <c r="S230" s="1"/>
  <c r="S77"/>
  <c r="S69"/>
  <c r="S217" s="1"/>
  <c r="S72"/>
  <c r="S79"/>
  <c r="S227" s="1"/>
  <c r="U82"/>
  <c r="U78"/>
  <c r="U226" s="1"/>
  <c r="U80"/>
  <c r="U69"/>
  <c r="U217" s="1"/>
  <c r="U70"/>
  <c r="O80"/>
  <c r="O228" s="1"/>
  <c r="X75" i="2" s="1"/>
  <c r="O75" i="1"/>
  <c r="O71"/>
  <c r="O219" s="1"/>
  <c r="X66" i="2" s="1"/>
  <c r="O78" i="1"/>
  <c r="J67"/>
  <c r="J215" s="1"/>
  <c r="S62" i="2" s="1"/>
  <c r="J73" i="1"/>
  <c r="J75"/>
  <c r="J223" s="1"/>
  <c r="S70" i="2" s="1"/>
  <c r="J78" i="1"/>
  <c r="J80"/>
  <c r="J228" s="1"/>
  <c r="S75" i="2" s="1"/>
  <c r="H67" i="1"/>
  <c r="H72"/>
  <c r="H220" s="1"/>
  <c r="Q67" i="2" s="1"/>
  <c r="H70" i="1"/>
  <c r="H75"/>
  <c r="H223" s="1"/>
  <c r="Q70" i="2" s="1"/>
  <c r="H77" i="1"/>
  <c r="W82"/>
  <c r="W230" s="1"/>
  <c r="W76"/>
  <c r="W78"/>
  <c r="W226" s="1"/>
  <c r="W70"/>
  <c r="W81"/>
  <c r="W229" s="1"/>
  <c r="R67"/>
  <c r="R69"/>
  <c r="R217" s="1"/>
  <c r="R70"/>
  <c r="F68"/>
  <c r="F216" s="1"/>
  <c r="Z43"/>
  <c r="F76"/>
  <c r="Z51"/>
  <c r="V82"/>
  <c r="V81"/>
  <c r="V229" s="1"/>
  <c r="V70"/>
  <c r="M67"/>
  <c r="M215" s="1"/>
  <c r="V62" i="2" s="1"/>
  <c r="M70" i="1"/>
  <c r="M72"/>
  <c r="M220" s="1"/>
  <c r="V67" i="2" s="1"/>
  <c r="M66" i="1"/>
  <c r="G70"/>
  <c r="G218" s="1"/>
  <c r="P65" i="2" s="1"/>
  <c r="G66" i="1"/>
  <c r="L71"/>
  <c r="L219" s="1"/>
  <c r="U66" i="2" s="1"/>
  <c r="L70" i="1"/>
  <c r="X74"/>
  <c r="X222" s="1"/>
  <c r="P70"/>
  <c r="P78"/>
  <c r="P226" s="1"/>
  <c r="K79"/>
  <c r="K73"/>
  <c r="K221" s="1"/>
  <c r="T68" i="2" s="1"/>
  <c r="K71" i="1"/>
  <c r="T74"/>
  <c r="T222" s="1"/>
  <c r="T73"/>
  <c r="T76"/>
  <c r="T224" s="1"/>
  <c r="I66"/>
  <c r="I71"/>
  <c r="I219" s="1"/>
  <c r="R66" i="2" s="1"/>
  <c r="I76" i="1"/>
  <c r="Q78"/>
  <c r="Q226" s="1"/>
  <c r="Q80"/>
  <c r="Q228" s="1"/>
  <c r="N79"/>
  <c r="N227" s="1"/>
  <c r="W74" i="2" s="1"/>
  <c r="N75" i="1"/>
  <c r="N81"/>
  <c r="N229" s="1"/>
  <c r="W76" i="2" s="1"/>
  <c r="S59" i="1"/>
  <c r="S65"/>
  <c r="S66"/>
  <c r="S214" s="1"/>
  <c r="S70"/>
  <c r="S73"/>
  <c r="S221" s="1"/>
  <c r="U59"/>
  <c r="U65"/>
  <c r="U213" s="1"/>
  <c r="U71"/>
  <c r="U66"/>
  <c r="U214" s="1"/>
  <c r="U68"/>
  <c r="U73"/>
  <c r="U221" s="1"/>
  <c r="O82"/>
  <c r="O68"/>
  <c r="O216" s="1"/>
  <c r="X63" i="2" s="1"/>
  <c r="O66" i="1"/>
  <c r="O81"/>
  <c r="O229" s="1"/>
  <c r="X76" i="2" s="1"/>
  <c r="O72" i="1"/>
  <c r="J68"/>
  <c r="J216" s="1"/>
  <c r="S63" i="2" s="1"/>
  <c r="J76" i="1"/>
  <c r="J79"/>
  <c r="J227" s="1"/>
  <c r="S74" i="2" s="1"/>
  <c r="J81" i="1"/>
  <c r="J229" s="1"/>
  <c r="S76" i="2" s="1"/>
  <c r="H59" i="1"/>
  <c r="H82"/>
  <c r="H230" s="1"/>
  <c r="Q77" i="2" s="1"/>
  <c r="H74" i="1"/>
  <c r="H66"/>
  <c r="H214" s="1"/>
  <c r="Q61" i="2" s="1"/>
  <c r="H81" i="1"/>
  <c r="W59"/>
  <c r="W65"/>
  <c r="W213" s="1"/>
  <c r="W71"/>
  <c r="W219" s="1"/>
  <c r="W74"/>
  <c r="W222" s="1"/>
  <c r="W73"/>
  <c r="W221" s="1"/>
  <c r="R59"/>
  <c r="R65"/>
  <c r="R81"/>
  <c r="R229" s="1"/>
  <c r="R74"/>
  <c r="R79"/>
  <c r="R227" s="1"/>
  <c r="R76"/>
  <c r="F65"/>
  <c r="F59"/>
  <c r="Z40"/>
  <c r="F71"/>
  <c r="F219" s="1"/>
  <c r="Z46"/>
  <c r="F75"/>
  <c r="Z50"/>
  <c r="F78"/>
  <c r="F226" s="1"/>
  <c r="O73" i="2" s="1"/>
  <c r="Z53" i="1"/>
  <c r="V72"/>
  <c r="V220" s="1"/>
  <c r="V73"/>
  <c r="V221" s="1"/>
  <c r="V78"/>
  <c r="V226" s="1"/>
  <c r="V80"/>
  <c r="M59"/>
  <c r="M65"/>
  <c r="M213" s="1"/>
  <c r="M69"/>
  <c r="M80"/>
  <c r="M228" s="1"/>
  <c r="V75" i="2" s="1"/>
  <c r="M78" i="1"/>
  <c r="G65"/>
  <c r="G59"/>
  <c r="G225"/>
  <c r="P72" i="2" s="1"/>
  <c r="G121" i="1"/>
  <c r="M33" i="10" s="1"/>
  <c r="G103" i="1"/>
  <c r="M15" i="10" s="1"/>
  <c r="G76" i="1"/>
  <c r="G224" s="1"/>
  <c r="P71" i="2" s="1"/>
  <c r="G220" i="1"/>
  <c r="P67" i="2" s="1"/>
  <c r="G98" i="1"/>
  <c r="M10" i="10" s="1"/>
  <c r="G116" i="1"/>
  <c r="M28" i="10" s="1"/>
  <c r="G71" i="1"/>
  <c r="L82"/>
  <c r="L230"/>
  <c r="U77" i="2" s="1"/>
  <c r="L78" i="1"/>
  <c r="L75"/>
  <c r="L223" s="1"/>
  <c r="U70" i="2" s="1"/>
  <c r="L80" i="1"/>
  <c r="X79"/>
  <c r="X227" s="1"/>
  <c r="X73"/>
  <c r="X68"/>
  <c r="X216" s="1"/>
  <c r="P82"/>
  <c r="P73"/>
  <c r="P221" s="1"/>
  <c r="P80"/>
  <c r="P75"/>
  <c r="P223" s="1"/>
  <c r="P72"/>
  <c r="K59"/>
  <c r="K65"/>
  <c r="K213" s="1"/>
  <c r="K75"/>
  <c r="K223" s="1"/>
  <c r="T70" i="2" s="1"/>
  <c r="K69" i="1"/>
  <c r="K217" s="1"/>
  <c r="T64" i="2" s="1"/>
  <c r="K70" i="1"/>
  <c r="K218" s="1"/>
  <c r="T65" i="2" s="1"/>
  <c r="K74" i="1"/>
  <c r="T82"/>
  <c r="T230" s="1"/>
  <c r="T70"/>
  <c r="T218" s="1"/>
  <c r="T75"/>
  <c r="T223" s="1"/>
  <c r="T69"/>
  <c r="T72"/>
  <c r="T220" s="1"/>
  <c r="I74"/>
  <c r="I222" s="1"/>
  <c r="R69" i="2" s="1"/>
  <c r="I69" i="1"/>
  <c r="I217" s="1"/>
  <c r="R64" i="2" s="1"/>
  <c r="I72" i="1"/>
  <c r="I220" s="1"/>
  <c r="R67" i="2" s="1"/>
  <c r="I70" i="1"/>
  <c r="I218" s="1"/>
  <c r="R65" i="2" s="1"/>
  <c r="Q82" i="1"/>
  <c r="Q70"/>
  <c r="Q218" s="1"/>
  <c r="Q74"/>
  <c r="Q222" s="1"/>
  <c r="Q77"/>
  <c r="Q225" s="1"/>
  <c r="Q68"/>
  <c r="N82"/>
  <c r="N230" s="1"/>
  <c r="W77" i="2" s="1"/>
  <c r="N69" i="1"/>
  <c r="N217" s="1"/>
  <c r="W64" i="2" s="1"/>
  <c r="N68" i="1"/>
  <c r="N216" s="1"/>
  <c r="W63" i="2" s="1"/>
  <c r="N74" i="1"/>
  <c r="S80"/>
  <c r="S228" s="1"/>
  <c r="S75"/>
  <c r="S223" s="1"/>
  <c r="S81"/>
  <c r="S229" s="1"/>
  <c r="S74"/>
  <c r="U67"/>
  <c r="U215" s="1"/>
  <c r="U81"/>
  <c r="U229" s="1"/>
  <c r="U76"/>
  <c r="U224" s="1"/>
  <c r="U74"/>
  <c r="U72"/>
  <c r="U220" s="1"/>
  <c r="O67"/>
  <c r="O215" s="1"/>
  <c r="X62" i="2" s="1"/>
  <c r="O69" i="1"/>
  <c r="O217" s="1"/>
  <c r="X64" i="2" s="1"/>
  <c r="O74" i="1"/>
  <c r="O73"/>
  <c r="O221" s="1"/>
  <c r="X68" i="2" s="1"/>
  <c r="J59" i="1"/>
  <c r="J65"/>
  <c r="J77"/>
  <c r="J225" s="1"/>
  <c r="S72" i="2" s="1"/>
  <c r="J72" i="1"/>
  <c r="J66"/>
  <c r="J214" s="1"/>
  <c r="S61" i="2" s="1"/>
  <c r="H78" i="1"/>
  <c r="H73"/>
  <c r="H221" s="1"/>
  <c r="Q68" i="2" s="1"/>
  <c r="H71" i="1"/>
  <c r="H79"/>
  <c r="H227" s="1"/>
  <c r="Q74" i="2" s="1"/>
  <c r="W67" i="1"/>
  <c r="W69"/>
  <c r="W217" s="1"/>
  <c r="W75"/>
  <c r="W77"/>
  <c r="W225" s="1"/>
  <c r="W80"/>
  <c r="R82"/>
  <c r="R230" s="1"/>
  <c r="R75"/>
  <c r="R80"/>
  <c r="R228" s="1"/>
  <c r="R77"/>
  <c r="R68"/>
  <c r="R216" s="1"/>
  <c r="F67"/>
  <c r="Z42"/>
  <c r="F74"/>
  <c r="Z49"/>
  <c r="F81"/>
  <c r="F229" s="1"/>
  <c r="O76" i="2" s="1"/>
  <c r="Z56" i="1"/>
  <c r="F69"/>
  <c r="Z44"/>
  <c r="F70"/>
  <c r="F218" s="1"/>
  <c r="Z45"/>
  <c r="V59"/>
  <c r="V65"/>
  <c r="V68"/>
  <c r="V216" s="1"/>
  <c r="V76"/>
  <c r="V224" s="1"/>
  <c r="V75"/>
  <c r="V223" s="1"/>
  <c r="V74"/>
  <c r="V222" s="1"/>
  <c r="M81"/>
  <c r="M229" s="1"/>
  <c r="V76" i="2" s="1"/>
  <c r="M77" i="1"/>
  <c r="M73"/>
  <c r="M221" s="1"/>
  <c r="V68" i="2" s="1"/>
  <c r="M71" i="1"/>
  <c r="M219" s="1"/>
  <c r="V66" i="2" s="1"/>
  <c r="G82" i="1"/>
  <c r="G230" s="1"/>
  <c r="P77" i="2" s="1"/>
  <c r="G221" i="1"/>
  <c r="P68" i="2" s="1"/>
  <c r="G117" i="1"/>
  <c r="M29" i="10" s="1"/>
  <c r="G99" i="1"/>
  <c r="M11" i="10" s="1"/>
  <c r="G79" i="1"/>
  <c r="G227" s="1"/>
  <c r="P74" i="2" s="1"/>
  <c r="G223" i="1"/>
  <c r="P70" i="2" s="1"/>
  <c r="G101" i="1"/>
  <c r="M13" i="10" s="1"/>
  <c r="G119" i="1"/>
  <c r="M31" i="10" s="1"/>
  <c r="L67" i="1"/>
  <c r="L215" s="1"/>
  <c r="U62" i="2" s="1"/>
  <c r="L73" i="1"/>
  <c r="L221" s="1"/>
  <c r="U68" i="2" s="1"/>
  <c r="L74" i="1"/>
  <c r="L222" s="1"/>
  <c r="U69" i="2" s="1"/>
  <c r="L69" i="1"/>
  <c r="L217" s="1"/>
  <c r="U64" i="2" s="1"/>
  <c r="L66" i="1"/>
  <c r="L214" s="1"/>
  <c r="U61" i="2" s="1"/>
  <c r="X59" i="1"/>
  <c r="X65"/>
  <c r="X213" s="1"/>
  <c r="X81"/>
  <c r="X76"/>
  <c r="X224" s="1"/>
  <c r="X70"/>
  <c r="X75"/>
  <c r="X223" s="1"/>
  <c r="P79"/>
  <c r="P71"/>
  <c r="P219" s="1"/>
  <c r="P77"/>
  <c r="P66"/>
  <c r="P214" s="1"/>
  <c r="K67"/>
  <c r="K68"/>
  <c r="K216" s="1"/>
  <c r="T63" i="2" s="1"/>
  <c r="K81" i="1"/>
  <c r="K76"/>
  <c r="K224" s="1"/>
  <c r="T71" i="2" s="1"/>
  <c r="T67" i="1"/>
  <c r="T80"/>
  <c r="T228" s="1"/>
  <c r="T78"/>
  <c r="T66"/>
  <c r="T214" s="1"/>
  <c r="I59"/>
  <c r="I65"/>
  <c r="I213" s="1"/>
  <c r="I81"/>
  <c r="I229" s="1"/>
  <c r="R76" i="2" s="1"/>
  <c r="I68" i="1"/>
  <c r="I216" s="1"/>
  <c r="R63" i="2" s="1"/>
  <c r="I75" i="1"/>
  <c r="I223" s="1"/>
  <c r="R70" i="2" s="1"/>
  <c r="I73" i="1"/>
  <c r="I221" s="1"/>
  <c r="R68" i="2" s="1"/>
  <c r="Q72" i="1"/>
  <c r="Q220" s="1"/>
  <c r="Q79"/>
  <c r="Q227" s="1"/>
  <c r="Q76"/>
  <c r="Q224" s="1"/>
  <c r="Q71"/>
  <c r="Q219" s="1"/>
  <c r="N59"/>
  <c r="N65"/>
  <c r="N76"/>
  <c r="N224" s="1"/>
  <c r="W71" i="2" s="1"/>
  <c r="N72" i="1"/>
  <c r="N78"/>
  <c r="N226" s="1"/>
  <c r="W73" i="2" s="1"/>
  <c r="N66" i="1"/>
  <c r="S67"/>
  <c r="S215" s="1"/>
  <c r="S76"/>
  <c r="S71"/>
  <c r="S219" s="1"/>
  <c r="S68"/>
  <c r="S78"/>
  <c r="S226" s="1"/>
  <c r="U77"/>
  <c r="U79"/>
  <c r="U227" s="1"/>
  <c r="U75"/>
  <c r="O59"/>
  <c r="O65"/>
  <c r="O213" s="1"/>
  <c r="O76"/>
  <c r="O224" s="1"/>
  <c r="X71" i="2" s="1"/>
  <c r="O79" i="1"/>
  <c r="O227" s="1"/>
  <c r="X74" i="2" s="1"/>
  <c r="O70" i="1"/>
  <c r="O218" s="1"/>
  <c r="X65" i="2" s="1"/>
  <c r="O77" i="1"/>
  <c r="O225" s="1"/>
  <c r="X72" i="2" s="1"/>
  <c r="J82" i="1"/>
  <c r="J230" s="1"/>
  <c r="S77" i="2" s="1"/>
  <c r="J70" i="1"/>
  <c r="J218" s="1"/>
  <c r="S65" i="2" s="1"/>
  <c r="J71" i="1"/>
  <c r="J219" s="1"/>
  <c r="S66" i="2" s="1"/>
  <c r="J69" i="1"/>
  <c r="J217" s="1"/>
  <c r="S64" i="2" s="1"/>
  <c r="J74" i="1"/>
  <c r="J222" s="1"/>
  <c r="S69" i="2" s="1"/>
  <c r="H65" i="1"/>
  <c r="H213" s="1"/>
  <c r="H76"/>
  <c r="H224" s="1"/>
  <c r="Q71" i="2" s="1"/>
  <c r="H80" i="1"/>
  <c r="H228" s="1"/>
  <c r="Q75" i="2" s="1"/>
  <c r="H68" i="1"/>
  <c r="H216" s="1"/>
  <c r="Q63" i="2" s="1"/>
  <c r="H69" i="1"/>
  <c r="H217" s="1"/>
  <c r="Q64" i="2" s="1"/>
  <c r="W79" i="1"/>
  <c r="W227" s="1"/>
  <c r="W68"/>
  <c r="W216" s="1"/>
  <c r="W72"/>
  <c r="W220" s="1"/>
  <c r="Z32"/>
  <c r="Y32" s="1"/>
  <c r="E35"/>
  <c r="Y55" i="2"/>
  <c r="O66" l="1"/>
  <c r="H241" i="1"/>
  <c r="Q60" i="2"/>
  <c r="I241" i="1"/>
  <c r="R60" i="2"/>
  <c r="W241" i="1"/>
  <c r="O241"/>
  <c r="X60" i="2"/>
  <c r="O65"/>
  <c r="T60"/>
  <c r="K241" i="1"/>
  <c r="U241"/>
  <c r="T241"/>
  <c r="V106"/>
  <c r="AB18" i="10" s="1"/>
  <c r="V124" i="1"/>
  <c r="AB36" i="10" s="1"/>
  <c r="J102" i="1"/>
  <c r="P14" i="10" s="1"/>
  <c r="J120" i="1"/>
  <c r="P32" i="10" s="1"/>
  <c r="O98" i="1"/>
  <c r="U10" i="10" s="1"/>
  <c r="O116" i="1"/>
  <c r="U28" i="10" s="1"/>
  <c r="O110" i="1"/>
  <c r="U22" i="10" s="1"/>
  <c r="O92" i="1"/>
  <c r="U4" i="10" s="1"/>
  <c r="O108" i="1"/>
  <c r="U20" i="10" s="1"/>
  <c r="O126" i="1"/>
  <c r="U38" i="10" s="1"/>
  <c r="U94" i="1"/>
  <c r="AA6" i="10" s="1"/>
  <c r="U112" i="1"/>
  <c r="AA24" i="10" s="1"/>
  <c r="U115" i="1"/>
  <c r="AA27" i="10" s="1"/>
  <c r="U97" i="1"/>
  <c r="AA9" i="10" s="1"/>
  <c r="N119" i="1"/>
  <c r="T31" i="10" s="1"/>
  <c r="N101" i="1"/>
  <c r="T13" i="10" s="1"/>
  <c r="I120" i="1"/>
  <c r="O32" i="10" s="1"/>
  <c r="I102" i="1"/>
  <c r="O14" i="10" s="1"/>
  <c r="I110" i="1"/>
  <c r="O22" i="10" s="1"/>
  <c r="I92" i="1"/>
  <c r="O4" i="10" s="1"/>
  <c r="T99" i="1"/>
  <c r="Z11" i="10" s="1"/>
  <c r="T117" i="1"/>
  <c r="Z29" i="10" s="1"/>
  <c r="K115" i="1"/>
  <c r="Q27" i="10" s="1"/>
  <c r="K97" i="1"/>
  <c r="Q9" i="10" s="1"/>
  <c r="K123" i="1"/>
  <c r="Q35" i="10" s="1"/>
  <c r="K105" i="1"/>
  <c r="Q17" i="10" s="1"/>
  <c r="P114" i="1"/>
  <c r="V26" i="10" s="1"/>
  <c r="P96" i="1"/>
  <c r="V8" i="10" s="1"/>
  <c r="L114" i="1"/>
  <c r="R26" i="10" s="1"/>
  <c r="L96" i="1"/>
  <c r="R8" i="10" s="1"/>
  <c r="G110" i="1"/>
  <c r="M22" i="10" s="1"/>
  <c r="G92" i="1"/>
  <c r="M4" i="10" s="1"/>
  <c r="M92" i="1"/>
  <c r="S4" i="10" s="1"/>
  <c r="M110" i="1"/>
  <c r="S22" i="10" s="1"/>
  <c r="M114" i="1"/>
  <c r="S26" i="10" s="1"/>
  <c r="M96" i="1"/>
  <c r="S8" i="10" s="1"/>
  <c r="V96" i="1"/>
  <c r="AB8" i="10" s="1"/>
  <c r="V114" i="1"/>
  <c r="AB26" i="10" s="1"/>
  <c r="V108" i="1"/>
  <c r="AB20" i="10" s="1"/>
  <c r="V126" i="1"/>
  <c r="AB38" i="10" s="1"/>
  <c r="O63" i="2"/>
  <c r="I106" i="1"/>
  <c r="O18" i="10" s="1"/>
  <c r="I124" i="1"/>
  <c r="O36" i="10" s="1"/>
  <c r="I111" i="1"/>
  <c r="O23" i="10" s="1"/>
  <c r="I93" i="1"/>
  <c r="O5" i="10" s="1"/>
  <c r="T97" i="1"/>
  <c r="Z9" i="10" s="1"/>
  <c r="T115" i="1"/>
  <c r="Z27" i="10" s="1"/>
  <c r="T94" i="1"/>
  <c r="Z6" i="10" s="1"/>
  <c r="T112" i="1"/>
  <c r="Z24" i="10" s="1"/>
  <c r="L241" i="1"/>
  <c r="U60" i="2"/>
  <c r="M100" i="1"/>
  <c r="S12" i="10" s="1"/>
  <c r="M118" i="1"/>
  <c r="S30" i="10" s="1"/>
  <c r="V121" i="1"/>
  <c r="AB33" i="10" s="1"/>
  <c r="V103" i="1"/>
  <c r="AB15" i="10" s="1"/>
  <c r="V115" i="1"/>
  <c r="AB27" i="10" s="1"/>
  <c r="V97" i="1"/>
  <c r="AB9" i="10" s="1"/>
  <c r="F98" i="1"/>
  <c r="F116"/>
  <c r="Z72"/>
  <c r="P241"/>
  <c r="X92"/>
  <c r="AD4" i="10" s="1"/>
  <c r="X110" i="1"/>
  <c r="AD22" i="10" s="1"/>
  <c r="X103" i="1"/>
  <c r="AD15" i="10" s="1"/>
  <c r="X121" i="1"/>
  <c r="AD33" i="10" s="1"/>
  <c r="L105" i="1"/>
  <c r="R17" i="10" s="1"/>
  <c r="L123" i="1"/>
  <c r="R35" i="10" s="1"/>
  <c r="G124" i="1"/>
  <c r="M36" i="10" s="1"/>
  <c r="G106" i="1"/>
  <c r="M18" i="10" s="1"/>
  <c r="U119" i="1"/>
  <c r="AA31" i="10" s="1"/>
  <c r="U101" i="1"/>
  <c r="AA13" i="10" s="1"/>
  <c r="U103" i="1"/>
  <c r="AA15" i="10" s="1"/>
  <c r="U121" i="1"/>
  <c r="AA33" i="10" s="1"/>
  <c r="S112" i="1"/>
  <c r="Y24" i="10" s="1"/>
  <c r="S94" i="1"/>
  <c r="Y6" i="10" s="1"/>
  <c r="S120" i="1"/>
  <c r="Y32" i="10" s="1"/>
  <c r="S102" i="1"/>
  <c r="Y14" i="10" s="1"/>
  <c r="N92" i="1"/>
  <c r="T4" i="10" s="1"/>
  <c r="N110" i="1"/>
  <c r="T22" i="10" s="1"/>
  <c r="N98" i="1"/>
  <c r="T10" i="10" s="1"/>
  <c r="N116" i="1"/>
  <c r="T28" i="10" s="1"/>
  <c r="N109" i="1"/>
  <c r="T21" i="10" s="1"/>
  <c r="N84" i="1"/>
  <c r="N91"/>
  <c r="T104"/>
  <c r="Z16" i="10" s="1"/>
  <c r="T122" i="1"/>
  <c r="Z34" i="10" s="1"/>
  <c r="T111" i="1"/>
  <c r="Z23" i="10" s="1"/>
  <c r="T93" i="1"/>
  <c r="Z5" i="10" s="1"/>
  <c r="K107" i="1"/>
  <c r="Q19" i="10" s="1"/>
  <c r="K125" i="1"/>
  <c r="Q37" i="10" s="1"/>
  <c r="K93" i="1"/>
  <c r="Q5" i="10" s="1"/>
  <c r="K111" i="1"/>
  <c r="Q23" i="10" s="1"/>
  <c r="P121" i="1"/>
  <c r="V33" i="10" s="1"/>
  <c r="P103" i="1"/>
  <c r="V15" i="10" s="1"/>
  <c r="P105" i="1"/>
  <c r="V17" i="10" s="1"/>
  <c r="P123" i="1"/>
  <c r="V35" i="10" s="1"/>
  <c r="X114" i="1"/>
  <c r="AD26" i="10" s="1"/>
  <c r="X96" i="1"/>
  <c r="AD8" i="10" s="1"/>
  <c r="X125" i="1"/>
  <c r="AD37" i="10" s="1"/>
  <c r="X107" i="1"/>
  <c r="AD19" i="10" s="1"/>
  <c r="F113" i="1"/>
  <c r="F95"/>
  <c r="Z69"/>
  <c r="F111"/>
  <c r="F93"/>
  <c r="Z67"/>
  <c r="R119"/>
  <c r="X31" i="10" s="1"/>
  <c r="R101" i="1"/>
  <c r="X13" i="10" s="1"/>
  <c r="W124" i="1"/>
  <c r="AC36" i="10" s="1"/>
  <c r="W106" i="1"/>
  <c r="AC18" i="10" s="1"/>
  <c r="W111" i="1"/>
  <c r="AC23" i="10" s="1"/>
  <c r="W93" i="1"/>
  <c r="AC5" i="10" s="1"/>
  <c r="H122" i="1"/>
  <c r="N34" i="10" s="1"/>
  <c r="H104" i="1"/>
  <c r="N16" i="10" s="1"/>
  <c r="J109" i="1"/>
  <c r="P21" i="10" s="1"/>
  <c r="J84" i="1"/>
  <c r="J91"/>
  <c r="P98"/>
  <c r="V10" i="10" s="1"/>
  <c r="P116" i="1"/>
  <c r="V28" i="10" s="1"/>
  <c r="P108" i="1"/>
  <c r="V20" i="10" s="1"/>
  <c r="P126" i="1"/>
  <c r="V38" i="10" s="1"/>
  <c r="X99" i="1"/>
  <c r="AD11" i="10" s="1"/>
  <c r="X117" i="1"/>
  <c r="AD29" i="10" s="1"/>
  <c r="L106" i="1"/>
  <c r="R18" i="10" s="1"/>
  <c r="L124" i="1"/>
  <c r="R36" i="10" s="1"/>
  <c r="L104" i="1"/>
  <c r="R16" i="10" s="1"/>
  <c r="L122" i="1"/>
  <c r="R34" i="10" s="1"/>
  <c r="G115" i="1"/>
  <c r="M27" i="10" s="1"/>
  <c r="G97" i="1"/>
  <c r="M9" i="10" s="1"/>
  <c r="M104" i="1"/>
  <c r="S16" i="10" s="1"/>
  <c r="M122" i="1"/>
  <c r="S34" i="10" s="1"/>
  <c r="M113" i="1"/>
  <c r="S25" i="10" s="1"/>
  <c r="M95" i="1"/>
  <c r="S7" i="10" s="1"/>
  <c r="R102" i="1"/>
  <c r="X14" i="10" s="1"/>
  <c r="R120" i="1"/>
  <c r="X32" i="10" s="1"/>
  <c r="R100" i="1"/>
  <c r="X12" i="10" s="1"/>
  <c r="R118" i="1"/>
  <c r="X30" i="10" s="1"/>
  <c r="R84" i="1"/>
  <c r="R91"/>
  <c r="R109"/>
  <c r="X21" i="10" s="1"/>
  <c r="H107" i="1"/>
  <c r="N19" i="10" s="1"/>
  <c r="H125" i="1"/>
  <c r="N37" i="10" s="1"/>
  <c r="H100" i="1"/>
  <c r="N12" i="10" s="1"/>
  <c r="H118" i="1"/>
  <c r="N30" i="10" s="1"/>
  <c r="S96" i="1"/>
  <c r="Y8" i="10" s="1"/>
  <c r="S114" i="1"/>
  <c r="Y26" i="10" s="1"/>
  <c r="S109" i="1"/>
  <c r="Y21" i="10" s="1"/>
  <c r="S84" i="1"/>
  <c r="S91"/>
  <c r="R114"/>
  <c r="X26" i="10" s="1"/>
  <c r="R96" i="1"/>
  <c r="X8" i="10" s="1"/>
  <c r="R111" i="1"/>
  <c r="X23" i="10" s="1"/>
  <c r="R93" i="1"/>
  <c r="X5" i="10" s="1"/>
  <c r="W96" i="1"/>
  <c r="AC8" i="10" s="1"/>
  <c r="W114" i="1"/>
  <c r="AC26" i="10" s="1"/>
  <c r="W102" i="1"/>
  <c r="AC14" i="10" s="1"/>
  <c r="W120" i="1"/>
  <c r="AC32" i="10" s="1"/>
  <c r="H103" i="1"/>
  <c r="N15" i="10" s="1"/>
  <c r="H121" i="1"/>
  <c r="N33" i="10" s="1"/>
  <c r="H114" i="1"/>
  <c r="N26" i="10" s="1"/>
  <c r="H96" i="1"/>
  <c r="N8" i="10" s="1"/>
  <c r="H111" i="1"/>
  <c r="N23" i="10" s="1"/>
  <c r="H93" i="1"/>
  <c r="N5" i="10" s="1"/>
  <c r="J122" i="1"/>
  <c r="P34" i="10" s="1"/>
  <c r="J104" i="1"/>
  <c r="P16" i="10" s="1"/>
  <c r="J117" i="1"/>
  <c r="P29" i="10" s="1"/>
  <c r="J99" i="1"/>
  <c r="P11" i="10" s="1"/>
  <c r="O122" i="1"/>
  <c r="U34" i="10" s="1"/>
  <c r="O104" i="1"/>
  <c r="U16" i="10" s="1"/>
  <c r="O119" i="1"/>
  <c r="U31" i="10" s="1"/>
  <c r="O101" i="1"/>
  <c r="U13" i="10" s="1"/>
  <c r="U96" i="1"/>
  <c r="AA8" i="10" s="1"/>
  <c r="U114" i="1"/>
  <c r="AA26" i="10" s="1"/>
  <c r="U106" i="1"/>
  <c r="AA18" i="10" s="1"/>
  <c r="U124" i="1"/>
  <c r="AA36" i="10" s="1"/>
  <c r="U126" i="1"/>
  <c r="AA38" i="10" s="1"/>
  <c r="U108" i="1"/>
  <c r="AA20" i="10" s="1"/>
  <c r="S116" i="1"/>
  <c r="Y28" i="10" s="1"/>
  <c r="S98" i="1"/>
  <c r="Y10" i="10" s="1"/>
  <c r="S103" i="1"/>
  <c r="Y15" i="10" s="1"/>
  <c r="S121" i="1"/>
  <c r="Y33" i="10" s="1"/>
  <c r="N106" i="1"/>
  <c r="T18" i="10" s="1"/>
  <c r="N124" i="1"/>
  <c r="T36" i="10" s="1"/>
  <c r="N114" i="1"/>
  <c r="T26" i="10" s="1"/>
  <c r="N96" i="1"/>
  <c r="T8" i="10" s="1"/>
  <c r="N111" i="1"/>
  <c r="T23" i="10" s="1"/>
  <c r="N93" i="1"/>
  <c r="T5" i="10" s="1"/>
  <c r="Q99" i="1"/>
  <c r="W11" i="10" s="1"/>
  <c r="Q117" i="1"/>
  <c r="W29" i="10" s="1"/>
  <c r="Q91" i="1"/>
  <c r="Q109"/>
  <c r="W21" i="10" s="1"/>
  <c r="Q84" i="1"/>
  <c r="K106"/>
  <c r="Q18" i="10" s="1"/>
  <c r="K124" i="1"/>
  <c r="Q36" i="10" s="1"/>
  <c r="K92" i="1"/>
  <c r="Q4" i="10" s="1"/>
  <c r="K110" i="1"/>
  <c r="Q22" i="10" s="1"/>
  <c r="P102" i="1"/>
  <c r="V14" i="10" s="1"/>
  <c r="P120" i="1"/>
  <c r="V32" i="10" s="1"/>
  <c r="P118" i="1"/>
  <c r="V30" i="10" s="1"/>
  <c r="P100" i="1"/>
  <c r="V12" i="10" s="1"/>
  <c r="X116" i="1"/>
  <c r="AD28" i="10" s="1"/>
  <c r="X98" i="1"/>
  <c r="AD10" i="10" s="1"/>
  <c r="X104" i="1"/>
  <c r="AD16" i="10" s="1"/>
  <c r="X122" i="1"/>
  <c r="AD34" i="10" s="1"/>
  <c r="X93" i="1"/>
  <c r="AD5" i="10" s="1"/>
  <c r="X111" i="1"/>
  <c r="AD23" i="10" s="1"/>
  <c r="L116" i="1"/>
  <c r="R28" i="10" s="1"/>
  <c r="L98" i="1"/>
  <c r="R10" i="10" s="1"/>
  <c r="L125" i="1"/>
  <c r="R37" i="10" s="1"/>
  <c r="L107" i="1"/>
  <c r="R19" i="10" s="1"/>
  <c r="G95" i="1"/>
  <c r="M7" i="10" s="1"/>
  <c r="G113" i="1"/>
  <c r="M25" i="10" s="1"/>
  <c r="F110" i="1"/>
  <c r="F92"/>
  <c r="Z66"/>
  <c r="U105"/>
  <c r="AA17" i="10" s="1"/>
  <c r="U123" i="1"/>
  <c r="AA35" i="10" s="1"/>
  <c r="S122" i="1"/>
  <c r="Y34" i="10" s="1"/>
  <c r="S104" i="1"/>
  <c r="Y16" i="10" s="1"/>
  <c r="S115" i="1"/>
  <c r="Y27" i="10" s="1"/>
  <c r="S97" i="1"/>
  <c r="Y9" i="10" s="1"/>
  <c r="S93" i="1"/>
  <c r="Y5" i="10" s="1"/>
  <c r="S111" i="1"/>
  <c r="Y23" i="10" s="1"/>
  <c r="N104" i="1"/>
  <c r="T16" i="10" s="1"/>
  <c r="N122" i="1"/>
  <c r="T34" i="10" s="1"/>
  <c r="N120" i="1"/>
  <c r="T32" i="10" s="1"/>
  <c r="N102" i="1"/>
  <c r="T14" i="10" s="1"/>
  <c r="T110" i="1"/>
  <c r="Z22" i="10" s="1"/>
  <c r="T92" i="1"/>
  <c r="Z4" i="10" s="1"/>
  <c r="T106" i="1"/>
  <c r="Z18" i="10" s="1"/>
  <c r="T124" i="1"/>
  <c r="Z36" i="10" s="1"/>
  <c r="K102" i="1"/>
  <c r="Q14" i="10" s="1"/>
  <c r="K120" i="1"/>
  <c r="Q32" i="10" s="1"/>
  <c r="K94" i="1"/>
  <c r="Q6" i="10" s="1"/>
  <c r="K112" i="1"/>
  <c r="Q24" i="10" s="1"/>
  <c r="P110" i="1"/>
  <c r="V22" i="10" s="1"/>
  <c r="P92" i="1"/>
  <c r="V4" i="10" s="1"/>
  <c r="P115" i="1"/>
  <c r="V27" i="10" s="1"/>
  <c r="P97" i="1"/>
  <c r="V9" i="10" s="1"/>
  <c r="X101" i="1"/>
  <c r="AD13" i="10" s="1"/>
  <c r="X119" i="1"/>
  <c r="AD31" i="10" s="1"/>
  <c r="X102" i="1"/>
  <c r="AD14" i="10" s="1"/>
  <c r="X120" i="1"/>
  <c r="AD32" i="10" s="1"/>
  <c r="X84" i="1"/>
  <c r="X109"/>
  <c r="AD21" i="10" s="1"/>
  <c r="X91" i="1"/>
  <c r="G123"/>
  <c r="M35" i="10" s="1"/>
  <c r="G105" i="1"/>
  <c r="M17" i="10" s="1"/>
  <c r="R112" i="1"/>
  <c r="X24" i="10" s="1"/>
  <c r="R94" i="1"/>
  <c r="X6" i="10" s="1"/>
  <c r="R106" i="1"/>
  <c r="X18" i="10" s="1"/>
  <c r="R124" i="1"/>
  <c r="X36" i="10" s="1"/>
  <c r="R126" i="1"/>
  <c r="X38" i="10" s="1"/>
  <c r="R108" i="1"/>
  <c r="X20" i="10" s="1"/>
  <c r="W121" i="1"/>
  <c r="AC33" i="10" s="1"/>
  <c r="W103" i="1"/>
  <c r="AC15" i="10" s="1"/>
  <c r="W95" i="1"/>
  <c r="AC7" i="10" s="1"/>
  <c r="W113" i="1"/>
  <c r="AC25" i="10" s="1"/>
  <c r="H123" i="1"/>
  <c r="N35" i="10" s="1"/>
  <c r="H105" i="1"/>
  <c r="N17" i="10" s="1"/>
  <c r="H117" i="1"/>
  <c r="N29" i="10" s="1"/>
  <c r="H99" i="1"/>
  <c r="N11" i="10" s="1"/>
  <c r="J110" i="1"/>
  <c r="P22" i="10" s="1"/>
  <c r="J92" i="1"/>
  <c r="P4" i="10" s="1"/>
  <c r="J103" i="1"/>
  <c r="P15" i="10" s="1"/>
  <c r="J121" i="1"/>
  <c r="P33" i="10" s="1"/>
  <c r="P101" i="1"/>
  <c r="V13" i="10" s="1"/>
  <c r="P119" i="1"/>
  <c r="V31" i="10" s="1"/>
  <c r="P99" i="1"/>
  <c r="V11" i="10" s="1"/>
  <c r="P117" i="1"/>
  <c r="V29" i="10" s="1"/>
  <c r="X112" i="1"/>
  <c r="AD24" i="10" s="1"/>
  <c r="X94" i="1"/>
  <c r="AD6" i="10" s="1"/>
  <c r="X123" i="1"/>
  <c r="AD35" i="10" s="1"/>
  <c r="X105" i="1"/>
  <c r="AD17" i="10" s="1"/>
  <c r="L101" i="1"/>
  <c r="R13" i="10" s="1"/>
  <c r="L119" i="1"/>
  <c r="R31" i="10" s="1"/>
  <c r="L126" i="1"/>
  <c r="R38" i="10" s="1"/>
  <c r="L108" i="1"/>
  <c r="R20" i="10" s="1"/>
  <c r="G213" i="1"/>
  <c r="G91"/>
  <c r="G109"/>
  <c r="M21" i="10" s="1"/>
  <c r="G84" i="1"/>
  <c r="M124"/>
  <c r="S36" i="10" s="1"/>
  <c r="M106" i="1"/>
  <c r="S18" i="10" s="1"/>
  <c r="M109" i="1"/>
  <c r="S21" i="10" s="1"/>
  <c r="M91" i="1"/>
  <c r="M84"/>
  <c r="F104"/>
  <c r="F122"/>
  <c r="Z78"/>
  <c r="F213"/>
  <c r="F91"/>
  <c r="F84"/>
  <c r="F109"/>
  <c r="Z65"/>
  <c r="R123"/>
  <c r="X35" i="10" s="1"/>
  <c r="R105" i="1"/>
  <c r="X17" i="10" s="1"/>
  <c r="R107" i="1"/>
  <c r="X19" i="10" s="1"/>
  <c r="R125" i="1"/>
  <c r="X37" i="10" s="1"/>
  <c r="H110" i="1"/>
  <c r="N22" i="10" s="1"/>
  <c r="H92" i="1"/>
  <c r="N4" i="10" s="1"/>
  <c r="H126" i="1"/>
  <c r="N38" i="10" s="1"/>
  <c r="H108" i="1"/>
  <c r="N20" i="10" s="1"/>
  <c r="S117" i="1"/>
  <c r="Y29" i="10" s="1"/>
  <c r="S99" i="1"/>
  <c r="Y11" i="10" s="1"/>
  <c r="S92" i="1"/>
  <c r="Y4" i="10" s="1"/>
  <c r="S110" i="1"/>
  <c r="Y22" i="10" s="1"/>
  <c r="F94" i="1"/>
  <c r="F112"/>
  <c r="Z68"/>
  <c r="R95"/>
  <c r="X7" i="10" s="1"/>
  <c r="R113" i="1"/>
  <c r="X25" i="10" s="1"/>
  <c r="W125" i="1"/>
  <c r="AC37" i="10" s="1"/>
  <c r="W107" i="1"/>
  <c r="AC19" i="10" s="1"/>
  <c r="W104" i="1"/>
  <c r="AC16" i="10" s="1"/>
  <c r="W122" i="1"/>
  <c r="AC34" i="10" s="1"/>
  <c r="W108" i="1"/>
  <c r="AC20" i="10" s="1"/>
  <c r="W126" i="1"/>
  <c r="AC38" i="10" s="1"/>
  <c r="H119" i="1"/>
  <c r="N31" i="10" s="1"/>
  <c r="H101" i="1"/>
  <c r="N13" i="10" s="1"/>
  <c r="H116" i="1"/>
  <c r="N28" i="10" s="1"/>
  <c r="H98" i="1"/>
  <c r="N10" i="10" s="1"/>
  <c r="J106" i="1"/>
  <c r="P18" i="10" s="1"/>
  <c r="J124" i="1"/>
  <c r="P36" i="10" s="1"/>
  <c r="J119" i="1"/>
  <c r="P31" i="10" s="1"/>
  <c r="J101" i="1"/>
  <c r="P13" i="10" s="1"/>
  <c r="J93" i="1"/>
  <c r="P5" i="10" s="1"/>
  <c r="J111" i="1"/>
  <c r="P23" i="10" s="1"/>
  <c r="O115" i="1"/>
  <c r="U27" i="10" s="1"/>
  <c r="O97" i="1"/>
  <c r="U9" i="10" s="1"/>
  <c r="O124" i="1"/>
  <c r="U36" i="10" s="1"/>
  <c r="O106" i="1"/>
  <c r="U18" i="10" s="1"/>
  <c r="U113" i="1"/>
  <c r="AA25" i="10" s="1"/>
  <c r="U95" i="1"/>
  <c r="AA7" i="10" s="1"/>
  <c r="U104" i="1"/>
  <c r="AA16" i="10" s="1"/>
  <c r="U122" i="1"/>
  <c r="AA34" i="10" s="1"/>
  <c r="S105" i="1"/>
  <c r="Y17" i="10" s="1"/>
  <c r="S123" i="1"/>
  <c r="Y35" i="10" s="1"/>
  <c r="S113" i="1"/>
  <c r="Y25" i="10" s="1"/>
  <c r="S95" i="1"/>
  <c r="Y7" i="10" s="1"/>
  <c r="S126" i="1"/>
  <c r="Y38" i="10" s="1"/>
  <c r="S108" i="1"/>
  <c r="Y20" i="10" s="1"/>
  <c r="N121" i="1"/>
  <c r="T33" i="10" s="1"/>
  <c r="N103" i="1"/>
  <c r="T15" i="10" s="1"/>
  <c r="N117" i="1"/>
  <c r="T29" i="10" s="1"/>
  <c r="N99" i="1"/>
  <c r="T11" i="10" s="1"/>
  <c r="Q92" i="1"/>
  <c r="W4" i="10" s="1"/>
  <c r="Q110" i="1"/>
  <c r="W22" i="10" s="1"/>
  <c r="Q125" i="1"/>
  <c r="W37" i="10" s="1"/>
  <c r="Q107" i="1"/>
  <c r="W19" i="10" s="1"/>
  <c r="K121" i="1"/>
  <c r="Q33" i="10" s="1"/>
  <c r="K103" i="1"/>
  <c r="Q15" i="10" s="1"/>
  <c r="K98" i="1"/>
  <c r="Q10" i="10" s="1"/>
  <c r="K116" i="1"/>
  <c r="Q28" i="10" s="1"/>
  <c r="P125" i="1"/>
  <c r="V37" i="10" s="1"/>
  <c r="P107" i="1"/>
  <c r="V19" i="10" s="1"/>
  <c r="P112" i="1"/>
  <c r="V24" i="10" s="1"/>
  <c r="P94" i="1"/>
  <c r="V6" i="10" s="1"/>
  <c r="P93" i="1"/>
  <c r="V5" i="10" s="1"/>
  <c r="P111" i="1"/>
  <c r="V23" i="10" s="1"/>
  <c r="X95" i="1"/>
  <c r="AD7" i="10" s="1"/>
  <c r="X113" i="1"/>
  <c r="AD25" i="10" s="1"/>
  <c r="X124" i="1"/>
  <c r="AD36" i="10" s="1"/>
  <c r="X106" i="1"/>
  <c r="AD18" i="10" s="1"/>
  <c r="L94" i="1"/>
  <c r="R6" i="10" s="1"/>
  <c r="L112" i="1"/>
  <c r="R24" i="10" s="1"/>
  <c r="L121" i="1"/>
  <c r="R33" i="10" s="1"/>
  <c r="L103" i="1"/>
  <c r="R15" i="10" s="1"/>
  <c r="L91" i="1"/>
  <c r="L84"/>
  <c r="L109"/>
  <c r="R21" i="10" s="1"/>
  <c r="G118" i="1"/>
  <c r="M30" i="10" s="1"/>
  <c r="G100" i="1"/>
  <c r="M12" i="10" s="1"/>
  <c r="F228" i="1"/>
  <c r="O75" i="2" s="1"/>
  <c r="F124" i="1"/>
  <c r="F106"/>
  <c r="Z80"/>
  <c r="R122"/>
  <c r="X34" i="10" s="1"/>
  <c r="R104" i="1"/>
  <c r="X16" i="10" s="1"/>
  <c r="R116" i="1"/>
  <c r="X28" i="10" s="1"/>
  <c r="R98" i="1"/>
  <c r="X10" i="10" s="1"/>
  <c r="N115" i="1"/>
  <c r="T27" i="10" s="1"/>
  <c r="N97" i="1"/>
  <c r="T9" i="10" s="1"/>
  <c r="Q101" i="1"/>
  <c r="W13" i="10" s="1"/>
  <c r="Q119" i="1"/>
  <c r="W31" i="10" s="1"/>
  <c r="I123" i="1"/>
  <c r="O35" i="10" s="1"/>
  <c r="I105" i="1"/>
  <c r="O17" i="10" s="1"/>
  <c r="T105" i="1"/>
  <c r="Z17" i="10" s="1"/>
  <c r="T123" i="1"/>
  <c r="Z35" i="10" s="1"/>
  <c r="K126" i="1"/>
  <c r="Q38" i="10" s="1"/>
  <c r="K108" i="1"/>
  <c r="Q20" i="10" s="1"/>
  <c r="P91" i="1"/>
  <c r="P84"/>
  <c r="P109"/>
  <c r="V21" i="10" s="1"/>
  <c r="F227" i="1"/>
  <c r="O74" i="2" s="1"/>
  <c r="F123" i="1"/>
  <c r="F105"/>
  <c r="Z79"/>
  <c r="R97"/>
  <c r="X9" i="10" s="1"/>
  <c r="R115" i="1"/>
  <c r="X27" i="10" s="1"/>
  <c r="V228" i="1"/>
  <c r="J224"/>
  <c r="S71" i="2" s="1"/>
  <c r="O220" i="1"/>
  <c r="X67" i="2" s="1"/>
  <c r="O214" i="1"/>
  <c r="X61" i="2" s="1"/>
  <c r="O230" i="1"/>
  <c r="X77" i="2" s="1"/>
  <c r="U216" i="1"/>
  <c r="U219"/>
  <c r="N223"/>
  <c r="W70" i="2" s="1"/>
  <c r="I224" i="1"/>
  <c r="R71" i="2" s="1"/>
  <c r="I214" i="1"/>
  <c r="R61" i="2" s="1"/>
  <c r="T221" i="1"/>
  <c r="K219"/>
  <c r="T66" i="2" s="1"/>
  <c r="K227" i="1"/>
  <c r="T74" i="2" s="1"/>
  <c r="P218" i="1"/>
  <c r="L218"/>
  <c r="U65" i="2" s="1"/>
  <c r="G214" i="1"/>
  <c r="P61" i="2" s="1"/>
  <c r="M214" i="1"/>
  <c r="V61" i="2" s="1"/>
  <c r="M218" i="1"/>
  <c r="V65" i="2" s="1"/>
  <c r="V218" i="1"/>
  <c r="V230"/>
  <c r="I228"/>
  <c r="R75" i="2" s="1"/>
  <c r="I215" i="1"/>
  <c r="R62" i="2" s="1"/>
  <c r="T219" i="1"/>
  <c r="T216"/>
  <c r="W112"/>
  <c r="AC24" i="10" s="1"/>
  <c r="W94" i="1"/>
  <c r="AC6" i="10" s="1"/>
  <c r="H113" i="1"/>
  <c r="N25" i="10" s="1"/>
  <c r="H95" i="1"/>
  <c r="N7" i="10" s="1"/>
  <c r="H106" i="1"/>
  <c r="N18" i="10" s="1"/>
  <c r="H124" i="1"/>
  <c r="N36" i="10" s="1"/>
  <c r="H91" i="1"/>
  <c r="H84"/>
  <c r="H109"/>
  <c r="N21" i="10" s="1"/>
  <c r="J113" i="1"/>
  <c r="P25" i="10" s="1"/>
  <c r="J95" i="1"/>
  <c r="P7" i="10" s="1"/>
  <c r="J96" i="1"/>
  <c r="P8" i="10" s="1"/>
  <c r="J114" i="1"/>
  <c r="P26" i="10" s="1"/>
  <c r="O121" i="1"/>
  <c r="U33" i="10" s="1"/>
  <c r="O103" i="1"/>
  <c r="U15" i="10" s="1"/>
  <c r="O123" i="1"/>
  <c r="U35" i="10" s="1"/>
  <c r="O105" i="1"/>
  <c r="U17" i="10" s="1"/>
  <c r="O109" i="1"/>
  <c r="U21" i="10" s="1"/>
  <c r="O91" i="1"/>
  <c r="O84"/>
  <c r="Q102"/>
  <c r="W14" i="10" s="1"/>
  <c r="Q120" i="1"/>
  <c r="W32" i="10" s="1"/>
  <c r="Q98" i="1"/>
  <c r="W10" i="10" s="1"/>
  <c r="Q116" i="1"/>
  <c r="W28" i="10" s="1"/>
  <c r="I119" i="1"/>
  <c r="O31" i="10" s="1"/>
  <c r="I101" i="1"/>
  <c r="O13" i="10" s="1"/>
  <c r="I107" i="1"/>
  <c r="O19" i="10" s="1"/>
  <c r="I125" i="1"/>
  <c r="O37" i="10" s="1"/>
  <c r="X241" i="1"/>
  <c r="L92"/>
  <c r="R4" i="10" s="1"/>
  <c r="L110" i="1"/>
  <c r="R22" i="10" s="1"/>
  <c r="L118" i="1"/>
  <c r="R30" i="10" s="1"/>
  <c r="L100" i="1"/>
  <c r="R12" i="10" s="1"/>
  <c r="L93" i="1"/>
  <c r="R5" i="10" s="1"/>
  <c r="L111" i="1"/>
  <c r="R23" i="10" s="1"/>
  <c r="M97" i="1"/>
  <c r="S9" i="10" s="1"/>
  <c r="M115" i="1"/>
  <c r="S27" i="10" s="1"/>
  <c r="M121" i="1"/>
  <c r="S33" i="10" s="1"/>
  <c r="M103" i="1"/>
  <c r="S15" i="10" s="1"/>
  <c r="V100" i="1"/>
  <c r="AB12" i="10" s="1"/>
  <c r="V118" i="1"/>
  <c r="AB30" i="10" s="1"/>
  <c r="V120" i="1"/>
  <c r="AB32" i="10" s="1"/>
  <c r="V102" i="1"/>
  <c r="AB14" i="10" s="1"/>
  <c r="V91" i="1"/>
  <c r="V109"/>
  <c r="AB21" i="10" s="1"/>
  <c r="V84" i="1"/>
  <c r="F114"/>
  <c r="F96"/>
  <c r="Z70"/>
  <c r="F222"/>
  <c r="F118"/>
  <c r="F100"/>
  <c r="Z74"/>
  <c r="O100"/>
  <c r="U12" i="10" s="1"/>
  <c r="O118" i="1"/>
  <c r="U30" i="10" s="1"/>
  <c r="O111" i="1"/>
  <c r="U23" i="10" s="1"/>
  <c r="O93" i="1"/>
  <c r="U5" i="10" s="1"/>
  <c r="U100" i="1"/>
  <c r="AA12" i="10" s="1"/>
  <c r="U118" i="1"/>
  <c r="AA30" i="10" s="1"/>
  <c r="U107" i="1"/>
  <c r="AA19" i="10" s="1"/>
  <c r="U125" i="1"/>
  <c r="AA37" i="10" s="1"/>
  <c r="S100" i="1"/>
  <c r="Y12" i="10" s="1"/>
  <c r="S118" i="1"/>
  <c r="Y30" i="10" s="1"/>
  <c r="S119" i="1"/>
  <c r="Y31" i="10" s="1"/>
  <c r="S101" i="1"/>
  <c r="Y13" i="10" s="1"/>
  <c r="N100" i="1"/>
  <c r="T12" i="10" s="1"/>
  <c r="N118" i="1"/>
  <c r="T30" i="10" s="1"/>
  <c r="N113" i="1"/>
  <c r="T25" i="10" s="1"/>
  <c r="N95" i="1"/>
  <c r="T7" i="10" s="1"/>
  <c r="Q112" i="1"/>
  <c r="W24" i="10" s="1"/>
  <c r="Q94" i="1"/>
  <c r="W6" i="10" s="1"/>
  <c r="Q118" i="1"/>
  <c r="W30" i="10" s="1"/>
  <c r="Q100" i="1"/>
  <c r="W12" i="10" s="1"/>
  <c r="Q108" i="1"/>
  <c r="W20" i="10" s="1"/>
  <c r="Q126" i="1"/>
  <c r="W38" i="10" s="1"/>
  <c r="I98" i="1"/>
  <c r="O10" i="10" s="1"/>
  <c r="I116" i="1"/>
  <c r="O28" i="10" s="1"/>
  <c r="I100" i="1"/>
  <c r="O12" i="10" s="1"/>
  <c r="I118" i="1"/>
  <c r="O30" i="10" s="1"/>
  <c r="T95" i="1"/>
  <c r="Z7" i="10" s="1"/>
  <c r="T113" i="1"/>
  <c r="Z25" i="10" s="1"/>
  <c r="T96" i="1"/>
  <c r="Z8" i="10" s="1"/>
  <c r="T114" i="1"/>
  <c r="Z26" i="10" s="1"/>
  <c r="K118" i="1"/>
  <c r="Q30" i="10" s="1"/>
  <c r="K100" i="1"/>
  <c r="Q12" i="10" s="1"/>
  <c r="K95" i="1"/>
  <c r="Q7" i="10" s="1"/>
  <c r="K113" i="1"/>
  <c r="Q25" i="10" s="1"/>
  <c r="K109" i="1"/>
  <c r="Q21" i="10" s="1"/>
  <c r="K84" i="1"/>
  <c r="K91"/>
  <c r="G120"/>
  <c r="M32" i="10" s="1"/>
  <c r="G102" i="1"/>
  <c r="M14" i="10" s="1"/>
  <c r="M241" i="1"/>
  <c r="V60" i="2"/>
  <c r="V117" i="1"/>
  <c r="AB29" i="10" s="1"/>
  <c r="V99" i="1"/>
  <c r="AB11" i="10" s="1"/>
  <c r="W118" i="1"/>
  <c r="AC30" i="10" s="1"/>
  <c r="W100" i="1"/>
  <c r="AC12" i="10" s="1"/>
  <c r="W91" i="1"/>
  <c r="W109"/>
  <c r="AC21" i="10" s="1"/>
  <c r="W84" i="1"/>
  <c r="J125"/>
  <c r="P37" i="10" s="1"/>
  <c r="J107" i="1"/>
  <c r="P19" i="10" s="1"/>
  <c r="Q124" i="1"/>
  <c r="W36" i="10" s="1"/>
  <c r="Q106" i="1"/>
  <c r="W18" i="10" s="1"/>
  <c r="M102" i="1"/>
  <c r="S14" i="10" s="1"/>
  <c r="M120" i="1"/>
  <c r="S32" i="10" s="1"/>
  <c r="F221" i="1"/>
  <c r="F99"/>
  <c r="F117"/>
  <c r="Z73"/>
  <c r="M123"/>
  <c r="S35" i="10" s="1"/>
  <c r="M105" i="1"/>
  <c r="S17" i="10" s="1"/>
  <c r="V92" i="1"/>
  <c r="AB4" i="10" s="1"/>
  <c r="V110" i="1"/>
  <c r="AB22" i="10" s="1"/>
  <c r="R121" i="1"/>
  <c r="X33" i="10" s="1"/>
  <c r="R103" i="1"/>
  <c r="X15" i="10" s="1"/>
  <c r="W119" i="1"/>
  <c r="AC31" i="10" s="1"/>
  <c r="W101" i="1"/>
  <c r="AC13" i="10" s="1"/>
  <c r="H115" i="1"/>
  <c r="N27" i="10" s="1"/>
  <c r="H97" i="1"/>
  <c r="N9" i="10" s="1"/>
  <c r="J116" i="1"/>
  <c r="P28" i="10" s="1"/>
  <c r="J98" i="1"/>
  <c r="P10" i="10" s="1"/>
  <c r="P106" i="1"/>
  <c r="V18" i="10" s="1"/>
  <c r="P124" i="1"/>
  <c r="V36" i="10" s="1"/>
  <c r="F223" i="1"/>
  <c r="O70" i="2" s="1"/>
  <c r="F101" i="1"/>
  <c r="F119"/>
  <c r="Z75"/>
  <c r="F103"/>
  <c r="F121"/>
  <c r="Z77"/>
  <c r="F126"/>
  <c r="F108"/>
  <c r="Z82"/>
  <c r="R92"/>
  <c r="X4" i="10" s="1"/>
  <c r="R110" i="1"/>
  <c r="X22" i="10" s="1"/>
  <c r="W110" i="1"/>
  <c r="AC22" i="10" s="1"/>
  <c r="W92" i="1"/>
  <c r="AC4" i="10" s="1"/>
  <c r="Q113" i="1"/>
  <c r="W25" i="10" s="1"/>
  <c r="Q95" i="1"/>
  <c r="W7" i="10" s="1"/>
  <c r="Q93" i="1"/>
  <c r="W5" i="10" s="1"/>
  <c r="Q111" i="1"/>
  <c r="W23" i="10" s="1"/>
  <c r="I108" i="1"/>
  <c r="O20" i="10" s="1"/>
  <c r="I126" i="1"/>
  <c r="O38" i="10" s="1"/>
  <c r="K104" i="1"/>
  <c r="Q16" i="10" s="1"/>
  <c r="K122" i="1"/>
  <c r="Q34" i="10" s="1"/>
  <c r="P95" i="1"/>
  <c r="V7" i="10" s="1"/>
  <c r="P113" i="1"/>
  <c r="V25" i="10" s="1"/>
  <c r="R99" i="1"/>
  <c r="X11" i="10" s="1"/>
  <c r="R117" i="1"/>
  <c r="X29" i="10" s="1"/>
  <c r="W116" i="1"/>
  <c r="AC28" i="10" s="1"/>
  <c r="W98" i="1"/>
  <c r="AC10" i="10" s="1"/>
  <c r="W105" i="1"/>
  <c r="AC17" i="10" s="1"/>
  <c r="W123" i="1"/>
  <c r="AC35" i="10" s="1"/>
  <c r="H112" i="1"/>
  <c r="N24" i="10" s="1"/>
  <c r="H94" i="1"/>
  <c r="N6" i="10" s="1"/>
  <c r="H102" i="1"/>
  <c r="N14" i="10" s="1"/>
  <c r="H120" i="1"/>
  <c r="N32" i="10" s="1"/>
  <c r="J100" i="1"/>
  <c r="P12" i="10" s="1"/>
  <c r="J118" i="1"/>
  <c r="P30" i="10" s="1"/>
  <c r="J115" i="1"/>
  <c r="P27" i="10" s="1"/>
  <c r="J97" i="1"/>
  <c r="P9" i="10" s="1"/>
  <c r="J126" i="1"/>
  <c r="P38" i="10" s="1"/>
  <c r="J108" i="1"/>
  <c r="P20" i="10" s="1"/>
  <c r="O96" i="1"/>
  <c r="U8" i="10" s="1"/>
  <c r="O114" i="1"/>
  <c r="U26" i="10" s="1"/>
  <c r="O102" i="1"/>
  <c r="U14" i="10" s="1"/>
  <c r="O120" i="1"/>
  <c r="U32" i="10" s="1"/>
  <c r="Q97" i="1"/>
  <c r="W9" i="10" s="1"/>
  <c r="Q115" i="1"/>
  <c r="W27" i="10" s="1"/>
  <c r="Q123" i="1"/>
  <c r="W35" i="10" s="1"/>
  <c r="Q105" i="1"/>
  <c r="W17" i="10" s="1"/>
  <c r="I99" i="1"/>
  <c r="O11" i="10" s="1"/>
  <c r="I117" i="1"/>
  <c r="O29" i="10" s="1"/>
  <c r="I94" i="1"/>
  <c r="O6" i="10" s="1"/>
  <c r="I112" i="1"/>
  <c r="O24" i="10" s="1"/>
  <c r="I109" i="1"/>
  <c r="O21" i="10" s="1"/>
  <c r="I84" i="1"/>
  <c r="I91"/>
  <c r="L95"/>
  <c r="R7" i="10" s="1"/>
  <c r="L113" i="1"/>
  <c r="R25" i="10" s="1"/>
  <c r="L117" i="1"/>
  <c r="R29" i="10" s="1"/>
  <c r="L99" i="1"/>
  <c r="R11" i="10" s="1"/>
  <c r="G126" i="1"/>
  <c r="M38" i="10" s="1"/>
  <c r="G108" i="1"/>
  <c r="M20" i="10" s="1"/>
  <c r="M117" i="1"/>
  <c r="S29" i="10" s="1"/>
  <c r="M99" i="1"/>
  <c r="S11" i="10" s="1"/>
  <c r="M107" i="1"/>
  <c r="S19" i="10" s="1"/>
  <c r="M125" i="1"/>
  <c r="S37" i="10" s="1"/>
  <c r="V119" i="1"/>
  <c r="AB31" i="10" s="1"/>
  <c r="V101" i="1"/>
  <c r="AB13" i="10" s="1"/>
  <c r="V94" i="1"/>
  <c r="AB6" i="10" s="1"/>
  <c r="V112" i="1"/>
  <c r="AB24" i="10" s="1"/>
  <c r="F125" i="1"/>
  <c r="F107"/>
  <c r="Z81"/>
  <c r="O117"/>
  <c r="U29" i="10" s="1"/>
  <c r="O99" i="1"/>
  <c r="U11" i="10" s="1"/>
  <c r="O113" i="1"/>
  <c r="U25" i="10" s="1"/>
  <c r="O95" i="1"/>
  <c r="U7" i="10" s="1"/>
  <c r="U116" i="1"/>
  <c r="AA28" i="10" s="1"/>
  <c r="U98" i="1"/>
  <c r="AA10" i="10" s="1"/>
  <c r="U102" i="1"/>
  <c r="AA14" i="10" s="1"/>
  <c r="U120" i="1"/>
  <c r="AA32" i="10" s="1"/>
  <c r="U111" i="1"/>
  <c r="AA23" i="10" s="1"/>
  <c r="U93" i="1"/>
  <c r="AA5" i="10" s="1"/>
  <c r="S125" i="1"/>
  <c r="Y37" i="10" s="1"/>
  <c r="S107" i="1"/>
  <c r="Y19" i="10" s="1"/>
  <c r="S106" i="1"/>
  <c r="Y18" i="10" s="1"/>
  <c r="S124" i="1"/>
  <c r="Y36" i="10" s="1"/>
  <c r="N94" i="1"/>
  <c r="T6" i="10" s="1"/>
  <c r="N112" i="1"/>
  <c r="T24" i="10" s="1"/>
  <c r="N126" i="1"/>
  <c r="T38" i="10" s="1"/>
  <c r="N108" i="1"/>
  <c r="T20" i="10" s="1"/>
  <c r="Q121" i="1"/>
  <c r="W33" i="10" s="1"/>
  <c r="Q103" i="1"/>
  <c r="W15" i="10" s="1"/>
  <c r="Q114" i="1"/>
  <c r="W26" i="10" s="1"/>
  <c r="Q96" i="1"/>
  <c r="W8" i="10" s="1"/>
  <c r="I96" i="1"/>
  <c r="O8" i="10" s="1"/>
  <c r="I114" i="1"/>
  <c r="O26" i="10" s="1"/>
  <c r="I95" i="1"/>
  <c r="O7" i="10" s="1"/>
  <c r="I113" i="1"/>
  <c r="O25" i="10" s="1"/>
  <c r="T116" i="1"/>
  <c r="Z28" i="10" s="1"/>
  <c r="T98" i="1"/>
  <c r="Z10" i="10" s="1"/>
  <c r="T119" i="1"/>
  <c r="Z31" i="10" s="1"/>
  <c r="T101" i="1"/>
  <c r="Z13" i="10" s="1"/>
  <c r="T108" i="1"/>
  <c r="Z20" i="10" s="1"/>
  <c r="T126" i="1"/>
  <c r="Z38" i="10" s="1"/>
  <c r="K96" i="1"/>
  <c r="Q8" i="10" s="1"/>
  <c r="K114" i="1"/>
  <c r="Q26" i="10" s="1"/>
  <c r="K119" i="1"/>
  <c r="Q31" i="10" s="1"/>
  <c r="K101" i="1"/>
  <c r="Q13" i="10" s="1"/>
  <c r="V104" i="1"/>
  <c r="AB16" i="10" s="1"/>
  <c r="V122" i="1"/>
  <c r="AB34" i="10" s="1"/>
  <c r="V116" i="1"/>
  <c r="AB28" i="10" s="1"/>
  <c r="V98" i="1"/>
  <c r="AB10" i="10" s="1"/>
  <c r="F97" i="1"/>
  <c r="F115"/>
  <c r="Z71"/>
  <c r="W99"/>
  <c r="AC11" i="10" s="1"/>
  <c r="W117" i="1"/>
  <c r="AC29" i="10" s="1"/>
  <c r="W115" i="1"/>
  <c r="AC27" i="10" s="1"/>
  <c r="W97" i="1"/>
  <c r="AC9" i="10" s="1"/>
  <c r="J123" i="1"/>
  <c r="P35" i="10" s="1"/>
  <c r="J105" i="1"/>
  <c r="P17" i="10" s="1"/>
  <c r="J94" i="1"/>
  <c r="P6" i="10" s="1"/>
  <c r="J112" i="1"/>
  <c r="P24" i="10" s="1"/>
  <c r="O107" i="1"/>
  <c r="U19" i="10" s="1"/>
  <c r="O125" i="1"/>
  <c r="U37" i="10" s="1"/>
  <c r="O94" i="1"/>
  <c r="U6" i="10" s="1"/>
  <c r="O112" i="1"/>
  <c r="U24" i="10" s="1"/>
  <c r="U117" i="1"/>
  <c r="AA29" i="10" s="1"/>
  <c r="U99" i="1"/>
  <c r="AA11" i="10" s="1"/>
  <c r="U110" i="1"/>
  <c r="AA22" i="10" s="1"/>
  <c r="U92" i="1"/>
  <c r="AA4" i="10" s="1"/>
  <c r="U84" i="1"/>
  <c r="U91"/>
  <c r="U109"/>
  <c r="AA21" i="10" s="1"/>
  <c r="N125" i="1"/>
  <c r="T37" i="10" s="1"/>
  <c r="N107" i="1"/>
  <c r="T19" i="10" s="1"/>
  <c r="N105" i="1"/>
  <c r="T17" i="10" s="1"/>
  <c r="N123" i="1"/>
  <c r="T35" i="10" s="1"/>
  <c r="Q122" i="1"/>
  <c r="W34" i="10" s="1"/>
  <c r="Q104" i="1"/>
  <c r="W16" i="10" s="1"/>
  <c r="I97" i="1"/>
  <c r="O9" i="10" s="1"/>
  <c r="I115" i="1"/>
  <c r="O27" i="10" s="1"/>
  <c r="T102" i="1"/>
  <c r="Z14" i="10" s="1"/>
  <c r="T120" i="1"/>
  <c r="Z32" i="10" s="1"/>
  <c r="T100" i="1"/>
  <c r="Z12" i="10" s="1"/>
  <c r="T118" i="1"/>
  <c r="Z30" i="10" s="1"/>
  <c r="K117" i="1"/>
  <c r="Q29" i="10" s="1"/>
  <c r="K99" i="1"/>
  <c r="Q11" i="10" s="1"/>
  <c r="P122" i="1"/>
  <c r="V34" i="10" s="1"/>
  <c r="P104" i="1"/>
  <c r="V16" i="10" s="1"/>
  <c r="X118" i="1"/>
  <c r="AD30" i="10" s="1"/>
  <c r="X100" i="1"/>
  <c r="AD12" i="10" s="1"/>
  <c r="L115" i="1"/>
  <c r="R27" i="10" s="1"/>
  <c r="L97" i="1"/>
  <c r="R9" i="10" s="1"/>
  <c r="G114" i="1"/>
  <c r="M26" i="10" s="1"/>
  <c r="G96" i="1"/>
  <c r="M8" i="10" s="1"/>
  <c r="M98" i="1"/>
  <c r="S10" i="10" s="1"/>
  <c r="M116" i="1"/>
  <c r="S28" i="10" s="1"/>
  <c r="M111" i="1"/>
  <c r="S23" i="10" s="1"/>
  <c r="M93" i="1"/>
  <c r="S5" i="10" s="1"/>
  <c r="V107" i="1"/>
  <c r="AB19" i="10" s="1"/>
  <c r="V125" i="1"/>
  <c r="AB37" i="10" s="1"/>
  <c r="F224" i="1"/>
  <c r="O71" i="2" s="1"/>
  <c r="F102" i="1"/>
  <c r="F120"/>
  <c r="Z76"/>
  <c r="I121"/>
  <c r="O33" i="10" s="1"/>
  <c r="I103" i="1"/>
  <c r="O15" i="10" s="1"/>
  <c r="I122" i="1"/>
  <c r="O34" i="10" s="1"/>
  <c r="I104" i="1"/>
  <c r="O16" i="10" s="1"/>
  <c r="T107" i="1"/>
  <c r="Z19" i="10" s="1"/>
  <c r="T125" i="1"/>
  <c r="Z37" i="10" s="1"/>
  <c r="T121" i="1"/>
  <c r="Z33" i="10" s="1"/>
  <c r="T103" i="1"/>
  <c r="Z15" i="10" s="1"/>
  <c r="T91" i="1"/>
  <c r="T109"/>
  <c r="Z21" i="10" s="1"/>
  <c r="T84" i="1"/>
  <c r="M112"/>
  <c r="S24" i="10" s="1"/>
  <c r="M94" i="1"/>
  <c r="S6" i="10" s="1"/>
  <c r="M101" i="1"/>
  <c r="S13" i="10" s="1"/>
  <c r="M119" i="1"/>
  <c r="S31" i="10" s="1"/>
  <c r="M108" i="1"/>
  <c r="S20" i="10" s="1"/>
  <c r="M126" i="1"/>
  <c r="S38" i="10" s="1"/>
  <c r="V105" i="1"/>
  <c r="AB17" i="10" s="1"/>
  <c r="V123" i="1"/>
  <c r="AB35" i="10" s="1"/>
  <c r="V111" i="1"/>
  <c r="AB23" i="10" s="1"/>
  <c r="V93" i="1"/>
  <c r="AB5" i="10" s="1"/>
  <c r="X115" i="1"/>
  <c r="AD27" i="10" s="1"/>
  <c r="X97" i="1"/>
  <c r="AD9" i="10" s="1"/>
  <c r="X126" i="1"/>
  <c r="AD38" i="10" s="1"/>
  <c r="X108" i="1"/>
  <c r="AD20" i="10" s="1"/>
  <c r="L120" i="1"/>
  <c r="R32" i="10" s="1"/>
  <c r="L102" i="1"/>
  <c r="R14" i="10" s="1"/>
  <c r="V113" i="1"/>
  <c r="AB25" i="10" s="1"/>
  <c r="V95" i="1"/>
  <c r="AB7" i="10" s="1"/>
  <c r="M225" i="1"/>
  <c r="V72" i="2" s="1"/>
  <c r="V213" i="1"/>
  <c r="O222"/>
  <c r="X69" i="2" s="1"/>
  <c r="U222" i="1"/>
  <c r="S222"/>
  <c r="N222"/>
  <c r="W69" i="2" s="1"/>
  <c r="Q216" i="1"/>
  <c r="Q230"/>
  <c r="T217"/>
  <c r="K222"/>
  <c r="T69" i="2" s="1"/>
  <c r="M222" i="1"/>
  <c r="V69" i="2" s="1"/>
  <c r="M224" i="1"/>
  <c r="V71" i="2" s="1"/>
  <c r="V225" i="1"/>
  <c r="V219"/>
  <c r="F220"/>
  <c r="X214"/>
  <c r="X225"/>
  <c r="L227"/>
  <c r="U74" i="2" s="1"/>
  <c r="G228" i="1"/>
  <c r="P75" i="2" s="1"/>
  <c r="M227" i="1"/>
  <c r="V74" i="2" s="1"/>
  <c r="V214" i="1"/>
  <c r="U223"/>
  <c r="U225"/>
  <c r="S216"/>
  <c r="S224"/>
  <c r="N214"/>
  <c r="W61" i="2" s="1"/>
  <c r="N220" i="1"/>
  <c r="W67" i="2" s="1"/>
  <c r="N213" i="1"/>
  <c r="T226"/>
  <c r="T215"/>
  <c r="K229"/>
  <c r="T76" i="2" s="1"/>
  <c r="K215" i="1"/>
  <c r="T62" i="2" s="1"/>
  <c r="P225" i="1"/>
  <c r="P227"/>
  <c r="X218"/>
  <c r="X229"/>
  <c r="F217"/>
  <c r="F215"/>
  <c r="O62" i="2" s="1"/>
  <c r="R225" i="1"/>
  <c r="R223"/>
  <c r="W228"/>
  <c r="W223"/>
  <c r="W215"/>
  <c r="H219"/>
  <c r="Q66" i="2" s="1"/>
  <c r="H226" i="1"/>
  <c r="Q73" i="2" s="1"/>
  <c r="J220" i="1"/>
  <c r="S67" i="2" s="1"/>
  <c r="J213" i="1"/>
  <c r="P220"/>
  <c r="P228"/>
  <c r="P230"/>
  <c r="X221"/>
  <c r="L228"/>
  <c r="U75" i="2" s="1"/>
  <c r="L226" i="1"/>
  <c r="U73" i="2" s="1"/>
  <c r="G219" i="1"/>
  <c r="P66" i="2" s="1"/>
  <c r="M226" i="1"/>
  <c r="V73" i="2" s="1"/>
  <c r="M217" i="1"/>
  <c r="V64" i="2" s="1"/>
  <c r="R224" i="1"/>
  <c r="R222"/>
  <c r="R213"/>
  <c r="H229"/>
  <c r="Q76" i="2" s="1"/>
  <c r="H222" i="1"/>
  <c r="Q69" i="2" s="1"/>
  <c r="S218" i="1"/>
  <c r="S213"/>
  <c r="R218"/>
  <c r="R215"/>
  <c r="W218"/>
  <c r="W224"/>
  <c r="H225"/>
  <c r="Q72" i="2" s="1"/>
  <c r="H218" i="1"/>
  <c r="Q65" i="2" s="1"/>
  <c r="H215" i="1"/>
  <c r="Q62" i="2" s="1"/>
  <c r="J226" i="1"/>
  <c r="S73" i="2" s="1"/>
  <c r="J221" i="1"/>
  <c r="S68" i="2" s="1"/>
  <c r="O226" i="1"/>
  <c r="X73" i="2" s="1"/>
  <c r="O223" i="1"/>
  <c r="X70" i="2" s="1"/>
  <c r="U218" i="1"/>
  <c r="U228"/>
  <c r="U230"/>
  <c r="S220"/>
  <c r="S225"/>
  <c r="N228"/>
  <c r="W75" i="2" s="1"/>
  <c r="N218" i="1"/>
  <c r="W65" i="2" s="1"/>
  <c r="N215" i="1"/>
  <c r="W62" i="2" s="1"/>
  <c r="Q221" i="1"/>
  <c r="Q213"/>
  <c r="K228"/>
  <c r="T75" i="2" s="1"/>
  <c r="K214" i="1"/>
  <c r="T61" i="2" s="1"/>
  <c r="P224" i="1"/>
  <c r="P222"/>
  <c r="X220"/>
  <c r="X226"/>
  <c r="X215"/>
  <c r="L220"/>
  <c r="U67" i="2" s="1"/>
  <c r="L229" i="1"/>
  <c r="U76" i="2" s="1"/>
  <c r="G217" i="1"/>
  <c r="P64" i="2" s="1"/>
  <c r="F225" i="1"/>
  <c r="O72" i="2" s="1"/>
  <c r="F230" i="1"/>
  <c r="O77" i="2" s="1"/>
  <c r="R214" i="1"/>
  <c r="W214"/>
  <c r="Q217"/>
  <c r="Q215"/>
  <c r="I230"/>
  <c r="R77" i="2" s="1"/>
  <c r="K226" i="1"/>
  <c r="T73" i="2" s="1"/>
  <c r="P217" i="1"/>
  <c r="F214"/>
  <c r="O61" i="2" s="1"/>
  <c r="R221" i="1"/>
  <c r="X232" l="1"/>
  <c r="W232"/>
  <c r="T232"/>
  <c r="P232"/>
  <c r="Z214"/>
  <c r="U232"/>
  <c r="Z61" i="2"/>
  <c r="Y61" s="1"/>
  <c r="O67"/>
  <c r="Z218" i="1"/>
  <c r="U159"/>
  <c r="U155"/>
  <c r="U154"/>
  <c r="U150"/>
  <c r="U163"/>
  <c r="U160"/>
  <c r="U156"/>
  <c r="U146"/>
  <c r="U128"/>
  <c r="U158"/>
  <c r="U153"/>
  <c r="U162"/>
  <c r="U164"/>
  <c r="U201" s="1"/>
  <c r="AA3" i="10"/>
  <c r="U166" i="1"/>
  <c r="U144"/>
  <c r="U181" s="1"/>
  <c r="U161"/>
  <c r="U151"/>
  <c r="U165"/>
  <c r="U152"/>
  <c r="U148"/>
  <c r="U157"/>
  <c r="U147"/>
  <c r="U145"/>
  <c r="U182" s="1"/>
  <c r="U149"/>
  <c r="L20" i="10"/>
  <c r="Y108" i="1"/>
  <c r="AE20" i="10" s="1"/>
  <c r="O68" i="2"/>
  <c r="Z219" i="1"/>
  <c r="L17" i="10"/>
  <c r="Y105" i="1"/>
  <c r="AE17" i="10" s="1"/>
  <c r="Z62" i="2"/>
  <c r="Y62" s="1"/>
  <c r="T161" i="1"/>
  <c r="T163"/>
  <c r="T159"/>
  <c r="T153"/>
  <c r="T164"/>
  <c r="T155"/>
  <c r="T152"/>
  <c r="T156"/>
  <c r="T160"/>
  <c r="T145"/>
  <c r="T147"/>
  <c r="T166"/>
  <c r="T128"/>
  <c r="T150"/>
  <c r="T157"/>
  <c r="T146"/>
  <c r="T144"/>
  <c r="T181" s="1"/>
  <c r="T154"/>
  <c r="Z3" i="10"/>
  <c r="T162" i="1"/>
  <c r="T151"/>
  <c r="T149"/>
  <c r="T158"/>
  <c r="T195" s="1"/>
  <c r="T165"/>
  <c r="T148"/>
  <c r="Z71" i="2"/>
  <c r="Y71" s="1"/>
  <c r="L31" i="10"/>
  <c r="Y119" i="1"/>
  <c r="AE31" i="10" s="1"/>
  <c r="L29"/>
  <c r="Y117" i="1"/>
  <c r="AE29" i="10" s="1"/>
  <c r="L30"/>
  <c r="Y118" i="1"/>
  <c r="AE30" i="10" s="1"/>
  <c r="L26"/>
  <c r="Y114" i="1"/>
  <c r="AE26" i="10" s="1"/>
  <c r="Z74" i="2"/>
  <c r="Y74" s="1"/>
  <c r="L159" i="1"/>
  <c r="L146"/>
  <c r="L166"/>
  <c r="L153"/>
  <c r="L155"/>
  <c r="L145"/>
  <c r="L156"/>
  <c r="L165"/>
  <c r="L161"/>
  <c r="L157"/>
  <c r="L154"/>
  <c r="R3" i="10"/>
  <c r="L151" i="1"/>
  <c r="L158"/>
  <c r="L195" s="1"/>
  <c r="L149"/>
  <c r="L163"/>
  <c r="L152"/>
  <c r="L189" s="1"/>
  <c r="L147"/>
  <c r="L184" s="1"/>
  <c r="L144"/>
  <c r="L181" s="1"/>
  <c r="L148"/>
  <c r="L128"/>
  <c r="L150"/>
  <c r="L162"/>
  <c r="L160"/>
  <c r="L164"/>
  <c r="L24" i="10"/>
  <c r="Y112" i="1"/>
  <c r="AE24" i="10" s="1"/>
  <c r="L34"/>
  <c r="Y122" i="1"/>
  <c r="AE34" i="10" s="1"/>
  <c r="L22"/>
  <c r="Y110" i="1"/>
  <c r="AE22" i="10" s="1"/>
  <c r="S146" i="1"/>
  <c r="S156"/>
  <c r="S145"/>
  <c r="S166"/>
  <c r="S152"/>
  <c r="S154"/>
  <c r="S164"/>
  <c r="S162"/>
  <c r="S147"/>
  <c r="S184" s="1"/>
  <c r="S165"/>
  <c r="S159"/>
  <c r="S151"/>
  <c r="S144"/>
  <c r="S181" s="1"/>
  <c r="S163"/>
  <c r="S158"/>
  <c r="S148"/>
  <c r="Y3" i="10"/>
  <c r="S149" i="1"/>
  <c r="S161"/>
  <c r="S155"/>
  <c r="S150"/>
  <c r="S157"/>
  <c r="S194" s="1"/>
  <c r="S153"/>
  <c r="S128"/>
  <c r="S160"/>
  <c r="L10" i="10"/>
  <c r="Y98" i="1"/>
  <c r="AE10" i="10" s="1"/>
  <c r="Z72" i="2"/>
  <c r="Y72" s="1"/>
  <c r="S241" i="1"/>
  <c r="S232"/>
  <c r="R241"/>
  <c r="R232"/>
  <c r="S60" i="2"/>
  <c r="J232" i="1"/>
  <c r="J241"/>
  <c r="V241"/>
  <c r="V232"/>
  <c r="L14" i="10"/>
  <c r="Y102" i="1"/>
  <c r="AE14" i="10" s="1"/>
  <c r="L37"/>
  <c r="Y125" i="1"/>
  <c r="AE37" i="10" s="1"/>
  <c r="L38"/>
  <c r="Y126" i="1"/>
  <c r="AE38" i="10" s="1"/>
  <c r="V79" i="2"/>
  <c r="L12" i="10"/>
  <c r="Y100" i="1"/>
  <c r="AE12" i="10" s="1"/>
  <c r="L8"/>
  <c r="Y96" i="1"/>
  <c r="AE8" i="10" s="1"/>
  <c r="V148" i="1"/>
  <c r="V146"/>
  <c r="V165"/>
  <c r="V158"/>
  <c r="V156"/>
  <c r="V166"/>
  <c r="V145"/>
  <c r="V159"/>
  <c r="V196" s="1"/>
  <c r="V157"/>
  <c r="V194" s="1"/>
  <c r="V128"/>
  <c r="V164"/>
  <c r="V161"/>
  <c r="V144"/>
  <c r="V181" s="1"/>
  <c r="V152"/>
  <c r="AB3" i="10"/>
  <c r="V151" i="1"/>
  <c r="V149"/>
  <c r="V186" s="1"/>
  <c r="V160"/>
  <c r="V150"/>
  <c r="V153"/>
  <c r="V154"/>
  <c r="V147"/>
  <c r="V184" s="1"/>
  <c r="V155"/>
  <c r="V162"/>
  <c r="V199" s="1"/>
  <c r="V163"/>
  <c r="O166"/>
  <c r="O147"/>
  <c r="O151"/>
  <c r="O156"/>
  <c r="O155"/>
  <c r="O165"/>
  <c r="O158"/>
  <c r="O150"/>
  <c r="O159"/>
  <c r="O160"/>
  <c r="O145"/>
  <c r="O144"/>
  <c r="O181" s="1"/>
  <c r="O153"/>
  <c r="O163"/>
  <c r="O154"/>
  <c r="U3" i="10"/>
  <c r="O161" i="1"/>
  <c r="O164"/>
  <c r="O152"/>
  <c r="O189" s="1"/>
  <c r="O128"/>
  <c r="O157"/>
  <c r="O146"/>
  <c r="O148"/>
  <c r="O162"/>
  <c r="O149"/>
  <c r="H155"/>
  <c r="H151"/>
  <c r="H159"/>
  <c r="H128"/>
  <c r="H165"/>
  <c r="H161"/>
  <c r="H166"/>
  <c r="H158"/>
  <c r="H150"/>
  <c r="H152"/>
  <c r="H189" s="1"/>
  <c r="H163"/>
  <c r="H154"/>
  <c r="H146"/>
  <c r="H157"/>
  <c r="H164"/>
  <c r="H201" s="1"/>
  <c r="H153"/>
  <c r="H162"/>
  <c r="H144"/>
  <c r="H181" s="1"/>
  <c r="H145"/>
  <c r="H156"/>
  <c r="N3" i="10"/>
  <c r="H160" i="1"/>
  <c r="H148"/>
  <c r="H147"/>
  <c r="H149"/>
  <c r="L35" i="10"/>
  <c r="Y123" i="1"/>
  <c r="AE35" i="10" s="1"/>
  <c r="Z75" i="2"/>
  <c r="Y75" s="1"/>
  <c r="L21" i="10"/>
  <c r="Y109" i="1"/>
  <c r="AE21" i="10" s="1"/>
  <c r="M164" i="1"/>
  <c r="M144"/>
  <c r="M181" s="1"/>
  <c r="M163"/>
  <c r="S3" i="10"/>
  <c r="M159" i="1"/>
  <c r="M160"/>
  <c r="M145"/>
  <c r="M151"/>
  <c r="M166"/>
  <c r="M161"/>
  <c r="M198" s="1"/>
  <c r="M128"/>
  <c r="M162"/>
  <c r="M156"/>
  <c r="M193" s="1"/>
  <c r="M152"/>
  <c r="M165"/>
  <c r="M155"/>
  <c r="M153"/>
  <c r="M154"/>
  <c r="M150"/>
  <c r="M146"/>
  <c r="M158"/>
  <c r="M149"/>
  <c r="M148"/>
  <c r="M147"/>
  <c r="M184" s="1"/>
  <c r="M157"/>
  <c r="X144"/>
  <c r="X181" s="1"/>
  <c r="X148"/>
  <c r="X161"/>
  <c r="X149"/>
  <c r="X164"/>
  <c r="X154"/>
  <c r="X158"/>
  <c r="X128"/>
  <c r="X163"/>
  <c r="X155"/>
  <c r="X156"/>
  <c r="X146"/>
  <c r="X152"/>
  <c r="X150"/>
  <c r="X147"/>
  <c r="X151"/>
  <c r="X153"/>
  <c r="X159"/>
  <c r="AD3" i="10"/>
  <c r="X166" i="1"/>
  <c r="X157"/>
  <c r="X165"/>
  <c r="X162"/>
  <c r="X199" s="1"/>
  <c r="X145"/>
  <c r="X160"/>
  <c r="L4" i="10"/>
  <c r="Y92" i="1"/>
  <c r="AE4" i="10" s="1"/>
  <c r="Q160" i="1"/>
  <c r="Q197" s="1"/>
  <c r="Q156"/>
  <c r="Q153"/>
  <c r="Q152"/>
  <c r="Q146"/>
  <c r="Q147"/>
  <c r="Q145"/>
  <c r="Q159"/>
  <c r="Q162"/>
  <c r="Q199" s="1"/>
  <c r="Q148"/>
  <c r="Q185" s="1"/>
  <c r="Q166"/>
  <c r="Q144"/>
  <c r="Q181" s="1"/>
  <c r="Q157"/>
  <c r="Q158"/>
  <c r="Q154"/>
  <c r="Q191" s="1"/>
  <c r="Q149"/>
  <c r="Q128"/>
  <c r="Q164"/>
  <c r="Q150"/>
  <c r="Q161"/>
  <c r="Q165"/>
  <c r="W3" i="10"/>
  <c r="Q151" i="1"/>
  <c r="Q188" s="1"/>
  <c r="Q155"/>
  <c r="Q163"/>
  <c r="Q200" s="1"/>
  <c r="L23" i="10"/>
  <c r="Y111" i="1"/>
  <c r="AE23" i="10" s="1"/>
  <c r="L28"/>
  <c r="Y116" i="1"/>
  <c r="AE28" i="10" s="1"/>
  <c r="Z63" i="2"/>
  <c r="Y63" s="1"/>
  <c r="Z73"/>
  <c r="Y73" s="1"/>
  <c r="Z216" i="1"/>
  <c r="Z77" i="2"/>
  <c r="Y77" s="1"/>
  <c r="Q241" i="1"/>
  <c r="Q232"/>
  <c r="W60" i="2"/>
  <c r="N241" i="1"/>
  <c r="N232"/>
  <c r="L32" i="10"/>
  <c r="Y120" i="1"/>
  <c r="AE32" i="10" s="1"/>
  <c r="L9"/>
  <c r="Y97" i="1"/>
  <c r="AE9" i="10" s="1"/>
  <c r="L19"/>
  <c r="Y107" i="1"/>
  <c r="AE19" i="10" s="1"/>
  <c r="I152" i="1"/>
  <c r="I189" s="1"/>
  <c r="I162"/>
  <c r="I159"/>
  <c r="I166"/>
  <c r="I149"/>
  <c r="I158"/>
  <c r="I144"/>
  <c r="I181" s="1"/>
  <c r="I151"/>
  <c r="I150"/>
  <c r="I187" s="1"/>
  <c r="I147"/>
  <c r="I156"/>
  <c r="I128"/>
  <c r="I146"/>
  <c r="I183" s="1"/>
  <c r="I157"/>
  <c r="I148"/>
  <c r="I145"/>
  <c r="I155"/>
  <c r="I165"/>
  <c r="O3" i="10"/>
  <c r="I164" i="1"/>
  <c r="I153"/>
  <c r="I190" s="1"/>
  <c r="I161"/>
  <c r="I154"/>
  <c r="I163"/>
  <c r="I160"/>
  <c r="L15" i="10"/>
  <c r="Y103" i="1"/>
  <c r="AE15" i="10" s="1"/>
  <c r="Z70" i="2"/>
  <c r="Y70" s="1"/>
  <c r="L36" i="10"/>
  <c r="Y124" i="1"/>
  <c r="AE36" i="10" s="1"/>
  <c r="O60" i="2"/>
  <c r="F232" i="1"/>
  <c r="F241"/>
  <c r="Z213"/>
  <c r="G241"/>
  <c r="P60" i="2"/>
  <c r="G232" i="1"/>
  <c r="R158"/>
  <c r="R147"/>
  <c r="R157"/>
  <c r="R154"/>
  <c r="R161"/>
  <c r="R164"/>
  <c r="R144"/>
  <c r="R181" s="1"/>
  <c r="X3" i="10"/>
  <c r="R163" i="1"/>
  <c r="R148"/>
  <c r="R185" s="1"/>
  <c r="R159"/>
  <c r="R128"/>
  <c r="R165"/>
  <c r="R150"/>
  <c r="R153"/>
  <c r="R155"/>
  <c r="R192" s="1"/>
  <c r="R152"/>
  <c r="R166"/>
  <c r="R149"/>
  <c r="R186" s="1"/>
  <c r="R160"/>
  <c r="R146"/>
  <c r="R151"/>
  <c r="R188" s="1"/>
  <c r="R156"/>
  <c r="R145"/>
  <c r="R162"/>
  <c r="R199" s="1"/>
  <c r="J160"/>
  <c r="J128"/>
  <c r="J148"/>
  <c r="J144"/>
  <c r="J181" s="1"/>
  <c r="J149"/>
  <c r="J151"/>
  <c r="J166"/>
  <c r="J162"/>
  <c r="J152"/>
  <c r="J163"/>
  <c r="J161"/>
  <c r="J157"/>
  <c r="J164"/>
  <c r="J146"/>
  <c r="J183" s="1"/>
  <c r="P3" i="10"/>
  <c r="J153" i="1"/>
  <c r="J154"/>
  <c r="J158"/>
  <c r="J147"/>
  <c r="J156"/>
  <c r="J145"/>
  <c r="J165"/>
  <c r="J202" s="1"/>
  <c r="J159"/>
  <c r="J155"/>
  <c r="J150"/>
  <c r="J187" s="1"/>
  <c r="L5" i="10"/>
  <c r="Y93" i="1"/>
  <c r="AE5" i="10" s="1"/>
  <c r="L25"/>
  <c r="Y113" i="1"/>
  <c r="AE25" i="10" s="1"/>
  <c r="T79" i="2"/>
  <c r="X79"/>
  <c r="O64"/>
  <c r="Z215" i="1"/>
  <c r="L27" i="10"/>
  <c r="Y115" i="1"/>
  <c r="AE27" i="10" s="1"/>
  <c r="L33"/>
  <c r="Y121" i="1"/>
  <c r="AE33" i="10" s="1"/>
  <c r="L13"/>
  <c r="Y101" i="1"/>
  <c r="AE13" i="10" s="1"/>
  <c r="L11"/>
  <c r="Y99" i="1"/>
  <c r="AE11" i="10" s="1"/>
  <c r="W150" i="1"/>
  <c r="W147"/>
  <c r="W162"/>
  <c r="W159"/>
  <c r="W165"/>
  <c r="AC3" i="10"/>
  <c r="W160" i="1"/>
  <c r="W158"/>
  <c r="W128"/>
  <c r="W145"/>
  <c r="W144"/>
  <c r="W181" s="1"/>
  <c r="W161"/>
  <c r="W153"/>
  <c r="W154"/>
  <c r="W149"/>
  <c r="W146"/>
  <c r="W148"/>
  <c r="W157"/>
  <c r="W155"/>
  <c r="W192" s="1"/>
  <c r="W166"/>
  <c r="W152"/>
  <c r="W156"/>
  <c r="W163"/>
  <c r="W200" s="1"/>
  <c r="W164"/>
  <c r="W151"/>
  <c r="W188" s="1"/>
  <c r="K146"/>
  <c r="K157"/>
  <c r="K153"/>
  <c r="K145"/>
  <c r="K150"/>
  <c r="K148"/>
  <c r="K185" s="1"/>
  <c r="K128"/>
  <c r="K163"/>
  <c r="K147"/>
  <c r="K184" s="1"/>
  <c r="K166"/>
  <c r="K151"/>
  <c r="K149"/>
  <c r="K155"/>
  <c r="K144"/>
  <c r="K181" s="1"/>
  <c r="K154"/>
  <c r="K156"/>
  <c r="K152"/>
  <c r="K158"/>
  <c r="K195" s="1"/>
  <c r="K165"/>
  <c r="K160"/>
  <c r="K164"/>
  <c r="K161"/>
  <c r="Q3" i="10"/>
  <c r="K162" i="1"/>
  <c r="K159"/>
  <c r="O69" i="2"/>
  <c r="Z220" i="1"/>
  <c r="P146"/>
  <c r="P144"/>
  <c r="P181" s="1"/>
  <c r="P154"/>
  <c r="P128"/>
  <c r="P155"/>
  <c r="P151"/>
  <c r="P164"/>
  <c r="P159"/>
  <c r="P148"/>
  <c r="P166"/>
  <c r="P157"/>
  <c r="P153"/>
  <c r="P160"/>
  <c r="P197" s="1"/>
  <c r="P147"/>
  <c r="P145"/>
  <c r="P165"/>
  <c r="P156"/>
  <c r="P193" s="1"/>
  <c r="P163"/>
  <c r="P150"/>
  <c r="P162"/>
  <c r="P152"/>
  <c r="V3" i="10"/>
  <c r="P149" i="1"/>
  <c r="P158"/>
  <c r="P161"/>
  <c r="P198" s="1"/>
  <c r="L18" i="10"/>
  <c r="Y106" i="1"/>
  <c r="AE18" i="10" s="1"/>
  <c r="L6"/>
  <c r="Y94" i="1"/>
  <c r="AE6" i="10" s="1"/>
  <c r="F164" i="1"/>
  <c r="F161"/>
  <c r="F157"/>
  <c r="F144"/>
  <c r="F181" s="1"/>
  <c r="L3" i="10"/>
  <c r="F165" i="1"/>
  <c r="F155"/>
  <c r="F151"/>
  <c r="F128"/>
  <c r="F154"/>
  <c r="F166"/>
  <c r="F146"/>
  <c r="F147"/>
  <c r="F163"/>
  <c r="F158"/>
  <c r="F195" s="1"/>
  <c r="F162"/>
  <c r="F145"/>
  <c r="F160"/>
  <c r="F150"/>
  <c r="F159"/>
  <c r="F156"/>
  <c r="F152"/>
  <c r="F153"/>
  <c r="F149"/>
  <c r="F148"/>
  <c r="F185" s="1"/>
  <c r="Y91"/>
  <c r="C10" s="1"/>
  <c r="L16" i="10"/>
  <c r="Y104" i="1"/>
  <c r="AE16" i="10" s="1"/>
  <c r="G144" i="1"/>
  <c r="G181" s="1"/>
  <c r="M3" i="10"/>
  <c r="G145" i="1"/>
  <c r="G146"/>
  <c r="G155"/>
  <c r="G156"/>
  <c r="G152"/>
  <c r="G147"/>
  <c r="G149"/>
  <c r="G159"/>
  <c r="G153"/>
  <c r="G190" s="1"/>
  <c r="G151"/>
  <c r="G157"/>
  <c r="G162"/>
  <c r="G160"/>
  <c r="G166"/>
  <c r="G163"/>
  <c r="G148"/>
  <c r="G154"/>
  <c r="G191" s="1"/>
  <c r="G128"/>
  <c r="G158"/>
  <c r="G195" s="1"/>
  <c r="G150"/>
  <c r="G164"/>
  <c r="G165"/>
  <c r="G161"/>
  <c r="L7" i="10"/>
  <c r="Y95" i="1"/>
  <c r="AE7" i="10" s="1"/>
  <c r="N161" i="1"/>
  <c r="N163"/>
  <c r="N158"/>
  <c r="N128"/>
  <c r="N155"/>
  <c r="N145"/>
  <c r="N147"/>
  <c r="N162"/>
  <c r="N166"/>
  <c r="N154"/>
  <c r="N165"/>
  <c r="N156"/>
  <c r="N152"/>
  <c r="N189" s="1"/>
  <c r="N153"/>
  <c r="N159"/>
  <c r="N196" s="1"/>
  <c r="N146"/>
  <c r="N150"/>
  <c r="N164"/>
  <c r="N201" s="1"/>
  <c r="N148"/>
  <c r="N185" s="1"/>
  <c r="T3" i="10"/>
  <c r="N160" i="1"/>
  <c r="N157"/>
  <c r="N144"/>
  <c r="N181" s="1"/>
  <c r="N151"/>
  <c r="N149"/>
  <c r="U79" i="2"/>
  <c r="R79"/>
  <c r="Q79"/>
  <c r="Z66"/>
  <c r="Y66" s="1"/>
  <c r="M232" i="1"/>
  <c r="L232"/>
  <c r="Z76" i="2"/>
  <c r="Y76" s="1"/>
  <c r="H232" i="1"/>
  <c r="K232"/>
  <c r="O232"/>
  <c r="Z65" i="2"/>
  <c r="Y65" s="1"/>
  <c r="I232" i="1"/>
  <c r="Z217"/>
  <c r="M194" l="1"/>
  <c r="K202"/>
  <c r="W183"/>
  <c r="I202"/>
  <c r="X194"/>
  <c r="M189"/>
  <c r="H186"/>
  <c r="S190"/>
  <c r="G184"/>
  <c r="N194"/>
  <c r="K188"/>
  <c r="J198"/>
  <c r="U198"/>
  <c r="O194"/>
  <c r="L201"/>
  <c r="T186"/>
  <c r="U193"/>
  <c r="U186"/>
  <c r="T182"/>
  <c r="T194"/>
  <c r="U189"/>
  <c r="X190"/>
  <c r="O201"/>
  <c r="X192"/>
  <c r="U197"/>
  <c r="G202"/>
  <c r="G183"/>
  <c r="F196"/>
  <c r="H190"/>
  <c r="O186"/>
  <c r="V197"/>
  <c r="S200"/>
  <c r="T191"/>
  <c r="U202"/>
  <c r="N184"/>
  <c r="F191"/>
  <c r="P191"/>
  <c r="K197"/>
  <c r="K193"/>
  <c r="W185"/>
  <c r="J192"/>
  <c r="J190"/>
  <c r="R189"/>
  <c r="R202"/>
  <c r="Q187"/>
  <c r="Q182"/>
  <c r="Q190"/>
  <c r="X196"/>
  <c r="X185"/>
  <c r="M185"/>
  <c r="M200"/>
  <c r="H197"/>
  <c r="O182"/>
  <c r="O188"/>
  <c r="V195"/>
  <c r="S185"/>
  <c r="S188"/>
  <c r="L186"/>
  <c r="L191"/>
  <c r="L203"/>
  <c r="T202"/>
  <c r="T199"/>
  <c r="N192"/>
  <c r="F186"/>
  <c r="F183"/>
  <c r="P189"/>
  <c r="P185"/>
  <c r="K203"/>
  <c r="W197"/>
  <c r="W199"/>
  <c r="R193"/>
  <c r="Q202"/>
  <c r="Q194"/>
  <c r="X182"/>
  <c r="M190"/>
  <c r="H184"/>
  <c r="H193"/>
  <c r="O198"/>
  <c r="O203"/>
  <c r="V203"/>
  <c r="V183"/>
  <c r="S202"/>
  <c r="L188"/>
  <c r="U184"/>
  <c r="N182"/>
  <c r="N200"/>
  <c r="G200"/>
  <c r="G194"/>
  <c r="G186"/>
  <c r="G192"/>
  <c r="P200"/>
  <c r="P203"/>
  <c r="P188"/>
  <c r="K190"/>
  <c r="W203"/>
  <c r="W195"/>
  <c r="I194"/>
  <c r="Q193"/>
  <c r="X197"/>
  <c r="X200"/>
  <c r="M186"/>
  <c r="H199"/>
  <c r="H183"/>
  <c r="H202"/>
  <c r="O183"/>
  <c r="O200"/>
  <c r="V192"/>
  <c r="V187"/>
  <c r="V201"/>
  <c r="V182"/>
  <c r="S198"/>
  <c r="S182"/>
  <c r="L187"/>
  <c r="L194"/>
  <c r="L182"/>
  <c r="T184"/>
  <c r="T189"/>
  <c r="U199"/>
  <c r="U187"/>
  <c r="N186"/>
  <c r="N197"/>
  <c r="N203"/>
  <c r="G203"/>
  <c r="G188"/>
  <c r="F199"/>
  <c r="F188"/>
  <c r="P192"/>
  <c r="P183"/>
  <c r="K198"/>
  <c r="K194"/>
  <c r="W186"/>
  <c r="J195"/>
  <c r="J200"/>
  <c r="J188"/>
  <c r="R190"/>
  <c r="R196"/>
  <c r="I197"/>
  <c r="I192"/>
  <c r="I186"/>
  <c r="Q183"/>
  <c r="X203"/>
  <c r="X188"/>
  <c r="X186"/>
  <c r="M203"/>
  <c r="M201"/>
  <c r="H195"/>
  <c r="O190"/>
  <c r="O196"/>
  <c r="O192"/>
  <c r="S186"/>
  <c r="S191"/>
  <c r="S193"/>
  <c r="L198"/>
  <c r="L192"/>
  <c r="L196"/>
  <c r="T200"/>
  <c r="U190"/>
  <c r="Z69" i="2"/>
  <c r="Y69" s="1"/>
  <c r="N187" i="1"/>
  <c r="P79" i="2"/>
  <c r="Y167"/>
  <c r="AE72" i="10" s="1"/>
  <c r="Y149" i="2"/>
  <c r="AE54" i="10" s="1"/>
  <c r="S79" i="2"/>
  <c r="Y135"/>
  <c r="AE40" i="10" s="1"/>
  <c r="Y153" i="2"/>
  <c r="AE58" i="10" s="1"/>
  <c r="Y168" i="2"/>
  <c r="AE73" i="10" s="1"/>
  <c r="Y150" i="2"/>
  <c r="AE55" i="10" s="1"/>
  <c r="F194" i="1"/>
  <c r="F193"/>
  <c r="Z68" i="2"/>
  <c r="Y68" s="1"/>
  <c r="Y157"/>
  <c r="AE62" i="10" s="1"/>
  <c r="Y139" i="2"/>
  <c r="AE44" i="10" s="1"/>
  <c r="Y166" i="1"/>
  <c r="Y148"/>
  <c r="Y160"/>
  <c r="Y157"/>
  <c r="Y156"/>
  <c r="Y165"/>
  <c r="Y159"/>
  <c r="Y153"/>
  <c r="Y161"/>
  <c r="Y163"/>
  <c r="Y146"/>
  <c r="Y155"/>
  <c r="Y151"/>
  <c r="Y162"/>
  <c r="Y152"/>
  <c r="Y150"/>
  <c r="Y149"/>
  <c r="Y186" s="1"/>
  <c r="Y147"/>
  <c r="Y154"/>
  <c r="Y164"/>
  <c r="AE3" i="10"/>
  <c r="Y158" i="1"/>
  <c r="Y144"/>
  <c r="Y181" s="1"/>
  <c r="Y145"/>
  <c r="F198"/>
  <c r="F197"/>
  <c r="F201"/>
  <c r="F200"/>
  <c r="V189"/>
  <c r="V188"/>
  <c r="Y164" i="2"/>
  <c r="AE69" i="10" s="1"/>
  <c r="Y146" i="2"/>
  <c r="AE51" i="10" s="1"/>
  <c r="Y166" i="2"/>
  <c r="AE71" i="10" s="1"/>
  <c r="Y148" i="2"/>
  <c r="AE53" i="10" s="1"/>
  <c r="Z67" i="2"/>
  <c r="Y67" s="1"/>
  <c r="N198" i="1"/>
  <c r="R194"/>
  <c r="X183"/>
  <c r="M195"/>
  <c r="H191"/>
  <c r="T187"/>
  <c r="T192"/>
  <c r="U191"/>
  <c r="N190"/>
  <c r="F184"/>
  <c r="P184"/>
  <c r="W201"/>
  <c r="W198"/>
  <c r="W196"/>
  <c r="J184"/>
  <c r="J203"/>
  <c r="R197"/>
  <c r="R191"/>
  <c r="I184"/>
  <c r="I195"/>
  <c r="Q201"/>
  <c r="X189"/>
  <c r="X201"/>
  <c r="M197"/>
  <c r="O197"/>
  <c r="S196"/>
  <c r="L183"/>
  <c r="N202"/>
  <c r="N195"/>
  <c r="G187"/>
  <c r="G185"/>
  <c r="G196"/>
  <c r="G193"/>
  <c r="F189"/>
  <c r="F202"/>
  <c r="P186"/>
  <c r="P187"/>
  <c r="P182"/>
  <c r="P194"/>
  <c r="P201"/>
  <c r="K199"/>
  <c r="K186"/>
  <c r="K200"/>
  <c r="K182"/>
  <c r="W189"/>
  <c r="W190"/>
  <c r="W202"/>
  <c r="W187"/>
  <c r="J193"/>
  <c r="J194"/>
  <c r="J199"/>
  <c r="R183"/>
  <c r="R200"/>
  <c r="R198"/>
  <c r="R195"/>
  <c r="I191"/>
  <c r="I185"/>
  <c r="I193"/>
  <c r="I196"/>
  <c r="Q203"/>
  <c r="X202"/>
  <c r="X187"/>
  <c r="X191"/>
  <c r="M187"/>
  <c r="M202"/>
  <c r="M182"/>
  <c r="H194"/>
  <c r="H198"/>
  <c r="H188"/>
  <c r="O185"/>
  <c r="O191"/>
  <c r="O195"/>
  <c r="V190"/>
  <c r="V198"/>
  <c r="S192"/>
  <c r="S199"/>
  <c r="S203"/>
  <c r="L199"/>
  <c r="L193"/>
  <c r="T183"/>
  <c r="T203"/>
  <c r="T193"/>
  <c r="T190"/>
  <c r="U185"/>
  <c r="U200"/>
  <c r="U196"/>
  <c r="Z64" i="2"/>
  <c r="Y64" s="1"/>
  <c r="Y163"/>
  <c r="AE68" i="10" s="1"/>
  <c r="Y145" i="2"/>
  <c r="AE50" i="10" s="1"/>
  <c r="Y158" i="2"/>
  <c r="AE63" i="10" s="1"/>
  <c r="Y140" i="2"/>
  <c r="AE45" i="10" s="1"/>
  <c r="G199" i="1"/>
  <c r="G198"/>
  <c r="K192"/>
  <c r="K191"/>
  <c r="W79" i="2"/>
  <c r="Y169"/>
  <c r="AE74" i="10" s="1"/>
  <c r="Y151" i="2"/>
  <c r="AE56" i="10" s="1"/>
  <c r="Y155" i="2"/>
  <c r="AE60" i="10" s="1"/>
  <c r="Y137" i="2"/>
  <c r="AE42" i="10" s="1"/>
  <c r="Y136" i="2"/>
  <c r="AE41" i="10" s="1"/>
  <c r="Y154" i="2"/>
  <c r="AE59" i="10" s="1"/>
  <c r="O79" i="2"/>
  <c r="Z60"/>
  <c r="Y60" s="1"/>
  <c r="Y162"/>
  <c r="AE67" i="10" s="1"/>
  <c r="Y144" i="2"/>
  <c r="AE49" i="10" s="1"/>
  <c r="Y165" i="2"/>
  <c r="AE70" i="10" s="1"/>
  <c r="Y147" i="2"/>
  <c r="AE52" i="10" s="1"/>
  <c r="M196" i="1"/>
  <c r="U203"/>
  <c r="N191"/>
  <c r="F182"/>
  <c r="J196"/>
  <c r="J185"/>
  <c r="R182"/>
  <c r="I198"/>
  <c r="I199"/>
  <c r="Q195"/>
  <c r="Q184"/>
  <c r="M191"/>
  <c r="H187"/>
  <c r="H192"/>
  <c r="O202"/>
  <c r="O184"/>
  <c r="V202"/>
  <c r="S195"/>
  <c r="S201"/>
  <c r="T196"/>
  <c r="U183"/>
  <c r="N188"/>
  <c r="N183"/>
  <c r="N193"/>
  <c r="N199"/>
  <c r="G201"/>
  <c r="G197"/>
  <c r="G189"/>
  <c r="G182"/>
  <c r="F190"/>
  <c r="F187"/>
  <c r="F203"/>
  <c r="F192"/>
  <c r="P195"/>
  <c r="P199"/>
  <c r="P202"/>
  <c r="P190"/>
  <c r="P196"/>
  <c r="K196"/>
  <c r="K201"/>
  <c r="K189"/>
  <c r="K187"/>
  <c r="K183"/>
  <c r="W193"/>
  <c r="W194"/>
  <c r="W191"/>
  <c r="W182"/>
  <c r="W184"/>
  <c r="J182"/>
  <c r="J191"/>
  <c r="J201"/>
  <c r="J189"/>
  <c r="J186"/>
  <c r="J197"/>
  <c r="R203"/>
  <c r="R187"/>
  <c r="R201"/>
  <c r="R184"/>
  <c r="I200"/>
  <c r="I201"/>
  <c r="I182"/>
  <c r="I188"/>
  <c r="I203"/>
  <c r="Q192"/>
  <c r="Q198"/>
  <c r="Q186"/>
  <c r="Q196"/>
  <c r="Q189"/>
  <c r="X184"/>
  <c r="X193"/>
  <c r="X195"/>
  <c r="X198"/>
  <c r="M183"/>
  <c r="M192"/>
  <c r="M199"/>
  <c r="M188"/>
  <c r="H185"/>
  <c r="H182"/>
  <c r="H200"/>
  <c r="H203"/>
  <c r="H196"/>
  <c r="O199"/>
  <c r="O187"/>
  <c r="O193"/>
  <c r="V200"/>
  <c r="V191"/>
  <c r="V193"/>
  <c r="V185"/>
  <c r="S197"/>
  <c r="S187"/>
  <c r="S189"/>
  <c r="S183"/>
  <c r="L197"/>
  <c r="L185"/>
  <c r="L200"/>
  <c r="L202"/>
  <c r="L190"/>
  <c r="T185"/>
  <c r="T188"/>
  <c r="T197"/>
  <c r="T201"/>
  <c r="T198"/>
  <c r="U194"/>
  <c r="U188"/>
  <c r="U195"/>
  <c r="U192"/>
  <c r="Y199" l="1"/>
  <c r="V205"/>
  <c r="L205"/>
  <c r="S205"/>
  <c r="W205"/>
  <c r="N205"/>
  <c r="Y182"/>
  <c r="Y201"/>
  <c r="Y198"/>
  <c r="Y184"/>
  <c r="X205"/>
  <c r="I205"/>
  <c r="J205"/>
  <c r="G205"/>
  <c r="U205"/>
  <c r="O205"/>
  <c r="M205"/>
  <c r="H205"/>
  <c r="Q205"/>
  <c r="R205"/>
  <c r="T205"/>
  <c r="K205"/>
  <c r="P205"/>
  <c r="Y187"/>
  <c r="Y192"/>
  <c r="Y190"/>
  <c r="Y194"/>
  <c r="F205"/>
  <c r="F206" s="1"/>
  <c r="G206" s="1"/>
  <c r="H206" s="1"/>
  <c r="I206" s="1"/>
  <c r="Z79" i="2"/>
  <c r="Y160"/>
  <c r="AE65" i="10" s="1"/>
  <c r="Y142" i="2"/>
  <c r="AE47" i="10" s="1"/>
  <c r="Y188" i="1"/>
  <c r="Y193"/>
  <c r="Y203"/>
  <c r="Y138" i="2"/>
  <c r="AE43" i="10" s="1"/>
  <c r="Y156" i="2"/>
  <c r="AE61" i="10" s="1"/>
  <c r="Y143" i="2"/>
  <c r="AE48" i="10" s="1"/>
  <c r="Y161" i="2"/>
  <c r="AE66" i="10" s="1"/>
  <c r="Y79" i="2"/>
  <c r="Y134"/>
  <c r="Y152"/>
  <c r="AE57" i="10" s="1"/>
  <c r="Y195" i="1"/>
  <c r="Y200"/>
  <c r="Y202"/>
  <c r="Y185"/>
  <c r="Y159" i="2"/>
  <c r="AE64" i="10" s="1"/>
  <c r="Y141" i="2"/>
  <c r="AE46" i="10" s="1"/>
  <c r="Y191" i="1"/>
  <c r="Y189"/>
  <c r="Y183"/>
  <c r="Y196"/>
  <c r="Y197"/>
  <c r="J206" l="1"/>
  <c r="K206" s="1"/>
  <c r="L206" s="1"/>
  <c r="M206" s="1"/>
  <c r="N206" s="1"/>
  <c r="O206" s="1"/>
  <c r="P206" s="1"/>
  <c r="Q206" s="1"/>
  <c r="R206" s="1"/>
  <c r="S206" s="1"/>
  <c r="T206" s="1"/>
  <c r="U206" s="1"/>
  <c r="V206" s="1"/>
  <c r="W206" s="1"/>
  <c r="X206" s="1"/>
  <c r="Y206"/>
  <c r="Y199" i="2"/>
  <c r="Y196"/>
  <c r="Y194"/>
  <c r="Y201"/>
  <c r="Y190"/>
  <c r="Y200"/>
  <c r="Y193"/>
  <c r="Y203"/>
  <c r="Y198"/>
  <c r="Y202"/>
  <c r="Y195"/>
  <c r="Y232" s="1"/>
  <c r="Y189"/>
  <c r="Y192"/>
  <c r="Y187"/>
  <c r="Y224" s="1"/>
  <c r="Y206"/>
  <c r="AE39" i="10"/>
  <c r="Y209" i="2"/>
  <c r="Y204"/>
  <c r="Y191"/>
  <c r="Y188"/>
  <c r="Y208"/>
  <c r="Y205"/>
  <c r="Y242" s="1"/>
  <c r="Y207"/>
  <c r="Y244" s="1"/>
  <c r="Y197"/>
  <c r="Y241" l="1"/>
  <c r="Y239"/>
  <c r="Y237"/>
  <c r="Y228"/>
  <c r="Y235"/>
  <c r="Y227"/>
  <c r="Y243"/>
  <c r="Y230"/>
  <c r="Y231"/>
  <c r="Y234"/>
  <c r="Y225"/>
  <c r="Y226"/>
  <c r="Y240"/>
  <c r="Y238"/>
  <c r="Y245"/>
  <c r="Y246"/>
  <c r="Y229"/>
  <c r="Y236"/>
  <c r="Y233"/>
  <c r="Y249" l="1"/>
  <c r="Q25" i="7" l="1"/>
  <c r="Q79"/>
  <c r="L54"/>
  <c r="R28"/>
  <c r="E25" i="6" s="1"/>
  <c r="H9" i="12"/>
  <c r="R63" i="7"/>
  <c r="E60" i="6" s="1"/>
  <c r="L65" i="7"/>
  <c r="C43" i="2"/>
  <c r="N9" i="12"/>
  <c r="Q35" i="7"/>
  <c r="L23"/>
  <c r="C53" i="2"/>
  <c r="L29" i="7"/>
  <c r="W55"/>
  <c r="L66"/>
  <c r="R19"/>
  <c r="E16" i="6" s="1"/>
  <c r="W15" i="7"/>
  <c r="R78"/>
  <c r="E75" i="6" s="1"/>
  <c r="R51" i="7"/>
  <c r="E48" i="6" s="1"/>
  <c r="P9" i="12"/>
  <c r="Q32" i="7"/>
  <c r="C44" i="2"/>
  <c r="L81" i="7"/>
  <c r="R56"/>
  <c r="E53" i="6" s="1"/>
  <c r="R71" i="7"/>
  <c r="E68" i="6" s="1"/>
  <c r="R34" i="7"/>
  <c r="E31" i="6" s="1"/>
  <c r="L16" i="7"/>
  <c r="C48" i="2"/>
  <c r="Q57" i="7"/>
  <c r="W52"/>
  <c r="R60"/>
  <c r="E57" i="6" s="1"/>
  <c r="R76" i="7"/>
  <c r="E73" i="6" s="1"/>
  <c r="L63" i="7"/>
  <c r="M9" i="12"/>
  <c r="L71" i="7"/>
  <c r="L53"/>
  <c r="L20"/>
  <c r="L8" i="12"/>
  <c r="Q73" i="7"/>
  <c r="L26"/>
  <c r="Q72"/>
  <c r="R50"/>
  <c r="E47" i="6" s="1"/>
  <c r="L52" i="7"/>
  <c r="W54"/>
  <c r="Q67"/>
  <c r="L45"/>
  <c r="T9" i="12"/>
  <c r="L35" i="7"/>
  <c r="R55"/>
  <c r="E52" i="6" s="1"/>
  <c r="G8" i="12"/>
  <c r="R39" i="7"/>
  <c r="E36" i="6" s="1"/>
  <c r="W74" i="7"/>
  <c r="C42" i="2"/>
  <c r="W31" i="7"/>
  <c r="R42"/>
  <c r="E39" i="6" s="1"/>
  <c r="W60" i="7"/>
  <c r="Q37"/>
  <c r="R16"/>
  <c r="E13" i="6" s="1"/>
  <c r="L30" i="7"/>
  <c r="Q76"/>
  <c r="R79"/>
  <c r="E76" i="6" s="1"/>
  <c r="R59" i="7"/>
  <c r="E56" i="6" s="1"/>
  <c r="W69" i="7"/>
  <c r="C52" i="2"/>
  <c r="W39" i="7"/>
  <c r="R49"/>
  <c r="E46" i="6" s="1"/>
  <c r="E8" i="12"/>
  <c r="C46" i="2"/>
  <c r="W59" i="7"/>
  <c r="Q82"/>
  <c r="W66"/>
  <c r="R18"/>
  <c r="E15" i="6" s="1"/>
  <c r="R17" i="7"/>
  <c r="E14" i="6" s="1"/>
  <c r="Q52" i="7"/>
  <c r="R62"/>
  <c r="E59" i="6" s="1"/>
  <c r="Q70" i="7"/>
  <c r="L28"/>
  <c r="W79"/>
  <c r="Q66"/>
  <c r="W53"/>
  <c r="C38" i="2"/>
  <c r="D8" i="12"/>
  <c r="J9"/>
  <c r="Q69" i="7"/>
  <c r="Q39"/>
  <c r="W44"/>
  <c r="L80"/>
  <c r="Q31"/>
  <c r="R57"/>
  <c r="E54" i="6" s="1"/>
  <c r="Q61" i="7"/>
  <c r="W17"/>
  <c r="R21"/>
  <c r="E18" i="6" s="1"/>
  <c r="R9" i="12"/>
  <c r="L27" i="7"/>
  <c r="R43"/>
  <c r="E40" i="6" s="1"/>
  <c r="R29" i="7"/>
  <c r="E26" i="6" s="1"/>
  <c r="R41" i="7"/>
  <c r="E38" i="6" s="1"/>
  <c r="L14" i="7"/>
  <c r="R11"/>
  <c r="E8" i="6" s="1"/>
  <c r="Q50" i="7"/>
  <c r="R81"/>
  <c r="E78" i="6" s="1"/>
  <c r="W19" i="7"/>
  <c r="W16"/>
  <c r="Q65"/>
  <c r="R77"/>
  <c r="E74" i="6" s="1"/>
  <c r="R53" i="7"/>
  <c r="E50" i="6" s="1"/>
  <c r="Q40" i="7"/>
  <c r="L51"/>
  <c r="L55"/>
  <c r="L15"/>
  <c r="Q80"/>
  <c r="Q21"/>
  <c r="L76"/>
  <c r="W64"/>
  <c r="R31"/>
  <c r="E28" i="6" s="1"/>
  <c r="R38" i="7"/>
  <c r="E35" i="6" s="1"/>
  <c r="W11" i="7"/>
  <c r="Q68"/>
  <c r="W22"/>
  <c r="L41"/>
  <c r="W80"/>
  <c r="W43"/>
  <c r="W42"/>
  <c r="O9" i="12"/>
  <c r="W28" i="7"/>
  <c r="B212" i="1"/>
  <c r="J8" i="12"/>
  <c r="J10" s="1"/>
  <c r="R75" i="7"/>
  <c r="E72" i="6" s="1"/>
  <c r="W67" i="7"/>
  <c r="R64"/>
  <c r="E61" i="6" s="1"/>
  <c r="W71" i="7"/>
  <c r="C37" i="2"/>
  <c r="R32" i="7"/>
  <c r="E29" i="6" s="1"/>
  <c r="Q36" i="7"/>
  <c r="R61"/>
  <c r="E58" i="6" s="1"/>
  <c r="W30" i="7"/>
  <c r="O8" i="12"/>
  <c r="Q63" i="7"/>
  <c r="H8" i="12"/>
  <c r="C40" i="2"/>
  <c r="Q33" i="7"/>
  <c r="L32"/>
  <c r="Q9" i="12"/>
  <c r="Q22" i="7"/>
  <c r="L79"/>
  <c r="L44"/>
  <c r="L38"/>
  <c r="R30"/>
  <c r="E27" i="6" s="1"/>
  <c r="L36" i="7"/>
  <c r="L25"/>
  <c r="W70"/>
  <c r="C41" i="2"/>
  <c r="R25" i="7"/>
  <c r="E22" i="6" s="1"/>
  <c r="W49" i="7"/>
  <c r="W32"/>
  <c r="Q56"/>
  <c r="R27"/>
  <c r="E24" i="6" s="1"/>
  <c r="W21" i="7"/>
  <c r="L18"/>
  <c r="Q43"/>
  <c r="L57"/>
  <c r="W51"/>
  <c r="W14"/>
  <c r="W23"/>
  <c r="Q44"/>
  <c r="R14"/>
  <c r="E11" i="6" s="1"/>
  <c r="C50" i="2"/>
  <c r="L59" i="7"/>
  <c r="L72"/>
  <c r="W62"/>
  <c r="Q81"/>
  <c r="W56"/>
  <c r="L48"/>
  <c r="Q16"/>
  <c r="L9" i="12"/>
  <c r="Q58" i="7"/>
  <c r="L33"/>
  <c r="C45" i="2"/>
  <c r="L60" i="7"/>
  <c r="L64"/>
  <c r="R67"/>
  <c r="E64" i="6" s="1"/>
  <c r="W57" i="7"/>
  <c r="Q8" i="12"/>
  <c r="Q10" s="1"/>
  <c r="Q47" i="7"/>
  <c r="Q27"/>
  <c r="Q15"/>
  <c r="Q13"/>
  <c r="Q29"/>
  <c r="R68"/>
  <c r="E65" i="6" s="1"/>
  <c r="L56" i="7"/>
  <c r="L12"/>
  <c r="W27"/>
  <c r="W45"/>
  <c r="W33"/>
  <c r="W24"/>
  <c r="R20"/>
  <c r="E17" i="6" s="1"/>
  <c r="R52" i="7"/>
  <c r="E49" i="6" s="1"/>
  <c r="R12" i="7"/>
  <c r="E9" i="6" s="1"/>
  <c r="W82" i="7"/>
  <c r="C51" i="2"/>
  <c r="W47" i="7"/>
  <c r="W13"/>
  <c r="W68"/>
  <c r="R73"/>
  <c r="E70" i="6" s="1"/>
  <c r="S9" i="12"/>
  <c r="L46" i="7"/>
  <c r="Q51"/>
  <c r="R33"/>
  <c r="E30" i="6" s="1"/>
  <c r="R35" i="7"/>
  <c r="E32" i="6" s="1"/>
  <c r="R8" i="12"/>
  <c r="R37" i="7"/>
  <c r="E34" i="6" s="1"/>
  <c r="L47" i="7"/>
  <c r="L68"/>
  <c r="L43"/>
  <c r="W26"/>
  <c r="R45"/>
  <c r="E42" i="6" s="1"/>
  <c r="W12" i="7"/>
  <c r="Q74"/>
  <c r="L61"/>
  <c r="Q18"/>
  <c r="L19"/>
  <c r="L21"/>
  <c r="Q14"/>
  <c r="Q64"/>
  <c r="Q60"/>
  <c r="Q34"/>
  <c r="Q42"/>
  <c r="Q26"/>
  <c r="L73"/>
  <c r="Q48"/>
  <c r="L17"/>
  <c r="W34"/>
  <c r="R23"/>
  <c r="E20" i="6" s="1"/>
  <c r="W20" i="7"/>
  <c r="Q38"/>
  <c r="R70"/>
  <c r="E67" i="6" s="1"/>
  <c r="L40" i="7"/>
  <c r="Q77"/>
  <c r="I9" i="12"/>
  <c r="W50" i="7"/>
  <c r="Q54"/>
  <c r="Q53"/>
  <c r="K9" i="12"/>
  <c r="W36" i="7"/>
  <c r="Q28"/>
  <c r="Q17"/>
  <c r="L49"/>
  <c r="R36"/>
  <c r="E33" i="6" s="1"/>
  <c r="L75" i="7"/>
  <c r="Q59"/>
  <c r="L78"/>
  <c r="R54"/>
  <c r="E51" i="6" s="1"/>
  <c r="W81" i="7"/>
  <c r="W41"/>
  <c r="L50"/>
  <c r="R72"/>
  <c r="E69" i="6" s="1"/>
  <c r="L58" i="7"/>
  <c r="Q46"/>
  <c r="L69"/>
  <c r="D9" i="12"/>
  <c r="T8"/>
  <c r="T10" s="1"/>
  <c r="L37" i="7"/>
  <c r="W38"/>
  <c r="W73"/>
  <c r="Q41"/>
  <c r="P8" i="12"/>
  <c r="P10" s="1"/>
  <c r="R47" i="7"/>
  <c r="E44" i="6" s="1"/>
  <c r="U9" i="12"/>
  <c r="F9"/>
  <c r="F8"/>
  <c r="Q78" i="7"/>
  <c r="W48"/>
  <c r="Q71"/>
  <c r="R15"/>
  <c r="E12" i="6" s="1"/>
  <c r="Q23" i="7"/>
  <c r="R58"/>
  <c r="E55" i="6" s="1"/>
  <c r="L34" i="7"/>
  <c r="R69"/>
  <c r="E66" i="6" s="1"/>
  <c r="L77" i="7"/>
  <c r="L62"/>
  <c r="R13"/>
  <c r="E10" i="6" s="1"/>
  <c r="W65" i="7"/>
  <c r="W25"/>
  <c r="W76"/>
  <c r="C39" i="2"/>
  <c r="Q75" i="7"/>
  <c r="I8" i="12"/>
  <c r="I10" s="1"/>
  <c r="W78" i="7"/>
  <c r="C36" i="2"/>
  <c r="L67" i="7"/>
  <c r="W63"/>
  <c r="W40"/>
  <c r="R65"/>
  <c r="E62" i="6" s="1"/>
  <c r="E9" i="12"/>
  <c r="W37" i="7"/>
  <c r="R40"/>
  <c r="E37" i="6" s="1"/>
  <c r="Q55" i="7"/>
  <c r="Q45"/>
  <c r="N8" i="12"/>
  <c r="N10" s="1"/>
  <c r="R80" i="7"/>
  <c r="E77" i="6" s="1"/>
  <c r="L24" i="7"/>
  <c r="W29"/>
  <c r="W61"/>
  <c r="K8" i="12"/>
  <c r="K10" s="1"/>
  <c r="C47" i="2"/>
  <c r="L13" i="7"/>
  <c r="Q19"/>
  <c r="L42"/>
  <c r="Q11"/>
  <c r="U8" i="12"/>
  <c r="C49" i="2"/>
  <c r="Q20" i="7"/>
  <c r="L39"/>
  <c r="M8" i="12"/>
  <c r="M10" s="1"/>
  <c r="L82" i="7"/>
  <c r="W35"/>
  <c r="R26"/>
  <c r="E23" i="6" s="1"/>
  <c r="R48" i="7"/>
  <c r="E45" i="6" s="1"/>
  <c r="L74" i="7"/>
  <c r="W77"/>
  <c r="W58"/>
  <c r="Q30"/>
  <c r="R74"/>
  <c r="E71" i="6" s="1"/>
  <c r="L11" i="7"/>
  <c r="Q49"/>
  <c r="W75"/>
  <c r="W46"/>
  <c r="R24"/>
  <c r="E21" i="6" s="1"/>
  <c r="R22" i="7"/>
  <c r="E19" i="6" s="1"/>
  <c r="Q24" i="7"/>
  <c r="Q62"/>
  <c r="L70"/>
  <c r="R66"/>
  <c r="E63" i="6" s="1"/>
  <c r="S8" i="12"/>
  <c r="W18" i="7"/>
  <c r="G9" i="12"/>
  <c r="L22" i="7"/>
  <c r="R44"/>
  <c r="E41" i="6" s="1"/>
  <c r="R82" i="7"/>
  <c r="E79" i="6" s="1"/>
  <c r="Q12" i="7"/>
  <c r="L31"/>
  <c r="W72"/>
  <c r="R46"/>
  <c r="E43" i="6" s="1"/>
  <c r="O10" i="12" l="1"/>
  <c r="T49" i="7"/>
  <c r="C46" i="6" s="1"/>
  <c r="AB49" i="7"/>
  <c r="G47" i="2"/>
  <c r="G95" s="1"/>
  <c r="E47"/>
  <c r="J47"/>
  <c r="J95" s="1"/>
  <c r="Q47"/>
  <c r="Q95" s="1"/>
  <c r="M47"/>
  <c r="M95" s="1"/>
  <c r="V47"/>
  <c r="V95" s="1"/>
  <c r="F47"/>
  <c r="F95" s="1"/>
  <c r="H47"/>
  <c r="H95" s="1"/>
  <c r="N47"/>
  <c r="N95" s="1"/>
  <c r="W47"/>
  <c r="W95" s="1"/>
  <c r="S47"/>
  <c r="S95" s="1"/>
  <c r="I47"/>
  <c r="I95" s="1"/>
  <c r="T47"/>
  <c r="T95" s="1"/>
  <c r="R47"/>
  <c r="R95" s="1"/>
  <c r="K47"/>
  <c r="K95" s="1"/>
  <c r="O47"/>
  <c r="O95" s="1"/>
  <c r="P47"/>
  <c r="P95" s="1"/>
  <c r="L47"/>
  <c r="L95" s="1"/>
  <c r="U47"/>
  <c r="U95" s="1"/>
  <c r="X47"/>
  <c r="X95" s="1"/>
  <c r="T55" i="7"/>
  <c r="C52" i="6" s="1"/>
  <c r="AB55" i="7"/>
  <c r="X36" i="2"/>
  <c r="I36"/>
  <c r="R36"/>
  <c r="M36"/>
  <c r="L36"/>
  <c r="G36"/>
  <c r="J36"/>
  <c r="N36"/>
  <c r="U36"/>
  <c r="E36"/>
  <c r="W36"/>
  <c r="S36"/>
  <c r="P36"/>
  <c r="V36"/>
  <c r="F36"/>
  <c r="T36"/>
  <c r="O36"/>
  <c r="H36"/>
  <c r="Q36"/>
  <c r="K36"/>
  <c r="F39"/>
  <c r="F87" s="1"/>
  <c r="N39"/>
  <c r="N87" s="1"/>
  <c r="K39"/>
  <c r="K87" s="1"/>
  <c r="V39"/>
  <c r="V87" s="1"/>
  <c r="T39"/>
  <c r="T87" s="1"/>
  <c r="X39"/>
  <c r="X87" s="1"/>
  <c r="E39"/>
  <c r="I39"/>
  <c r="I87" s="1"/>
  <c r="O39"/>
  <c r="O87" s="1"/>
  <c r="J39"/>
  <c r="J87" s="1"/>
  <c r="M39"/>
  <c r="M87" s="1"/>
  <c r="U39"/>
  <c r="U87" s="1"/>
  <c r="G39"/>
  <c r="G87" s="1"/>
  <c r="S39"/>
  <c r="S87" s="1"/>
  <c r="H39"/>
  <c r="H87" s="1"/>
  <c r="P39"/>
  <c r="P87" s="1"/>
  <c r="W39"/>
  <c r="W87" s="1"/>
  <c r="Q39"/>
  <c r="Q87" s="1"/>
  <c r="R39"/>
  <c r="R87" s="1"/>
  <c r="L39"/>
  <c r="L87" s="1"/>
  <c r="T71" i="7"/>
  <c r="C68" i="6" s="1"/>
  <c r="AB71" i="7"/>
  <c r="AB41"/>
  <c r="T41"/>
  <c r="C38" i="6" s="1"/>
  <c r="AB28" i="7"/>
  <c r="T28"/>
  <c r="C25" i="6" s="1"/>
  <c r="T54" i="7"/>
  <c r="C51" i="6" s="1"/>
  <c r="AB54" i="7"/>
  <c r="AB60"/>
  <c r="T60"/>
  <c r="C57" i="6" s="1"/>
  <c r="AB27" i="7"/>
  <c r="T27"/>
  <c r="C24" i="6" s="1"/>
  <c r="AB44" i="7"/>
  <c r="T44"/>
  <c r="C41" i="6" s="1"/>
  <c r="T33" i="7"/>
  <c r="C30" i="6" s="1"/>
  <c r="AB33" i="7"/>
  <c r="AB39"/>
  <c r="T39"/>
  <c r="C36" i="6" s="1"/>
  <c r="Q38" i="2"/>
  <c r="Q86" s="1"/>
  <c r="V38"/>
  <c r="V86" s="1"/>
  <c r="N38"/>
  <c r="N86" s="1"/>
  <c r="H38"/>
  <c r="H86" s="1"/>
  <c r="K38"/>
  <c r="K86" s="1"/>
  <c r="F38"/>
  <c r="F86" s="1"/>
  <c r="U38"/>
  <c r="U86" s="1"/>
  <c r="R38"/>
  <c r="R86" s="1"/>
  <c r="S38"/>
  <c r="S86" s="1"/>
  <c r="O38"/>
  <c r="O86" s="1"/>
  <c r="T38"/>
  <c r="T86" s="1"/>
  <c r="E38"/>
  <c r="M38"/>
  <c r="M86" s="1"/>
  <c r="L38"/>
  <c r="L86" s="1"/>
  <c r="P38"/>
  <c r="P86" s="1"/>
  <c r="J38"/>
  <c r="J86" s="1"/>
  <c r="G38"/>
  <c r="G86" s="1"/>
  <c r="I38"/>
  <c r="I86" s="1"/>
  <c r="W38"/>
  <c r="W86" s="1"/>
  <c r="X38"/>
  <c r="X86" s="1"/>
  <c r="T37" i="7"/>
  <c r="C34" i="6" s="1"/>
  <c r="AB37" i="7"/>
  <c r="I42" i="2"/>
  <c r="I90" s="1"/>
  <c r="G42"/>
  <c r="G90" s="1"/>
  <c r="O42"/>
  <c r="O90" s="1"/>
  <c r="V42"/>
  <c r="V90" s="1"/>
  <c r="X42"/>
  <c r="X90" s="1"/>
  <c r="T42"/>
  <c r="T90" s="1"/>
  <c r="H42"/>
  <c r="H90" s="1"/>
  <c r="Q42"/>
  <c r="Q90" s="1"/>
  <c r="F42"/>
  <c r="F90" s="1"/>
  <c r="M42"/>
  <c r="M90" s="1"/>
  <c r="R42"/>
  <c r="R90" s="1"/>
  <c r="E42"/>
  <c r="L42"/>
  <c r="L90" s="1"/>
  <c r="U42"/>
  <c r="U90" s="1"/>
  <c r="P42"/>
  <c r="P90" s="1"/>
  <c r="K42"/>
  <c r="K90" s="1"/>
  <c r="J42"/>
  <c r="J90" s="1"/>
  <c r="W42"/>
  <c r="W90" s="1"/>
  <c r="N42"/>
  <c r="N90" s="1"/>
  <c r="S42"/>
  <c r="S90" s="1"/>
  <c r="AB67" i="7"/>
  <c r="T67"/>
  <c r="C64" i="6" s="1"/>
  <c r="AB72" i="7"/>
  <c r="T72"/>
  <c r="C69" i="6" s="1"/>
  <c r="T57" i="7"/>
  <c r="C54" i="6" s="1"/>
  <c r="AB57" i="7"/>
  <c r="T32"/>
  <c r="C29" i="6" s="1"/>
  <c r="AB32" i="7"/>
  <c r="T25"/>
  <c r="C22" i="6" s="1"/>
  <c r="AB25" i="7"/>
  <c r="T24"/>
  <c r="C21" i="6" s="1"/>
  <c r="AB24" i="7"/>
  <c r="T30"/>
  <c r="C27" i="6" s="1"/>
  <c r="AB30" i="7"/>
  <c r="T45"/>
  <c r="C42" i="6" s="1"/>
  <c r="AB45" i="7"/>
  <c r="AB75"/>
  <c r="T75"/>
  <c r="C72" i="6" s="1"/>
  <c r="T46" i="7"/>
  <c r="C43" i="6" s="1"/>
  <c r="AB46" i="7"/>
  <c r="AB59"/>
  <c r="T59"/>
  <c r="C56" i="6" s="1"/>
  <c r="AB17" i="7"/>
  <c r="T17"/>
  <c r="C14" i="6" s="1"/>
  <c r="AB53" i="7"/>
  <c r="T53"/>
  <c r="C50" i="6" s="1"/>
  <c r="T77" i="7"/>
  <c r="C74" i="6" s="1"/>
  <c r="AB77" i="7"/>
  <c r="AB48"/>
  <c r="T48"/>
  <c r="C45" i="6" s="1"/>
  <c r="T34" i="7"/>
  <c r="C31" i="6" s="1"/>
  <c r="AB34" i="7"/>
  <c r="AB74"/>
  <c r="T74"/>
  <c r="C71" i="6" s="1"/>
  <c r="AB15" i="7"/>
  <c r="T15"/>
  <c r="C12" i="6" s="1"/>
  <c r="K45" i="2"/>
  <c r="K93" s="1"/>
  <c r="J45"/>
  <c r="J93" s="1"/>
  <c r="G45"/>
  <c r="G93" s="1"/>
  <c r="F45"/>
  <c r="F93" s="1"/>
  <c r="N45"/>
  <c r="N93" s="1"/>
  <c r="T45"/>
  <c r="T93" s="1"/>
  <c r="L45"/>
  <c r="L93" s="1"/>
  <c r="X45"/>
  <c r="X93" s="1"/>
  <c r="Q45"/>
  <c r="Q93" s="1"/>
  <c r="I45"/>
  <c r="I93" s="1"/>
  <c r="W45"/>
  <c r="W93" s="1"/>
  <c r="R45"/>
  <c r="R93" s="1"/>
  <c r="M45"/>
  <c r="M93" s="1"/>
  <c r="U45"/>
  <c r="U93" s="1"/>
  <c r="O45"/>
  <c r="O93" s="1"/>
  <c r="H45"/>
  <c r="H93" s="1"/>
  <c r="V45"/>
  <c r="V93" s="1"/>
  <c r="E45"/>
  <c r="P45"/>
  <c r="P93" s="1"/>
  <c r="S45"/>
  <c r="S93" s="1"/>
  <c r="AB16" i="7"/>
  <c r="T16"/>
  <c r="C13" i="6" s="1"/>
  <c r="T63" i="7"/>
  <c r="C60" i="6" s="1"/>
  <c r="AB63" i="7"/>
  <c r="AB36"/>
  <c r="T36"/>
  <c r="C33" i="6" s="1"/>
  <c r="T68" i="7"/>
  <c r="C65" i="6" s="1"/>
  <c r="AB68" i="7"/>
  <c r="T61"/>
  <c r="C58" i="6" s="1"/>
  <c r="AB61" i="7"/>
  <c r="AB52"/>
  <c r="T52"/>
  <c r="C49" i="6" s="1"/>
  <c r="AB82" i="7"/>
  <c r="T82"/>
  <c r="C79" i="6" s="1"/>
  <c r="E44" i="2"/>
  <c r="L44"/>
  <c r="L92" s="1"/>
  <c r="I44"/>
  <c r="I92" s="1"/>
  <c r="X44"/>
  <c r="X92" s="1"/>
  <c r="K44"/>
  <c r="K92" s="1"/>
  <c r="V44"/>
  <c r="V92" s="1"/>
  <c r="T44"/>
  <c r="T92" s="1"/>
  <c r="U44"/>
  <c r="U92" s="1"/>
  <c r="O44"/>
  <c r="O92" s="1"/>
  <c r="J44"/>
  <c r="J92" s="1"/>
  <c r="P44"/>
  <c r="P92" s="1"/>
  <c r="G44"/>
  <c r="G92" s="1"/>
  <c r="M44"/>
  <c r="M92" s="1"/>
  <c r="H44"/>
  <c r="H92" s="1"/>
  <c r="Q44"/>
  <c r="Q92" s="1"/>
  <c r="F44"/>
  <c r="F92" s="1"/>
  <c r="R44"/>
  <c r="R92" s="1"/>
  <c r="N44"/>
  <c r="N92" s="1"/>
  <c r="S44"/>
  <c r="S92" s="1"/>
  <c r="W44"/>
  <c r="W92" s="1"/>
  <c r="T35" i="7"/>
  <c r="C32" i="6" s="1"/>
  <c r="AB35" i="7"/>
  <c r="AB79"/>
  <c r="T79"/>
  <c r="C76" i="6" s="1"/>
  <c r="S10" i="12"/>
  <c r="U10"/>
  <c r="F10"/>
  <c r="R10"/>
  <c r="D10"/>
  <c r="G10"/>
  <c r="L10"/>
  <c r="T11" i="7"/>
  <c r="C8" i="6" s="1"/>
  <c r="AB11" i="7"/>
  <c r="U49" i="2"/>
  <c r="U97" s="1"/>
  <c r="G49"/>
  <c r="G97" s="1"/>
  <c r="I49"/>
  <c r="I97" s="1"/>
  <c r="W49"/>
  <c r="W97" s="1"/>
  <c r="R49"/>
  <c r="R97" s="1"/>
  <c r="K49"/>
  <c r="K97" s="1"/>
  <c r="L49"/>
  <c r="L97" s="1"/>
  <c r="S49"/>
  <c r="S97" s="1"/>
  <c r="O49"/>
  <c r="O97" s="1"/>
  <c r="N49"/>
  <c r="N97" s="1"/>
  <c r="J49"/>
  <c r="J97" s="1"/>
  <c r="T49"/>
  <c r="T97" s="1"/>
  <c r="M49"/>
  <c r="M97" s="1"/>
  <c r="X49"/>
  <c r="X97" s="1"/>
  <c r="P49"/>
  <c r="P97" s="1"/>
  <c r="E49"/>
  <c r="F49"/>
  <c r="F97" s="1"/>
  <c r="V49"/>
  <c r="V97" s="1"/>
  <c r="H49"/>
  <c r="H97" s="1"/>
  <c r="Q49"/>
  <c r="Q97" s="1"/>
  <c r="AB19" i="7"/>
  <c r="T19"/>
  <c r="C16" i="6" s="1"/>
  <c r="AB23" i="7"/>
  <c r="T23"/>
  <c r="C20" i="6" s="1"/>
  <c r="AB78" i="7"/>
  <c r="T78"/>
  <c r="C75" i="6" s="1"/>
  <c r="T38" i="7"/>
  <c r="C35" i="6" s="1"/>
  <c r="AB38" i="7"/>
  <c r="T42"/>
  <c r="C39" i="6" s="1"/>
  <c r="AB42" i="7"/>
  <c r="AB14"/>
  <c r="T14"/>
  <c r="C11" i="6" s="1"/>
  <c r="AB51" i="7"/>
  <c r="T51"/>
  <c r="C48" i="6" s="1"/>
  <c r="T13" i="7"/>
  <c r="C10" i="6" s="1"/>
  <c r="AB13" i="7"/>
  <c r="T81"/>
  <c r="C78" i="6" s="1"/>
  <c r="AB81" i="7"/>
  <c r="S50" i="2"/>
  <c r="S98" s="1"/>
  <c r="V50"/>
  <c r="V98" s="1"/>
  <c r="O50"/>
  <c r="O98" s="1"/>
  <c r="H50"/>
  <c r="H98" s="1"/>
  <c r="J50"/>
  <c r="J98" s="1"/>
  <c r="E50"/>
  <c r="I50"/>
  <c r="I98" s="1"/>
  <c r="W50"/>
  <c r="W98" s="1"/>
  <c r="P50"/>
  <c r="P98" s="1"/>
  <c r="G50"/>
  <c r="G98" s="1"/>
  <c r="L50"/>
  <c r="L98" s="1"/>
  <c r="Q50"/>
  <c r="Q98" s="1"/>
  <c r="N50"/>
  <c r="N98" s="1"/>
  <c r="T50"/>
  <c r="T98" s="1"/>
  <c r="U50"/>
  <c r="U98" s="1"/>
  <c r="F50"/>
  <c r="F98" s="1"/>
  <c r="M50"/>
  <c r="M98" s="1"/>
  <c r="K50"/>
  <c r="K98" s="1"/>
  <c r="R50"/>
  <c r="R98" s="1"/>
  <c r="X50"/>
  <c r="X98" s="1"/>
  <c r="T80" i="7"/>
  <c r="C77" i="6" s="1"/>
  <c r="AB80" i="7"/>
  <c r="AB40"/>
  <c r="T40"/>
  <c r="C37" i="6" s="1"/>
  <c r="T66" i="7"/>
  <c r="C63" i="6" s="1"/>
  <c r="AB66" i="7"/>
  <c r="T73"/>
  <c r="C70" i="6" s="1"/>
  <c r="AB73" i="7"/>
  <c r="H10" i="12"/>
  <c r="E10"/>
  <c r="T62" i="7"/>
  <c r="C59" i="6" s="1"/>
  <c r="AB62" i="7"/>
  <c r="AB12"/>
  <c r="T12"/>
  <c r="C9" i="6" s="1"/>
  <c r="AB20" i="7"/>
  <c r="T20"/>
  <c r="C17" i="6" s="1"/>
  <c r="AB26" i="7"/>
  <c r="T26"/>
  <c r="C23" i="6" s="1"/>
  <c r="T64" i="7"/>
  <c r="C61" i="6" s="1"/>
  <c r="AB64" i="7"/>
  <c r="T18"/>
  <c r="C15" i="6" s="1"/>
  <c r="AB18" i="7"/>
  <c r="T51" i="2"/>
  <c r="T99" s="1"/>
  <c r="W51"/>
  <c r="W99" s="1"/>
  <c r="Q51"/>
  <c r="Q99" s="1"/>
  <c r="S51"/>
  <c r="S99" s="1"/>
  <c r="M51"/>
  <c r="M99" s="1"/>
  <c r="G51"/>
  <c r="G99" s="1"/>
  <c r="K51"/>
  <c r="K99" s="1"/>
  <c r="R51"/>
  <c r="R99" s="1"/>
  <c r="O51"/>
  <c r="O99" s="1"/>
  <c r="J51"/>
  <c r="J99" s="1"/>
  <c r="L51"/>
  <c r="L99" s="1"/>
  <c r="I51"/>
  <c r="I99" s="1"/>
  <c r="N51"/>
  <c r="N99" s="1"/>
  <c r="U51"/>
  <c r="U99" s="1"/>
  <c r="V51"/>
  <c r="V99" s="1"/>
  <c r="F51"/>
  <c r="F99" s="1"/>
  <c r="X51"/>
  <c r="X99" s="1"/>
  <c r="E51"/>
  <c r="H51"/>
  <c r="H99" s="1"/>
  <c r="P51"/>
  <c r="P99" s="1"/>
  <c r="AB29" i="7"/>
  <c r="T29"/>
  <c r="C26" i="6" s="1"/>
  <c r="AB47" i="7"/>
  <c r="T47"/>
  <c r="C44" i="6" s="1"/>
  <c r="AB58" i="7"/>
  <c r="T58"/>
  <c r="C55" i="6" s="1"/>
  <c r="AB43" i="7"/>
  <c r="T43"/>
  <c r="C40" i="6" s="1"/>
  <c r="AB56" i="7"/>
  <c r="T56"/>
  <c r="C53" i="6" s="1"/>
  <c r="N41" i="2"/>
  <c r="N89" s="1"/>
  <c r="M41"/>
  <c r="M89" s="1"/>
  <c r="K41"/>
  <c r="K89" s="1"/>
  <c r="O41"/>
  <c r="O89" s="1"/>
  <c r="T41"/>
  <c r="T89" s="1"/>
  <c r="R41"/>
  <c r="R89" s="1"/>
  <c r="Q41"/>
  <c r="Q89" s="1"/>
  <c r="U41"/>
  <c r="U89" s="1"/>
  <c r="J41"/>
  <c r="J89" s="1"/>
  <c r="S41"/>
  <c r="S89" s="1"/>
  <c r="L41"/>
  <c r="L89" s="1"/>
  <c r="E41"/>
  <c r="G41"/>
  <c r="G89" s="1"/>
  <c r="H41"/>
  <c r="H89" s="1"/>
  <c r="F41"/>
  <c r="F89" s="1"/>
  <c r="I41"/>
  <c r="I89" s="1"/>
  <c r="P41"/>
  <c r="P89" s="1"/>
  <c r="X41"/>
  <c r="X89" s="1"/>
  <c r="V41"/>
  <c r="V89" s="1"/>
  <c r="W41"/>
  <c r="W89" s="1"/>
  <c r="AB22" i="7"/>
  <c r="T22"/>
  <c r="C19" i="6" s="1"/>
  <c r="M40" i="2"/>
  <c r="M88" s="1"/>
  <c r="S40"/>
  <c r="S88" s="1"/>
  <c r="L40"/>
  <c r="L88" s="1"/>
  <c r="O40"/>
  <c r="O88" s="1"/>
  <c r="V40"/>
  <c r="V88" s="1"/>
  <c r="N40"/>
  <c r="N88" s="1"/>
  <c r="H40"/>
  <c r="H88" s="1"/>
  <c r="F40"/>
  <c r="F88" s="1"/>
  <c r="T40"/>
  <c r="T88" s="1"/>
  <c r="U40"/>
  <c r="U88" s="1"/>
  <c r="X40"/>
  <c r="X88" s="1"/>
  <c r="G40"/>
  <c r="G88" s="1"/>
  <c r="Q40"/>
  <c r="Q88" s="1"/>
  <c r="W40"/>
  <c r="W88" s="1"/>
  <c r="I40"/>
  <c r="I88" s="1"/>
  <c r="E40"/>
  <c r="K40"/>
  <c r="K88" s="1"/>
  <c r="J40"/>
  <c r="J88" s="1"/>
  <c r="R40"/>
  <c r="R88" s="1"/>
  <c r="P40"/>
  <c r="P88" s="1"/>
  <c r="W37"/>
  <c r="W85" s="1"/>
  <c r="P37"/>
  <c r="P85" s="1"/>
  <c r="J37"/>
  <c r="J85" s="1"/>
  <c r="T37"/>
  <c r="T85" s="1"/>
  <c r="H37"/>
  <c r="H85" s="1"/>
  <c r="F37"/>
  <c r="F85" s="1"/>
  <c r="I37"/>
  <c r="I85" s="1"/>
  <c r="X37"/>
  <c r="X85" s="1"/>
  <c r="R37"/>
  <c r="R85" s="1"/>
  <c r="N37"/>
  <c r="N85" s="1"/>
  <c r="L37"/>
  <c r="L85" s="1"/>
  <c r="Q37"/>
  <c r="Q85" s="1"/>
  <c r="V37"/>
  <c r="V85" s="1"/>
  <c r="G37"/>
  <c r="G85" s="1"/>
  <c r="S37"/>
  <c r="S85" s="1"/>
  <c r="M37"/>
  <c r="M85" s="1"/>
  <c r="O37"/>
  <c r="O85" s="1"/>
  <c r="U37"/>
  <c r="U85" s="1"/>
  <c r="K37"/>
  <c r="K85" s="1"/>
  <c r="E37"/>
  <c r="T21" i="7"/>
  <c r="C18" i="6" s="1"/>
  <c r="AB21" i="7"/>
  <c r="AB65"/>
  <c r="T65"/>
  <c r="C62" i="6" s="1"/>
  <c r="T50" i="7"/>
  <c r="C47" i="6" s="1"/>
  <c r="AB50" i="7"/>
  <c r="T31"/>
  <c r="C28" i="6" s="1"/>
  <c r="AB31" i="7"/>
  <c r="AB69"/>
  <c r="T69"/>
  <c r="C66" i="6" s="1"/>
  <c r="AB70" i="7"/>
  <c r="T70"/>
  <c r="C67" i="6" s="1"/>
  <c r="G46" i="2"/>
  <c r="G94" s="1"/>
  <c r="R46"/>
  <c r="R94" s="1"/>
  <c r="K46"/>
  <c r="K94" s="1"/>
  <c r="L46"/>
  <c r="L94" s="1"/>
  <c r="N46"/>
  <c r="N94" s="1"/>
  <c r="Q46"/>
  <c r="Q94" s="1"/>
  <c r="W46"/>
  <c r="W94" s="1"/>
  <c r="V46"/>
  <c r="V94" s="1"/>
  <c r="X46"/>
  <c r="X94" s="1"/>
  <c r="T46"/>
  <c r="T94" s="1"/>
  <c r="S46"/>
  <c r="S94" s="1"/>
  <c r="H46"/>
  <c r="H94" s="1"/>
  <c r="P46"/>
  <c r="P94" s="1"/>
  <c r="F46"/>
  <c r="F94" s="1"/>
  <c r="J46"/>
  <c r="J94" s="1"/>
  <c r="U46"/>
  <c r="U94" s="1"/>
  <c r="I46"/>
  <c r="I94" s="1"/>
  <c r="E46"/>
  <c r="M46"/>
  <c r="M94" s="1"/>
  <c r="O46"/>
  <c r="O94" s="1"/>
  <c r="N52"/>
  <c r="N100" s="1"/>
  <c r="G52"/>
  <c r="G100" s="1"/>
  <c r="U52"/>
  <c r="U100" s="1"/>
  <c r="M52"/>
  <c r="M100" s="1"/>
  <c r="P52"/>
  <c r="P100" s="1"/>
  <c r="T52"/>
  <c r="T100" s="1"/>
  <c r="R52"/>
  <c r="R100" s="1"/>
  <c r="E52"/>
  <c r="J52"/>
  <c r="J100" s="1"/>
  <c r="F52"/>
  <c r="F100" s="1"/>
  <c r="I52"/>
  <c r="I100" s="1"/>
  <c r="W52"/>
  <c r="W100" s="1"/>
  <c r="K52"/>
  <c r="K100" s="1"/>
  <c r="V52"/>
  <c r="V100" s="1"/>
  <c r="O52"/>
  <c r="O100" s="1"/>
  <c r="H52"/>
  <c r="H100" s="1"/>
  <c r="S52"/>
  <c r="S100" s="1"/>
  <c r="Q52"/>
  <c r="Q100" s="1"/>
  <c r="L52"/>
  <c r="L100" s="1"/>
  <c r="X52"/>
  <c r="X100" s="1"/>
  <c r="AB76" i="7"/>
  <c r="T76"/>
  <c r="C73" i="6" s="1"/>
  <c r="R48" i="2"/>
  <c r="R96" s="1"/>
  <c r="H48"/>
  <c r="H96" s="1"/>
  <c r="F48"/>
  <c r="F96" s="1"/>
  <c r="N48"/>
  <c r="N96" s="1"/>
  <c r="U48"/>
  <c r="U96" s="1"/>
  <c r="Q48"/>
  <c r="Q96" s="1"/>
  <c r="V48"/>
  <c r="V96" s="1"/>
  <c r="T48"/>
  <c r="T96" s="1"/>
  <c r="P48"/>
  <c r="P96" s="1"/>
  <c r="E48"/>
  <c r="O48"/>
  <c r="O96" s="1"/>
  <c r="M48"/>
  <c r="M96" s="1"/>
  <c r="L48"/>
  <c r="L96" s="1"/>
  <c r="X48"/>
  <c r="X96" s="1"/>
  <c r="I48"/>
  <c r="I96" s="1"/>
  <c r="W48"/>
  <c r="W96" s="1"/>
  <c r="G48"/>
  <c r="G96" s="1"/>
  <c r="K48"/>
  <c r="K96" s="1"/>
  <c r="J48"/>
  <c r="J96" s="1"/>
  <c r="S48"/>
  <c r="S96" s="1"/>
  <c r="J53"/>
  <c r="J101" s="1"/>
  <c r="P53"/>
  <c r="P101" s="1"/>
  <c r="R53"/>
  <c r="R101" s="1"/>
  <c r="W53"/>
  <c r="W101" s="1"/>
  <c r="O53"/>
  <c r="O101" s="1"/>
  <c r="T53"/>
  <c r="T101" s="1"/>
  <c r="X53"/>
  <c r="E53"/>
  <c r="E101" s="1"/>
  <c r="U53"/>
  <c r="U101" s="1"/>
  <c r="S53"/>
  <c r="S101" s="1"/>
  <c r="G53"/>
  <c r="G101" s="1"/>
  <c r="Q53"/>
  <c r="Q101" s="1"/>
  <c r="N53"/>
  <c r="N101" s="1"/>
  <c r="H53"/>
  <c r="H101" s="1"/>
  <c r="L53"/>
  <c r="L101" s="1"/>
  <c r="F53"/>
  <c r="F101" s="1"/>
  <c r="I53"/>
  <c r="I101" s="1"/>
  <c r="V53"/>
  <c r="V101" s="1"/>
  <c r="K53"/>
  <c r="K101" s="1"/>
  <c r="M53"/>
  <c r="M101" s="1"/>
  <c r="H43"/>
  <c r="H91" s="1"/>
  <c r="O43"/>
  <c r="O91" s="1"/>
  <c r="Q43"/>
  <c r="Q91" s="1"/>
  <c r="T43"/>
  <c r="T91" s="1"/>
  <c r="U43"/>
  <c r="U91" s="1"/>
  <c r="M43"/>
  <c r="M91" s="1"/>
  <c r="F43"/>
  <c r="F91" s="1"/>
  <c r="X43"/>
  <c r="X91" s="1"/>
  <c r="E43"/>
  <c r="L43"/>
  <c r="L91" s="1"/>
  <c r="I43"/>
  <c r="I91" s="1"/>
  <c r="W43"/>
  <c r="W91" s="1"/>
  <c r="N43"/>
  <c r="N91" s="1"/>
  <c r="K43"/>
  <c r="K91" s="1"/>
  <c r="R43"/>
  <c r="R91" s="1"/>
  <c r="G43"/>
  <c r="G91" s="1"/>
  <c r="J43"/>
  <c r="J91" s="1"/>
  <c r="P43"/>
  <c r="P91" s="1"/>
  <c r="S43"/>
  <c r="S91" s="1"/>
  <c r="V43"/>
  <c r="V91" s="1"/>
  <c r="G159" l="1"/>
  <c r="M64" i="10" s="1"/>
  <c r="G141" i="2"/>
  <c r="M46" i="10" s="1"/>
  <c r="T141" i="2"/>
  <c r="Z46" i="10" s="1"/>
  <c r="T159" i="2"/>
  <c r="Z64" i="10" s="1"/>
  <c r="F169" i="2"/>
  <c r="L74" i="10" s="1"/>
  <c r="F151" i="2"/>
  <c r="L56" i="10" s="1"/>
  <c r="W169" i="2"/>
  <c r="AC74" i="10" s="1"/>
  <c r="W151" i="2"/>
  <c r="AC56" i="10" s="1"/>
  <c r="W146" i="2"/>
  <c r="AC51" i="10" s="1"/>
  <c r="W164" i="2"/>
  <c r="AC69" i="10" s="1"/>
  <c r="T146" i="2"/>
  <c r="Z51" i="10" s="1"/>
  <c r="T164" i="2"/>
  <c r="Z69" i="10" s="1"/>
  <c r="V168" i="2"/>
  <c r="AB73" i="10" s="1"/>
  <c r="V150" i="2"/>
  <c r="AB55" i="10" s="1"/>
  <c r="T168" i="2"/>
  <c r="Z73" i="10" s="1"/>
  <c r="T150" i="2"/>
  <c r="Z55" i="10" s="1"/>
  <c r="E94" i="2"/>
  <c r="Z46"/>
  <c r="T144"/>
  <c r="Z49" i="10" s="1"/>
  <c r="T162" i="2"/>
  <c r="Z67" i="10" s="1"/>
  <c r="U153" i="2"/>
  <c r="AA58" i="10" s="1"/>
  <c r="U135" i="2"/>
  <c r="AA40" i="10" s="1"/>
  <c r="N153" i="2"/>
  <c r="T58" i="10" s="1"/>
  <c r="N135" i="2"/>
  <c r="T40" i="10" s="1"/>
  <c r="J156" i="2"/>
  <c r="P61" i="10" s="1"/>
  <c r="J138" i="2"/>
  <c r="P43" i="10" s="1"/>
  <c r="N156" i="2"/>
  <c r="T61" i="10" s="1"/>
  <c r="N138" i="2"/>
  <c r="T43" i="10" s="1"/>
  <c r="W157" i="2"/>
  <c r="AC62" i="10" s="1"/>
  <c r="W139" i="2"/>
  <c r="AC44" i="10" s="1"/>
  <c r="E89" i="2"/>
  <c r="Z41"/>
  <c r="O139"/>
  <c r="U44" i="10" s="1"/>
  <c r="O157" i="2"/>
  <c r="U62" i="10" s="1"/>
  <c r="E99" i="2"/>
  <c r="Z51"/>
  <c r="U167"/>
  <c r="AA72" i="10" s="1"/>
  <c r="U149" i="2"/>
  <c r="AA54" i="10" s="1"/>
  <c r="W167" i="2"/>
  <c r="AC72" i="10" s="1"/>
  <c r="W149" i="2"/>
  <c r="AC54" i="10" s="1"/>
  <c r="Q166" i="2"/>
  <c r="W71" i="10" s="1"/>
  <c r="Q148" i="2"/>
  <c r="W53" i="10" s="1"/>
  <c r="H148" i="2"/>
  <c r="N53" i="10" s="1"/>
  <c r="H166" i="2"/>
  <c r="N71" i="10" s="1"/>
  <c r="X147" i="2"/>
  <c r="AD52" i="10" s="1"/>
  <c r="X165" i="2"/>
  <c r="AD70" i="10" s="1"/>
  <c r="G147" i="2"/>
  <c r="M52" i="10" s="1"/>
  <c r="G165" i="2"/>
  <c r="M70" i="10" s="1"/>
  <c r="Q160" i="2"/>
  <c r="W65" i="10" s="1"/>
  <c r="Q142" i="2"/>
  <c r="W47" i="10" s="1"/>
  <c r="T142" i="2"/>
  <c r="Z47" i="10" s="1"/>
  <c r="T160" i="2"/>
  <c r="Z65" i="10" s="1"/>
  <c r="M143" i="2"/>
  <c r="S48" i="10" s="1"/>
  <c r="M161" i="2"/>
  <c r="S66" i="10" s="1"/>
  <c r="Q143" i="2"/>
  <c r="W48" i="10" s="1"/>
  <c r="Q161" i="2"/>
  <c r="W66" i="10" s="1"/>
  <c r="J140" i="2"/>
  <c r="P45" i="10" s="1"/>
  <c r="J158" i="2"/>
  <c r="P63" i="10" s="1"/>
  <c r="L140" i="2"/>
  <c r="R45" i="10" s="1"/>
  <c r="L158" i="2"/>
  <c r="R63" i="10" s="1"/>
  <c r="F158" i="2"/>
  <c r="L63" i="10" s="1"/>
  <c r="F140" i="2"/>
  <c r="L45" i="10" s="1"/>
  <c r="X158" i="2"/>
  <c r="AD63" i="10" s="1"/>
  <c r="X140" i="2"/>
  <c r="AD45" i="10" s="1"/>
  <c r="I158" i="2"/>
  <c r="O63" i="10" s="1"/>
  <c r="I140" i="2"/>
  <c r="O45" i="10" s="1"/>
  <c r="W136" i="2"/>
  <c r="AC41" i="10" s="1"/>
  <c r="W154" i="2"/>
  <c r="AC59" i="10" s="1"/>
  <c r="P136" i="2"/>
  <c r="V41" i="10" s="1"/>
  <c r="P154" i="2"/>
  <c r="V59" i="10" s="1"/>
  <c r="N136" i="2"/>
  <c r="T41" i="10" s="1"/>
  <c r="N154" i="2"/>
  <c r="T59" i="10" s="1"/>
  <c r="W155" i="2"/>
  <c r="AC60" i="10" s="1"/>
  <c r="W137" i="2"/>
  <c r="AC42" i="10" s="1"/>
  <c r="G155" i="2"/>
  <c r="M60" i="10" s="1"/>
  <c r="G137" i="2"/>
  <c r="M42" i="10" s="1"/>
  <c r="O155" i="2"/>
  <c r="U60" i="10" s="1"/>
  <c r="O137" i="2"/>
  <c r="U42" i="10" s="1"/>
  <c r="T137" i="2"/>
  <c r="Z42" i="10" s="1"/>
  <c r="T155" i="2"/>
  <c r="Z60" i="10" s="1"/>
  <c r="F137" i="2"/>
  <c r="L42" i="10" s="1"/>
  <c r="F155" i="2"/>
  <c r="L60" i="10" s="1"/>
  <c r="O55" i="2"/>
  <c r="O84"/>
  <c r="P55"/>
  <c r="P84"/>
  <c r="U55"/>
  <c r="U84"/>
  <c r="L84"/>
  <c r="L55"/>
  <c r="X55"/>
  <c r="X84"/>
  <c r="U163"/>
  <c r="AA68" i="10" s="1"/>
  <c r="U145" i="2"/>
  <c r="AA50" i="10" s="1"/>
  <c r="K163" i="2"/>
  <c r="Q68" i="10" s="1"/>
  <c r="K145" i="2"/>
  <c r="Q50" i="10" s="1"/>
  <c r="S163" i="2"/>
  <c r="Y68" i="10" s="1"/>
  <c r="S145" i="2"/>
  <c r="Y50" i="10" s="1"/>
  <c r="F145" i="2"/>
  <c r="L50" i="10" s="1"/>
  <c r="F163" i="2"/>
  <c r="L68" i="10" s="1"/>
  <c r="J145" i="2"/>
  <c r="P50" i="10" s="1"/>
  <c r="J163" i="2"/>
  <c r="P68" i="10" s="1"/>
  <c r="J159" i="2"/>
  <c r="P64" i="10" s="1"/>
  <c r="J141" i="2"/>
  <c r="P46" i="10" s="1"/>
  <c r="N159" i="2"/>
  <c r="T64" i="10" s="1"/>
  <c r="N141" i="2"/>
  <c r="T46" i="10" s="1"/>
  <c r="E91" i="2"/>
  <c r="Z43"/>
  <c r="U159"/>
  <c r="AA64" i="10" s="1"/>
  <c r="U141" i="2"/>
  <c r="AA46" i="10" s="1"/>
  <c r="H159" i="2"/>
  <c r="N64" i="10" s="1"/>
  <c r="H141" i="2"/>
  <c r="N46" i="10" s="1"/>
  <c r="I151" i="2"/>
  <c r="O56" i="10" s="1"/>
  <c r="I169" i="2"/>
  <c r="O74" i="10" s="1"/>
  <c r="N169" i="2"/>
  <c r="T74" i="10" s="1"/>
  <c r="N151" i="2"/>
  <c r="T56" i="10" s="1"/>
  <c r="U151" i="2"/>
  <c r="AA56" i="10" s="1"/>
  <c r="U169" i="2"/>
  <c r="AA74" i="10" s="1"/>
  <c r="O151" i="2"/>
  <c r="U56" i="10" s="1"/>
  <c r="O169" i="2"/>
  <c r="U74" i="10" s="1"/>
  <c r="J151" i="2"/>
  <c r="P56" i="10" s="1"/>
  <c r="J169" i="2"/>
  <c r="P74" i="10" s="1"/>
  <c r="G146" i="2"/>
  <c r="M51" i="10" s="1"/>
  <c r="G164" i="2"/>
  <c r="M69" i="10" s="1"/>
  <c r="L146" i="2"/>
  <c r="R51" i="10" s="1"/>
  <c r="L164" i="2"/>
  <c r="R69" i="10" s="1"/>
  <c r="P146" i="2"/>
  <c r="V51" i="10" s="1"/>
  <c r="P164" i="2"/>
  <c r="V69" i="10" s="1"/>
  <c r="U164" i="2"/>
  <c r="AA69" i="10" s="1"/>
  <c r="U146" i="2"/>
  <c r="AA51" i="10" s="1"/>
  <c r="R146" i="2"/>
  <c r="X51" i="10" s="1"/>
  <c r="R164" i="2"/>
  <c r="X69" i="10" s="1"/>
  <c r="L150" i="2"/>
  <c r="R55" i="10" s="1"/>
  <c r="L168" i="2"/>
  <c r="R73" i="10" s="1"/>
  <c r="O168" i="2"/>
  <c r="U73" i="10" s="1"/>
  <c r="O150" i="2"/>
  <c r="U55" i="10" s="1"/>
  <c r="I168" i="2"/>
  <c r="O73" i="10" s="1"/>
  <c r="I150" i="2"/>
  <c r="O55" i="10" s="1"/>
  <c r="R168" i="2"/>
  <c r="X73" i="10" s="1"/>
  <c r="R150" i="2"/>
  <c r="X55" i="10" s="1"/>
  <c r="U168" i="2"/>
  <c r="AA73" i="10" s="1"/>
  <c r="U150" i="2"/>
  <c r="AA55" i="10" s="1"/>
  <c r="M162" i="2"/>
  <c r="S67" i="10" s="1"/>
  <c r="M144" i="2"/>
  <c r="S49" i="10" s="1"/>
  <c r="J144" i="2"/>
  <c r="P49" i="10" s="1"/>
  <c r="J162" i="2"/>
  <c r="P67" i="10" s="1"/>
  <c r="S144" i="2"/>
  <c r="Y49" i="10" s="1"/>
  <c r="S162" i="2"/>
  <c r="Y67" i="10" s="1"/>
  <c r="W162" i="2"/>
  <c r="AC67" i="10" s="1"/>
  <c r="W144" i="2"/>
  <c r="AC49" i="10" s="1"/>
  <c r="K144" i="2"/>
  <c r="Q49" i="10" s="1"/>
  <c r="K162" i="2"/>
  <c r="Q67" i="10" s="1"/>
  <c r="K153" i="2"/>
  <c r="Q58" i="10" s="1"/>
  <c r="K135" i="2"/>
  <c r="Q40" i="10" s="1"/>
  <c r="S135" i="2"/>
  <c r="Y40" i="10" s="1"/>
  <c r="S153" i="2"/>
  <c r="Y58" i="10" s="1"/>
  <c r="L135" i="2"/>
  <c r="R40" i="10" s="1"/>
  <c r="L153" i="2"/>
  <c r="R58" i="10" s="1"/>
  <c r="I135" i="2"/>
  <c r="O40" i="10" s="1"/>
  <c r="I153" i="2"/>
  <c r="O58" i="10" s="1"/>
  <c r="J153" i="2"/>
  <c r="P58" i="10" s="1"/>
  <c r="J135" i="2"/>
  <c r="P40" i="10" s="1"/>
  <c r="R138" i="2"/>
  <c r="X43" i="10" s="1"/>
  <c r="R156" i="2"/>
  <c r="X61" i="10" s="1"/>
  <c r="I156" i="2"/>
  <c r="O61" i="10" s="1"/>
  <c r="I138" i="2"/>
  <c r="O43" i="10" s="1"/>
  <c r="X138" i="2"/>
  <c r="AD43" i="10" s="1"/>
  <c r="X156" i="2"/>
  <c r="AD61" i="10" s="1"/>
  <c r="H138" i="2"/>
  <c r="N43" i="10" s="1"/>
  <c r="H156" i="2"/>
  <c r="N61" i="10" s="1"/>
  <c r="L138" i="2"/>
  <c r="R43" i="10" s="1"/>
  <c r="L156" i="2"/>
  <c r="R61" i="10" s="1"/>
  <c r="P139" i="2"/>
  <c r="V44" i="10" s="1"/>
  <c r="P157" i="2"/>
  <c r="V62" i="10" s="1"/>
  <c r="G157" i="2"/>
  <c r="M62" i="10" s="1"/>
  <c r="G139" i="2"/>
  <c r="M44" i="10" s="1"/>
  <c r="J139" i="2"/>
  <c r="P44" i="10" s="1"/>
  <c r="J157" i="2"/>
  <c r="P62" i="10" s="1"/>
  <c r="T157" i="2"/>
  <c r="Z62" i="10" s="1"/>
  <c r="T139" i="2"/>
  <c r="Z44" i="10" s="1"/>
  <c r="N157" i="2"/>
  <c r="T62" i="10" s="1"/>
  <c r="N139" i="2"/>
  <c r="T44" i="10" s="1"/>
  <c r="H167" i="2"/>
  <c r="N72" i="10" s="1"/>
  <c r="H149" i="2"/>
  <c r="N54" i="10" s="1"/>
  <c r="V167" i="2"/>
  <c r="AB72" i="10" s="1"/>
  <c r="V149" i="2"/>
  <c r="AB54" i="10" s="1"/>
  <c r="L167" i="2"/>
  <c r="R72" i="10" s="1"/>
  <c r="L149" i="2"/>
  <c r="R54" i="10" s="1"/>
  <c r="K149" i="2"/>
  <c r="Q54" i="10" s="1"/>
  <c r="K167" i="2"/>
  <c r="Q72" i="10" s="1"/>
  <c r="Q167" i="2"/>
  <c r="W72" i="10" s="1"/>
  <c r="Q149" i="2"/>
  <c r="W54" i="10" s="1"/>
  <c r="M148" i="2"/>
  <c r="S53" i="10" s="1"/>
  <c r="M166" i="2"/>
  <c r="S71" i="10" s="1"/>
  <c r="N148" i="2"/>
  <c r="T53" i="10" s="1"/>
  <c r="N166" i="2"/>
  <c r="T71" i="10" s="1"/>
  <c r="P148" i="2"/>
  <c r="V53" i="10" s="1"/>
  <c r="P166" i="2"/>
  <c r="V71" i="10" s="1"/>
  <c r="J148" i="2"/>
  <c r="P53" i="10" s="1"/>
  <c r="J166" i="2"/>
  <c r="P71" i="10" s="1"/>
  <c r="S148" i="2"/>
  <c r="Y53" i="10" s="1"/>
  <c r="S166" i="2"/>
  <c r="Y71" i="10" s="1"/>
  <c r="H147" i="2"/>
  <c r="N52" i="10" s="1"/>
  <c r="H165" i="2"/>
  <c r="N70" i="10" s="1"/>
  <c r="P147" i="2"/>
  <c r="V52" i="10" s="1"/>
  <c r="P165" i="2"/>
  <c r="V70" i="10" s="1"/>
  <c r="J165" i="2"/>
  <c r="P70" i="10" s="1"/>
  <c r="J147" i="2"/>
  <c r="P52" i="10" s="1"/>
  <c r="L147" i="2"/>
  <c r="R52" i="10" s="1"/>
  <c r="L165" i="2"/>
  <c r="R70" i="10" s="1"/>
  <c r="I165" i="2"/>
  <c r="O70" i="10" s="1"/>
  <c r="I147" i="2"/>
  <c r="O52" i="10" s="1"/>
  <c r="W160" i="2"/>
  <c r="AC65" i="10" s="1"/>
  <c r="W142" i="2"/>
  <c r="AC47" i="10" s="1"/>
  <c r="F160" i="2"/>
  <c r="L65" i="10" s="1"/>
  <c r="F142" i="2"/>
  <c r="L47" i="10" s="1"/>
  <c r="G160" i="2"/>
  <c r="M65" i="10" s="1"/>
  <c r="G142" i="2"/>
  <c r="M47" i="10" s="1"/>
  <c r="U142" i="2"/>
  <c r="AA47" i="10" s="1"/>
  <c r="U160" i="2"/>
  <c r="AA65" i="10" s="1"/>
  <c r="X160" i="2"/>
  <c r="AD65" i="10" s="1"/>
  <c r="X142" i="2"/>
  <c r="AD47" i="10" s="1"/>
  <c r="E93" i="2"/>
  <c r="Z45"/>
  <c r="U143"/>
  <c r="AA48" i="10" s="1"/>
  <c r="U161" i="2"/>
  <c r="AA66" i="10" s="1"/>
  <c r="I161" i="2"/>
  <c r="O66" i="10" s="1"/>
  <c r="I143" i="2"/>
  <c r="O48" i="10" s="1"/>
  <c r="T143" i="2"/>
  <c r="Z48" i="10" s="1"/>
  <c r="T161" i="2"/>
  <c r="Z66" i="10" s="1"/>
  <c r="J143" i="2"/>
  <c r="P48" i="10" s="1"/>
  <c r="J161" i="2"/>
  <c r="P66" i="10" s="1"/>
  <c r="W140" i="2"/>
  <c r="AC45" i="10" s="1"/>
  <c r="W158" i="2"/>
  <c r="AC63" i="10" s="1"/>
  <c r="U140" i="2"/>
  <c r="AA45" i="10" s="1"/>
  <c r="U158" i="2"/>
  <c r="AA63" i="10" s="1"/>
  <c r="M140" i="2"/>
  <c r="S45" i="10" s="1"/>
  <c r="M158" i="2"/>
  <c r="S63" i="10" s="1"/>
  <c r="T158" i="2"/>
  <c r="Z63" i="10" s="1"/>
  <c r="T140" i="2"/>
  <c r="Z45" i="10" s="1"/>
  <c r="G158" i="2"/>
  <c r="M63" i="10" s="1"/>
  <c r="G140" i="2"/>
  <c r="M45" i="10" s="1"/>
  <c r="X136" i="2"/>
  <c r="AD41" i="10" s="1"/>
  <c r="X154" i="2"/>
  <c r="AD59" i="10" s="1"/>
  <c r="J154" i="2"/>
  <c r="P59" i="10" s="1"/>
  <c r="J136" i="2"/>
  <c r="P41" i="10" s="1"/>
  <c r="E86" i="2"/>
  <c r="Z38"/>
  <c r="R154"/>
  <c r="X59" i="10" s="1"/>
  <c r="R136" i="2"/>
  <c r="X41" i="10" s="1"/>
  <c r="H154" i="2"/>
  <c r="N59" i="10" s="1"/>
  <c r="H136" i="2"/>
  <c r="N41" i="10" s="1"/>
  <c r="Q137" i="2"/>
  <c r="W42" i="10" s="1"/>
  <c r="Q155" i="2"/>
  <c r="W60" i="10" s="1"/>
  <c r="S137" i="2"/>
  <c r="Y42" i="10" s="1"/>
  <c r="S155" i="2"/>
  <c r="Y60" i="10" s="1"/>
  <c r="J137" i="2"/>
  <c r="P42" i="10" s="1"/>
  <c r="J155" i="2"/>
  <c r="P60" i="10" s="1"/>
  <c r="X155" i="2"/>
  <c r="AD60" i="10" s="1"/>
  <c r="X137" i="2"/>
  <c r="AD42" i="10" s="1"/>
  <c r="N155" i="2"/>
  <c r="T60" i="10" s="1"/>
  <c r="N137" i="2"/>
  <c r="T42" i="10" s="1"/>
  <c r="H84" i="2"/>
  <c r="H55"/>
  <c r="V55"/>
  <c r="V84"/>
  <c r="Z36"/>
  <c r="E84"/>
  <c r="E55"/>
  <c r="G55"/>
  <c r="G84"/>
  <c r="I55"/>
  <c r="I84"/>
  <c r="X145"/>
  <c r="AD50" i="10" s="1"/>
  <c r="X163" i="2"/>
  <c r="AD68" i="10" s="1"/>
  <c r="O163" i="2"/>
  <c r="U68" i="10" s="1"/>
  <c r="O145" i="2"/>
  <c r="U50" i="10" s="1"/>
  <c r="I163" i="2"/>
  <c r="O68" i="10" s="1"/>
  <c r="I145" i="2"/>
  <c r="O50" i="10" s="1"/>
  <c r="H145" i="2"/>
  <c r="N50" i="10" s="1"/>
  <c r="H163" i="2"/>
  <c r="N68" i="10" s="1"/>
  <c r="Q163" i="2"/>
  <c r="W68" i="10" s="1"/>
  <c r="Q145" i="2"/>
  <c r="W50" i="10" s="1"/>
  <c r="V141" i="2"/>
  <c r="AB46" i="10" s="1"/>
  <c r="V159" i="2"/>
  <c r="AB64" i="10" s="1"/>
  <c r="X159" i="2"/>
  <c r="AD64" i="10" s="1"/>
  <c r="X141" i="2"/>
  <c r="AD46" i="10" s="1"/>
  <c r="Q169" i="2"/>
  <c r="W74" i="10" s="1"/>
  <c r="Q151" i="2"/>
  <c r="W56" i="10" s="1"/>
  <c r="S146" i="2"/>
  <c r="Y51" i="10" s="1"/>
  <c r="S164" i="2"/>
  <c r="Y69" i="10" s="1"/>
  <c r="M164" i="2"/>
  <c r="S69" i="10" s="1"/>
  <c r="M146" i="2"/>
  <c r="S51" i="10" s="1"/>
  <c r="Q150" i="2"/>
  <c r="W55" i="10" s="1"/>
  <c r="Q168" i="2"/>
  <c r="W73" i="10" s="1"/>
  <c r="F162" i="2"/>
  <c r="L67" i="10" s="1"/>
  <c r="F144" i="2"/>
  <c r="L49" i="10" s="1"/>
  <c r="R144" i="2"/>
  <c r="X49" i="10" s="1"/>
  <c r="R162" i="2"/>
  <c r="X67" i="10" s="1"/>
  <c r="F135" i="2"/>
  <c r="L40" i="10" s="1"/>
  <c r="F153" i="2"/>
  <c r="L58" i="10" s="1"/>
  <c r="U138" i="2"/>
  <c r="AA43" i="10" s="1"/>
  <c r="U156" i="2"/>
  <c r="AA61" i="10" s="1"/>
  <c r="S156" i="2"/>
  <c r="Y61" i="10" s="1"/>
  <c r="S138" i="2"/>
  <c r="Y43" i="10" s="1"/>
  <c r="U157" i="2"/>
  <c r="AA62" i="10" s="1"/>
  <c r="U139" i="2"/>
  <c r="AA44" i="10" s="1"/>
  <c r="G167" i="2"/>
  <c r="M72" i="10" s="1"/>
  <c r="G149" i="2"/>
  <c r="M54" i="10" s="1"/>
  <c r="F148" i="2"/>
  <c r="L53" i="10" s="1"/>
  <c r="F166" i="2"/>
  <c r="L71" i="10" s="1"/>
  <c r="V147" i="2"/>
  <c r="AB52" i="10" s="1"/>
  <c r="V165" i="2"/>
  <c r="AB70" i="10" s="1"/>
  <c r="K147" i="2"/>
  <c r="Q52" i="10" s="1"/>
  <c r="K165" i="2"/>
  <c r="Q70" i="10" s="1"/>
  <c r="S160" i="2"/>
  <c r="Y65" i="10" s="1"/>
  <c r="S142" i="2"/>
  <c r="Y47" i="10" s="1"/>
  <c r="I160" i="2"/>
  <c r="O65" i="10" s="1"/>
  <c r="I142" i="2"/>
  <c r="O47" i="10" s="1"/>
  <c r="V143" i="2"/>
  <c r="AB48" i="10" s="1"/>
  <c r="V161" i="2"/>
  <c r="AB66" i="10" s="1"/>
  <c r="K143" i="2"/>
  <c r="Q48" i="10" s="1"/>
  <c r="K161" i="2"/>
  <c r="Q66" i="10" s="1"/>
  <c r="U136" i="2"/>
  <c r="AA41" i="10" s="1"/>
  <c r="U154" i="2"/>
  <c r="AA59" i="10" s="1"/>
  <c r="P141" i="2"/>
  <c r="V46" i="10" s="1"/>
  <c r="P159" i="2"/>
  <c r="V64" i="10" s="1"/>
  <c r="K141" i="2"/>
  <c r="Q46" i="10" s="1"/>
  <c r="K159" i="2"/>
  <c r="Q64" i="10" s="1"/>
  <c r="L141" i="2"/>
  <c r="R46" i="10" s="1"/>
  <c r="L159" i="2"/>
  <c r="R64" i="10" s="1"/>
  <c r="M159" i="2"/>
  <c r="S64" i="10" s="1"/>
  <c r="M141" i="2"/>
  <c r="S46" i="10" s="1"/>
  <c r="O141" i="2"/>
  <c r="U46" i="10" s="1"/>
  <c r="O159" i="2"/>
  <c r="U64" i="10" s="1"/>
  <c r="V151" i="2"/>
  <c r="AB56" i="10" s="1"/>
  <c r="V169" i="2"/>
  <c r="AB74" i="10" s="1"/>
  <c r="H169" i="2"/>
  <c r="N74" i="10" s="1"/>
  <c r="H151" i="2"/>
  <c r="N56" i="10" s="1"/>
  <c r="S151" i="2"/>
  <c r="Y56" i="10" s="1"/>
  <c r="S169" i="2"/>
  <c r="Y74" i="10" s="1"/>
  <c r="T169" i="2"/>
  <c r="Z74" i="10" s="1"/>
  <c r="T151" i="2"/>
  <c r="Z56" i="10" s="1"/>
  <c r="P151" i="2"/>
  <c r="V56" i="10" s="1"/>
  <c r="P169" i="2"/>
  <c r="V74" i="10" s="1"/>
  <c r="K164" i="2"/>
  <c r="Q69" i="10" s="1"/>
  <c r="K146" i="2"/>
  <c r="Q51" i="10" s="1"/>
  <c r="X164" i="2"/>
  <c r="AD69" i="10" s="1"/>
  <c r="X146" i="2"/>
  <c r="AD51" i="10" s="1"/>
  <c r="E96" i="2"/>
  <c r="Z48"/>
  <c r="Q146"/>
  <c r="W51" i="10" s="1"/>
  <c r="Q164" i="2"/>
  <c r="W69" i="10" s="1"/>
  <c r="H164" i="2"/>
  <c r="N69" i="10" s="1"/>
  <c r="H146" i="2"/>
  <c r="N51" i="10" s="1"/>
  <c r="X168" i="2"/>
  <c r="AD73" i="10" s="1"/>
  <c r="X150" i="2"/>
  <c r="AD55" i="10" s="1"/>
  <c r="H150" i="2"/>
  <c r="N55" i="10" s="1"/>
  <c r="H168" i="2"/>
  <c r="N73" i="10" s="1"/>
  <c r="W168" i="2"/>
  <c r="AC73" i="10" s="1"/>
  <c r="W150" i="2"/>
  <c r="AC55" i="10" s="1"/>
  <c r="E100" i="2"/>
  <c r="Z52"/>
  <c r="M150"/>
  <c r="S55" i="10" s="1"/>
  <c r="M168" i="2"/>
  <c r="S73" i="10" s="1"/>
  <c r="O144" i="2"/>
  <c r="U49" i="10" s="1"/>
  <c r="O162" i="2"/>
  <c r="U67" i="10" s="1"/>
  <c r="U162" i="2"/>
  <c r="AA67" i="10" s="1"/>
  <c r="U144" i="2"/>
  <c r="AA49" i="10" s="1"/>
  <c r="H144" i="2"/>
  <c r="N49" i="10" s="1"/>
  <c r="H162" i="2"/>
  <c r="N67" i="10" s="1"/>
  <c r="V144" i="2"/>
  <c r="AB49" i="10" s="1"/>
  <c r="V162" i="2"/>
  <c r="AB67" i="10" s="1"/>
  <c r="L144" i="2"/>
  <c r="R49" i="10" s="1"/>
  <c r="L162" i="2"/>
  <c r="R67" i="10" s="1"/>
  <c r="E85" i="2"/>
  <c r="Z37"/>
  <c r="M153"/>
  <c r="S58" i="10" s="1"/>
  <c r="M135" i="2"/>
  <c r="S40" i="10" s="1"/>
  <c r="Q153" i="2"/>
  <c r="W58" i="10" s="1"/>
  <c r="Q135" i="2"/>
  <c r="W40" i="10" s="1"/>
  <c r="X135" i="2"/>
  <c r="AD40" i="10" s="1"/>
  <c r="X153" i="2"/>
  <c r="AD58" i="10" s="1"/>
  <c r="T153" i="2"/>
  <c r="Z58" i="10" s="1"/>
  <c r="T135" i="2"/>
  <c r="Z40" i="10" s="1"/>
  <c r="P156" i="2"/>
  <c r="V61" i="10" s="1"/>
  <c r="P138" i="2"/>
  <c r="V43" i="10" s="1"/>
  <c r="E88" i="2"/>
  <c r="Z40"/>
  <c r="G138"/>
  <c r="M43" i="10" s="1"/>
  <c r="G156" i="2"/>
  <c r="M61" i="10" s="1"/>
  <c r="F138" i="2"/>
  <c r="L43" i="10" s="1"/>
  <c r="F156" i="2"/>
  <c r="L61" i="10" s="1"/>
  <c r="O138" i="2"/>
  <c r="U43" i="10" s="1"/>
  <c r="O156" i="2"/>
  <c r="U61" i="10" s="1"/>
  <c r="X157" i="2"/>
  <c r="AD62" i="10" s="1"/>
  <c r="X139" i="2"/>
  <c r="AD44" i="10" s="1"/>
  <c r="H157" i="2"/>
  <c r="N62" i="10" s="1"/>
  <c r="H139" i="2"/>
  <c r="N44" i="10" s="1"/>
  <c r="S157" i="2"/>
  <c r="Y62" i="10" s="1"/>
  <c r="S139" i="2"/>
  <c r="Y44" i="10" s="1"/>
  <c r="R139" i="2"/>
  <c r="X44" i="10" s="1"/>
  <c r="R157" i="2"/>
  <c r="X62" i="10" s="1"/>
  <c r="M157" i="2"/>
  <c r="S62" i="10" s="1"/>
  <c r="M139" i="2"/>
  <c r="S44" i="10" s="1"/>
  <c r="P167" i="2"/>
  <c r="V72" i="10" s="1"/>
  <c r="P149" i="2"/>
  <c r="V54" i="10" s="1"/>
  <c r="F167" i="2"/>
  <c r="L72" i="10" s="1"/>
  <c r="F149" i="2"/>
  <c r="L54" i="10" s="1"/>
  <c r="I167" i="2"/>
  <c r="O72" i="10" s="1"/>
  <c r="I149" i="2"/>
  <c r="O54" i="10" s="1"/>
  <c r="R167" i="2"/>
  <c r="X72" i="10" s="1"/>
  <c r="R149" i="2"/>
  <c r="X54" i="10" s="1"/>
  <c r="S167" i="2"/>
  <c r="Y72" i="10" s="1"/>
  <c r="S149" i="2"/>
  <c r="Y54" i="10" s="1"/>
  <c r="K166" i="2"/>
  <c r="Q71" i="10" s="1"/>
  <c r="K148" i="2"/>
  <c r="Q53" i="10" s="1"/>
  <c r="T148" i="2"/>
  <c r="Z53" i="10" s="1"/>
  <c r="T166" i="2"/>
  <c r="Z71" i="10" s="1"/>
  <c r="G148" i="2"/>
  <c r="M53" i="10" s="1"/>
  <c r="G166" i="2"/>
  <c r="M71" i="10" s="1"/>
  <c r="E98" i="2"/>
  <c r="Z50"/>
  <c r="V148"/>
  <c r="AB53" i="10" s="1"/>
  <c r="V166" i="2"/>
  <c r="AB71" i="10" s="1"/>
  <c r="Q147" i="2"/>
  <c r="W52" i="10" s="1"/>
  <c r="Q165" i="2"/>
  <c r="W70" i="10" s="1"/>
  <c r="E97" i="2"/>
  <c r="Z49"/>
  <c r="T147"/>
  <c r="Z52" i="10" s="1"/>
  <c r="T165" i="2"/>
  <c r="Z70" i="10" s="1"/>
  <c r="S147" i="2"/>
  <c r="Y52" i="10" s="1"/>
  <c r="S165" i="2"/>
  <c r="Y70" i="10" s="1"/>
  <c r="W147" i="2"/>
  <c r="AC52" i="10" s="1"/>
  <c r="W165" i="2"/>
  <c r="AC70" i="10" s="1"/>
  <c r="R160" i="2"/>
  <c r="X65" i="10" s="1"/>
  <c r="R142" i="2"/>
  <c r="X47" i="10" s="1"/>
  <c r="M160" i="2"/>
  <c r="S65" i="10" s="1"/>
  <c r="M142" i="2"/>
  <c r="S47" i="10" s="1"/>
  <c r="O160" i="2"/>
  <c r="U65" i="10" s="1"/>
  <c r="O142" i="2"/>
  <c r="U47" i="10" s="1"/>
  <c r="K160" i="2"/>
  <c r="Q65" i="10" s="1"/>
  <c r="K142" i="2"/>
  <c r="Q47" i="10" s="1"/>
  <c r="E92" i="2"/>
  <c r="Z44"/>
  <c r="P143"/>
  <c r="V48" i="10" s="1"/>
  <c r="P161" i="2"/>
  <c r="V66" i="10" s="1"/>
  <c r="O143" i="2"/>
  <c r="U48" i="10" s="1"/>
  <c r="O161" i="2"/>
  <c r="U66" i="10" s="1"/>
  <c r="W143" i="2"/>
  <c r="AC48" i="10" s="1"/>
  <c r="W161" i="2"/>
  <c r="AC66" i="10" s="1"/>
  <c r="L161" i="2"/>
  <c r="R66" i="10" s="1"/>
  <c r="L143" i="2"/>
  <c r="R48" i="10" s="1"/>
  <c r="G161" i="2"/>
  <c r="M66" i="10" s="1"/>
  <c r="G143" i="2"/>
  <c r="M48" i="10" s="1"/>
  <c r="N140" i="2"/>
  <c r="T45" i="10" s="1"/>
  <c r="N158" i="2"/>
  <c r="T63" i="10" s="1"/>
  <c r="P158" i="2"/>
  <c r="V63" i="10" s="1"/>
  <c r="P140" i="2"/>
  <c r="V45" i="10" s="1"/>
  <c r="R140" i="2"/>
  <c r="X45" i="10" s="1"/>
  <c r="R158" i="2"/>
  <c r="X63" i="10" s="1"/>
  <c r="H140" i="2"/>
  <c r="N45" i="10" s="1"/>
  <c r="H158" i="2"/>
  <c r="N63" i="10" s="1"/>
  <c r="O158" i="2"/>
  <c r="U63" i="10" s="1"/>
  <c r="O140" i="2"/>
  <c r="U45" i="10" s="1"/>
  <c r="G136" i="2"/>
  <c r="M41" i="10" s="1"/>
  <c r="G154" i="2"/>
  <c r="M59" i="10" s="1"/>
  <c r="M154" i="2"/>
  <c r="S59" i="10" s="1"/>
  <c r="M136" i="2"/>
  <c r="S41" i="10" s="1"/>
  <c r="S154" i="2"/>
  <c r="Y59" i="10" s="1"/>
  <c r="S136" i="2"/>
  <c r="Y41" i="10" s="1"/>
  <c r="K136" i="2"/>
  <c r="Q41" i="10" s="1"/>
  <c r="K154" i="2"/>
  <c r="Q59" i="10" s="1"/>
  <c r="Q136" i="2"/>
  <c r="W41" i="10" s="1"/>
  <c r="Q154" i="2"/>
  <c r="W59" i="10" s="1"/>
  <c r="R155" i="2"/>
  <c r="X60" i="10" s="1"/>
  <c r="R137" i="2"/>
  <c r="X42" i="10" s="1"/>
  <c r="H137" i="2"/>
  <c r="N42" i="10" s="1"/>
  <c r="H155" i="2"/>
  <c r="N60" i="10" s="1"/>
  <c r="M137" i="2"/>
  <c r="S42" i="10" s="1"/>
  <c r="M155" i="2"/>
  <c r="S60" i="10" s="1"/>
  <c r="Z39" i="2"/>
  <c r="E87"/>
  <c r="K155"/>
  <c r="Q60" i="10" s="1"/>
  <c r="K137" i="2"/>
  <c r="Q42" i="10" s="1"/>
  <c r="Q55" i="2"/>
  <c r="Q84"/>
  <c r="F84"/>
  <c r="F55"/>
  <c r="W55"/>
  <c r="W84"/>
  <c r="J55"/>
  <c r="J84"/>
  <c r="R55"/>
  <c r="R84"/>
  <c r="P163"/>
  <c r="V68" i="10" s="1"/>
  <c r="P145" i="2"/>
  <c r="V50" i="10" s="1"/>
  <c r="T145" i="2"/>
  <c r="Z50" i="10" s="1"/>
  <c r="T163" i="2"/>
  <c r="Z68" i="10" s="1"/>
  <c r="N145" i="2"/>
  <c r="T50" i="10" s="1"/>
  <c r="N163" i="2"/>
  <c r="T68" i="10" s="1"/>
  <c r="M145" i="2"/>
  <c r="S50" i="10" s="1"/>
  <c r="M163" i="2"/>
  <c r="S68" i="10" s="1"/>
  <c r="G145" i="2"/>
  <c r="M50" i="10" s="1"/>
  <c r="G163" i="2"/>
  <c r="M68" i="10" s="1"/>
  <c r="W141" i="2"/>
  <c r="AC46" i="10" s="1"/>
  <c r="W159" i="2"/>
  <c r="AC64" i="10" s="1"/>
  <c r="M169" i="2"/>
  <c r="S74" i="10" s="1"/>
  <c r="M151" i="2"/>
  <c r="S56" i="10" s="1"/>
  <c r="E125" i="2"/>
  <c r="F125" s="1"/>
  <c r="G125" s="1"/>
  <c r="H125" s="1"/>
  <c r="I125" s="1"/>
  <c r="J125" s="1"/>
  <c r="K125" s="1"/>
  <c r="L125" s="1"/>
  <c r="M125" s="1"/>
  <c r="N125" s="1"/>
  <c r="O125" s="1"/>
  <c r="P125" s="1"/>
  <c r="Q125" s="1"/>
  <c r="R125" s="1"/>
  <c r="S125" s="1"/>
  <c r="T125" s="1"/>
  <c r="U125" s="1"/>
  <c r="V125" s="1"/>
  <c r="W125" s="1"/>
  <c r="E169"/>
  <c r="E151"/>
  <c r="N146"/>
  <c r="T51" i="10" s="1"/>
  <c r="N164" i="2"/>
  <c r="T69" i="10" s="1"/>
  <c r="F168" i="2"/>
  <c r="L73" i="10" s="1"/>
  <c r="F150" i="2"/>
  <c r="L55" i="10" s="1"/>
  <c r="G168" i="2"/>
  <c r="M73" i="10" s="1"/>
  <c r="G150" i="2"/>
  <c r="M55" i="10" s="1"/>
  <c r="Q144" i="2"/>
  <c r="W49" i="10" s="1"/>
  <c r="Q162" i="2"/>
  <c r="W67" i="10" s="1"/>
  <c r="G135" i="2"/>
  <c r="M40" i="10" s="1"/>
  <c r="G153" i="2"/>
  <c r="M58" i="10" s="1"/>
  <c r="P153" i="2"/>
  <c r="V58" i="10" s="1"/>
  <c r="P135" i="2"/>
  <c r="V40" i="10" s="1"/>
  <c r="W138" i="2"/>
  <c r="AC43" i="10" s="1"/>
  <c r="W156" i="2"/>
  <c r="AC61" i="10" s="1"/>
  <c r="I157" i="2"/>
  <c r="O62" i="10" s="1"/>
  <c r="I139" i="2"/>
  <c r="O44" i="10" s="1"/>
  <c r="J167" i="2"/>
  <c r="P72" i="10" s="1"/>
  <c r="J149" i="2"/>
  <c r="P54" i="10" s="1"/>
  <c r="X166" i="2"/>
  <c r="AD71" i="10" s="1"/>
  <c r="X148" i="2"/>
  <c r="AD53" i="10" s="1"/>
  <c r="W148" i="2"/>
  <c r="AC53" i="10" s="1"/>
  <c r="W166" i="2"/>
  <c r="AC71" i="10" s="1"/>
  <c r="N147" i="2"/>
  <c r="T52" i="10" s="1"/>
  <c r="N165" i="2"/>
  <c r="T70" i="10" s="1"/>
  <c r="P142" i="2"/>
  <c r="V47" i="10" s="1"/>
  <c r="P160" i="2"/>
  <c r="V65" i="10" s="1"/>
  <c r="N143" i="2"/>
  <c r="T48" i="10" s="1"/>
  <c r="N161" i="2"/>
  <c r="T66" i="10" s="1"/>
  <c r="T136" i="2"/>
  <c r="Z41" i="10" s="1"/>
  <c r="T154" i="2"/>
  <c r="Z59" i="10" s="1"/>
  <c r="S159" i="2"/>
  <c r="Y64" i="10" s="1"/>
  <c r="S141" i="2"/>
  <c r="Y46" i="10" s="1"/>
  <c r="R159" i="2"/>
  <c r="X64" i="10" s="1"/>
  <c r="R141" i="2"/>
  <c r="X46" i="10" s="1"/>
  <c r="I141" i="2"/>
  <c r="O46" i="10" s="1"/>
  <c r="I159" i="2"/>
  <c r="O64" i="10" s="1"/>
  <c r="F141" i="2"/>
  <c r="L46" i="10" s="1"/>
  <c r="F159" i="2"/>
  <c r="L64" i="10" s="1"/>
  <c r="Q159" i="2"/>
  <c r="W64" i="10" s="1"/>
  <c r="Q141" i="2"/>
  <c r="W46" i="10" s="1"/>
  <c r="K151" i="2"/>
  <c r="Q56" i="10" s="1"/>
  <c r="K169" i="2"/>
  <c r="Q74" i="10" s="1"/>
  <c r="L169" i="2"/>
  <c r="R74" i="10" s="1"/>
  <c r="L151" i="2"/>
  <c r="R56" i="10" s="1"/>
  <c r="G151" i="2"/>
  <c r="M56" i="10" s="1"/>
  <c r="G169" i="2"/>
  <c r="M74" i="10" s="1"/>
  <c r="Z53" i="2"/>
  <c r="X101"/>
  <c r="R151"/>
  <c r="X56" i="10" s="1"/>
  <c r="R169" i="2"/>
  <c r="X74" i="10" s="1"/>
  <c r="J164" i="2"/>
  <c r="P69" i="10" s="1"/>
  <c r="J146" i="2"/>
  <c r="P51" i="10" s="1"/>
  <c r="I164" i="2"/>
  <c r="O69" i="10" s="1"/>
  <c r="I146" i="2"/>
  <c r="O51" i="10" s="1"/>
  <c r="O164" i="2"/>
  <c r="U69" i="10" s="1"/>
  <c r="O146" i="2"/>
  <c r="U51" i="10" s="1"/>
  <c r="V164" i="2"/>
  <c r="AB69" i="10" s="1"/>
  <c r="V146" i="2"/>
  <c r="AB51" i="10" s="1"/>
  <c r="F164" i="2"/>
  <c r="L69" i="10" s="1"/>
  <c r="F146" i="2"/>
  <c r="L51" i="10" s="1"/>
  <c r="S168" i="2"/>
  <c r="Y73" i="10" s="1"/>
  <c r="S150" i="2"/>
  <c r="Y55" i="10" s="1"/>
  <c r="K168" i="2"/>
  <c r="Q73" i="10" s="1"/>
  <c r="K150" i="2"/>
  <c r="Q55" i="10" s="1"/>
  <c r="J168" i="2"/>
  <c r="P73" i="10" s="1"/>
  <c r="J150" i="2"/>
  <c r="P55" i="10" s="1"/>
  <c r="P168" i="2"/>
  <c r="V73" i="10" s="1"/>
  <c r="P150" i="2"/>
  <c r="V55" i="10" s="1"/>
  <c r="N168" i="2"/>
  <c r="T73" i="10" s="1"/>
  <c r="N150" i="2"/>
  <c r="T55" i="10" s="1"/>
  <c r="I144" i="2"/>
  <c r="O49" i="10" s="1"/>
  <c r="I162" i="2"/>
  <c r="O67" i="10" s="1"/>
  <c r="P144" i="2"/>
  <c r="V49" i="10" s="1"/>
  <c r="P162" i="2"/>
  <c r="V67" i="10" s="1"/>
  <c r="X162" i="2"/>
  <c r="AD67" i="10" s="1"/>
  <c r="X144" i="2"/>
  <c r="AD49" i="10" s="1"/>
  <c r="N162" i="2"/>
  <c r="T67" i="10" s="1"/>
  <c r="N144" i="2"/>
  <c r="T49" i="10" s="1"/>
  <c r="G162" i="2"/>
  <c r="M67" i="10" s="1"/>
  <c r="G144" i="2"/>
  <c r="M49" i="10" s="1"/>
  <c r="O135" i="2"/>
  <c r="U40" i="10" s="1"/>
  <c r="O153" i="2"/>
  <c r="U58" i="10" s="1"/>
  <c r="V135" i="2"/>
  <c r="AB40" i="10" s="1"/>
  <c r="V153" i="2"/>
  <c r="AB58" i="10" s="1"/>
  <c r="R153" i="2"/>
  <c r="X58" i="10" s="1"/>
  <c r="R135" i="2"/>
  <c r="X40" i="10" s="1"/>
  <c r="H135" i="2"/>
  <c r="N40" i="10" s="1"/>
  <c r="H153" i="2"/>
  <c r="N58" i="10" s="1"/>
  <c r="W153" i="2"/>
  <c r="AC58" i="10" s="1"/>
  <c r="W135" i="2"/>
  <c r="AC40" i="10" s="1"/>
  <c r="K156" i="2"/>
  <c r="Q61" i="10" s="1"/>
  <c r="K138" i="2"/>
  <c r="Q43" i="10" s="1"/>
  <c r="Q138" i="2"/>
  <c r="W43" i="10" s="1"/>
  <c r="Q156" i="2"/>
  <c r="W61" i="10" s="1"/>
  <c r="T156" i="2"/>
  <c r="Z61" i="10" s="1"/>
  <c r="T138" i="2"/>
  <c r="Z43" i="10" s="1"/>
  <c r="V138" i="2"/>
  <c r="AB43" i="10" s="1"/>
  <c r="V156" i="2"/>
  <c r="AB61" i="10" s="1"/>
  <c r="M156" i="2"/>
  <c r="S61" i="10" s="1"/>
  <c r="M138" i="2"/>
  <c r="S43" i="10" s="1"/>
  <c r="V139" i="2"/>
  <c r="AB44" i="10" s="1"/>
  <c r="V157" i="2"/>
  <c r="AB62" i="10" s="1"/>
  <c r="F157" i="2"/>
  <c r="L62" i="10" s="1"/>
  <c r="F139" i="2"/>
  <c r="L44" i="10" s="1"/>
  <c r="L157" i="2"/>
  <c r="R62" i="10" s="1"/>
  <c r="L139" i="2"/>
  <c r="R44" i="10" s="1"/>
  <c r="Q139" i="2"/>
  <c r="W44" i="10" s="1"/>
  <c r="Q157" i="2"/>
  <c r="W62" i="10" s="1"/>
  <c r="K157" i="2"/>
  <c r="Q62" i="10" s="1"/>
  <c r="K139" i="2"/>
  <c r="Q44" i="10" s="1"/>
  <c r="X167" i="2"/>
  <c r="AD72" i="10" s="1"/>
  <c r="X149" i="2"/>
  <c r="AD54" i="10" s="1"/>
  <c r="N167" i="2"/>
  <c r="T72" i="10" s="1"/>
  <c r="N149" i="2"/>
  <c r="T54" i="10" s="1"/>
  <c r="O167" i="2"/>
  <c r="U72" i="10" s="1"/>
  <c r="O149" i="2"/>
  <c r="U54" i="10" s="1"/>
  <c r="M167" i="2"/>
  <c r="S72" i="10" s="1"/>
  <c r="M149" i="2"/>
  <c r="S54" i="10" s="1"/>
  <c r="T167" i="2"/>
  <c r="Z72" i="10" s="1"/>
  <c r="T149" i="2"/>
  <c r="Z54" i="10" s="1"/>
  <c r="R148" i="2"/>
  <c r="X53" i="10" s="1"/>
  <c r="R166" i="2"/>
  <c r="X71" i="10" s="1"/>
  <c r="U148" i="2"/>
  <c r="AA53" i="10" s="1"/>
  <c r="U166" i="2"/>
  <c r="AA71" i="10" s="1"/>
  <c r="L148" i="2"/>
  <c r="R53" i="10" s="1"/>
  <c r="L166" i="2"/>
  <c r="R71" i="10" s="1"/>
  <c r="I166" i="2"/>
  <c r="O71" i="10" s="1"/>
  <c r="I148" i="2"/>
  <c r="O53" i="10" s="1"/>
  <c r="O148" i="2"/>
  <c r="U53" i="10" s="1"/>
  <c r="O166" i="2"/>
  <c r="U71" i="10" s="1"/>
  <c r="F147" i="2"/>
  <c r="L52" i="10" s="1"/>
  <c r="F165" i="2"/>
  <c r="L70" i="10" s="1"/>
  <c r="M147" i="2"/>
  <c r="S52" i="10" s="1"/>
  <c r="M165" i="2"/>
  <c r="S70" i="10" s="1"/>
  <c r="O147" i="2"/>
  <c r="U52" i="10" s="1"/>
  <c r="O165" i="2"/>
  <c r="U70" i="10" s="1"/>
  <c r="R165" i="2"/>
  <c r="X70" i="10" s="1"/>
  <c r="R147" i="2"/>
  <c r="X52" i="10" s="1"/>
  <c r="U147" i="2"/>
  <c r="AA52" i="10" s="1"/>
  <c r="U165" i="2"/>
  <c r="AA70" i="10" s="1"/>
  <c r="N142" i="2"/>
  <c r="T47" i="10" s="1"/>
  <c r="N160" i="2"/>
  <c r="T65" i="10" s="1"/>
  <c r="H160" i="2"/>
  <c r="N65" i="10" s="1"/>
  <c r="H142" i="2"/>
  <c r="N47" i="10" s="1"/>
  <c r="J160" i="2"/>
  <c r="P65" i="10" s="1"/>
  <c r="J142" i="2"/>
  <c r="P47" i="10" s="1"/>
  <c r="V142" i="2"/>
  <c r="AB47" i="10" s="1"/>
  <c r="V160" i="2"/>
  <c r="AB65" i="10" s="1"/>
  <c r="L160" i="2"/>
  <c r="R65" i="10" s="1"/>
  <c r="L142" i="2"/>
  <c r="R47" i="10" s="1"/>
  <c r="S143" i="2"/>
  <c r="Y48" i="10" s="1"/>
  <c r="S161" i="2"/>
  <c r="Y66" i="10" s="1"/>
  <c r="H161" i="2"/>
  <c r="N66" i="10" s="1"/>
  <c r="H143" i="2"/>
  <c r="N48" i="10" s="1"/>
  <c r="R161" i="2"/>
  <c r="X66" i="10" s="1"/>
  <c r="R143" i="2"/>
  <c r="X48" i="10" s="1"/>
  <c r="X161" i="2"/>
  <c r="AD66" i="10" s="1"/>
  <c r="X143" i="2"/>
  <c r="AD48" i="10" s="1"/>
  <c r="F143" i="2"/>
  <c r="L48" i="10" s="1"/>
  <c r="F161" i="2"/>
  <c r="L66" i="10" s="1"/>
  <c r="S140" i="2"/>
  <c r="Y45" i="10" s="1"/>
  <c r="S158" i="2"/>
  <c r="Y63" i="10" s="1"/>
  <c r="K140" i="2"/>
  <c r="Q45" i="10" s="1"/>
  <c r="K158" i="2"/>
  <c r="Q63" i="10" s="1"/>
  <c r="E90" i="2"/>
  <c r="Z42"/>
  <c r="Q140"/>
  <c r="W45" i="10" s="1"/>
  <c r="Q158" i="2"/>
  <c r="W63" i="10" s="1"/>
  <c r="V140" i="2"/>
  <c r="AB45" i="10" s="1"/>
  <c r="V158" i="2"/>
  <c r="AB63" i="10" s="1"/>
  <c r="I136" i="2"/>
  <c r="O41" i="10" s="1"/>
  <c r="I154" i="2"/>
  <c r="O59" i="10" s="1"/>
  <c r="L136" i="2"/>
  <c r="R41" i="10" s="1"/>
  <c r="L154" i="2"/>
  <c r="R59" i="10" s="1"/>
  <c r="O136" i="2"/>
  <c r="U41" i="10" s="1"/>
  <c r="O154" i="2"/>
  <c r="U59" i="10" s="1"/>
  <c r="F154" i="2"/>
  <c r="L59" i="10" s="1"/>
  <c r="F136" i="2"/>
  <c r="L41" i="10" s="1"/>
  <c r="V154" i="2"/>
  <c r="AB59" i="10" s="1"/>
  <c r="V136" i="2"/>
  <c r="AB41" i="10" s="1"/>
  <c r="L155" i="2"/>
  <c r="R60" i="10" s="1"/>
  <c r="L137" i="2"/>
  <c r="R42" i="10" s="1"/>
  <c r="P137" i="2"/>
  <c r="V42" i="10" s="1"/>
  <c r="P155" i="2"/>
  <c r="V60" i="10" s="1"/>
  <c r="U137" i="2"/>
  <c r="AA42" i="10" s="1"/>
  <c r="U155" i="2"/>
  <c r="AA60" i="10" s="1"/>
  <c r="I137" i="2"/>
  <c r="O42" i="10" s="1"/>
  <c r="I155" i="2"/>
  <c r="O60" i="10" s="1"/>
  <c r="V155" i="2"/>
  <c r="AB60" i="10" s="1"/>
  <c r="V137" i="2"/>
  <c r="AB42" i="10" s="1"/>
  <c r="K84" i="2"/>
  <c r="K55"/>
  <c r="T55"/>
  <c r="T84"/>
  <c r="S55"/>
  <c r="S84"/>
  <c r="N84"/>
  <c r="N55"/>
  <c r="M84"/>
  <c r="M55"/>
  <c r="L145"/>
  <c r="R50" i="10" s="1"/>
  <c r="L163" i="2"/>
  <c r="R68" i="10" s="1"/>
  <c r="R163" i="2"/>
  <c r="X68" i="10" s="1"/>
  <c r="R145" i="2"/>
  <c r="X50" i="10" s="1"/>
  <c r="W163" i="2"/>
  <c r="AC68" i="10" s="1"/>
  <c r="W145" i="2"/>
  <c r="AC50" i="10" s="1"/>
  <c r="V145" i="2"/>
  <c r="AB50" i="10" s="1"/>
  <c r="V163" i="2"/>
  <c r="AB68" i="10" s="1"/>
  <c r="E95" i="2"/>
  <c r="Z47"/>
  <c r="X151" l="1"/>
  <c r="AD56" i="10" s="1"/>
  <c r="X169" i="2"/>
  <c r="AD74" i="10" s="1"/>
  <c r="E118" i="2"/>
  <c r="F118" s="1"/>
  <c r="G118" s="1"/>
  <c r="H118" s="1"/>
  <c r="I118" s="1"/>
  <c r="J118" s="1"/>
  <c r="K118" s="1"/>
  <c r="L118" s="1"/>
  <c r="M118" s="1"/>
  <c r="N118" s="1"/>
  <c r="O118" s="1"/>
  <c r="P118" s="1"/>
  <c r="Q118" s="1"/>
  <c r="R118" s="1"/>
  <c r="S118" s="1"/>
  <c r="T118" s="1"/>
  <c r="U118" s="1"/>
  <c r="V118" s="1"/>
  <c r="W118" s="1"/>
  <c r="X118" s="1"/>
  <c r="E144"/>
  <c r="E162"/>
  <c r="J103"/>
  <c r="J152"/>
  <c r="P57" i="10" s="1"/>
  <c r="J134" i="2"/>
  <c r="I103"/>
  <c r="I152"/>
  <c r="O57" i="10" s="1"/>
  <c r="I134" i="2"/>
  <c r="P103"/>
  <c r="P152"/>
  <c r="V57" i="10" s="1"/>
  <c r="P134" i="2"/>
  <c r="Z55"/>
  <c r="M152"/>
  <c r="S57" i="10" s="1"/>
  <c r="M134" i="2"/>
  <c r="M103"/>
  <c r="K152"/>
  <c r="Q57" i="10" s="1"/>
  <c r="K103" i="2"/>
  <c r="K134"/>
  <c r="E142"/>
  <c r="E116"/>
  <c r="F116" s="1"/>
  <c r="G116" s="1"/>
  <c r="H116" s="1"/>
  <c r="I116" s="1"/>
  <c r="J116" s="1"/>
  <c r="K116" s="1"/>
  <c r="L116" s="1"/>
  <c r="M116" s="1"/>
  <c r="N116" s="1"/>
  <c r="O116" s="1"/>
  <c r="P116" s="1"/>
  <c r="Q116" s="1"/>
  <c r="R116" s="1"/>
  <c r="S116" s="1"/>
  <c r="T116" s="1"/>
  <c r="U116" s="1"/>
  <c r="V116" s="1"/>
  <c r="W116" s="1"/>
  <c r="X116" s="1"/>
  <c r="E160"/>
  <c r="E121"/>
  <c r="F121" s="1"/>
  <c r="G121" s="1"/>
  <c r="H121" s="1"/>
  <c r="I121" s="1"/>
  <c r="J121" s="1"/>
  <c r="K121" s="1"/>
  <c r="L121" s="1"/>
  <c r="M121" s="1"/>
  <c r="N121" s="1"/>
  <c r="O121" s="1"/>
  <c r="P121" s="1"/>
  <c r="Q121" s="1"/>
  <c r="R121" s="1"/>
  <c r="S121" s="1"/>
  <c r="T121" s="1"/>
  <c r="U121" s="1"/>
  <c r="V121" s="1"/>
  <c r="W121" s="1"/>
  <c r="X121" s="1"/>
  <c r="E147"/>
  <c r="E165"/>
  <c r="S103"/>
  <c r="S134"/>
  <c r="S152"/>
  <c r="Y57" i="10" s="1"/>
  <c r="E119" i="2"/>
  <c r="F119" s="1"/>
  <c r="G119" s="1"/>
  <c r="H119" s="1"/>
  <c r="I119" s="1"/>
  <c r="J119" s="1"/>
  <c r="K119" s="1"/>
  <c r="L119" s="1"/>
  <c r="M119" s="1"/>
  <c r="N119" s="1"/>
  <c r="O119" s="1"/>
  <c r="P119" s="1"/>
  <c r="Q119" s="1"/>
  <c r="R119" s="1"/>
  <c r="S119" s="1"/>
  <c r="T119" s="1"/>
  <c r="U119" s="1"/>
  <c r="V119" s="1"/>
  <c r="W119" s="1"/>
  <c r="X119" s="1"/>
  <c r="E145"/>
  <c r="E163"/>
  <c r="N103"/>
  <c r="N134"/>
  <c r="N152"/>
  <c r="T57" i="10" s="1"/>
  <c r="E114" i="2"/>
  <c r="F114" s="1"/>
  <c r="G114" s="1"/>
  <c r="H114" s="1"/>
  <c r="I114" s="1"/>
  <c r="J114" s="1"/>
  <c r="K114" s="1"/>
  <c r="L114" s="1"/>
  <c r="M114" s="1"/>
  <c r="N114" s="1"/>
  <c r="O114" s="1"/>
  <c r="P114" s="1"/>
  <c r="Q114" s="1"/>
  <c r="R114" s="1"/>
  <c r="S114" s="1"/>
  <c r="T114" s="1"/>
  <c r="U114" s="1"/>
  <c r="V114" s="1"/>
  <c r="W114" s="1"/>
  <c r="X114" s="1"/>
  <c r="E158"/>
  <c r="E140"/>
  <c r="E124"/>
  <c r="F124" s="1"/>
  <c r="G124" s="1"/>
  <c r="H124" s="1"/>
  <c r="I124" s="1"/>
  <c r="J124" s="1"/>
  <c r="K124" s="1"/>
  <c r="L124" s="1"/>
  <c r="M124" s="1"/>
  <c r="N124" s="1"/>
  <c r="O124" s="1"/>
  <c r="P124" s="1"/>
  <c r="Q124" s="1"/>
  <c r="R124" s="1"/>
  <c r="S124" s="1"/>
  <c r="T124" s="1"/>
  <c r="U124" s="1"/>
  <c r="V124" s="1"/>
  <c r="W124" s="1"/>
  <c r="X124" s="1"/>
  <c r="E150"/>
  <c r="E168"/>
  <c r="E146"/>
  <c r="E120"/>
  <c r="F120" s="1"/>
  <c r="G120" s="1"/>
  <c r="H120" s="1"/>
  <c r="I120" s="1"/>
  <c r="J120" s="1"/>
  <c r="K120" s="1"/>
  <c r="L120" s="1"/>
  <c r="M120" s="1"/>
  <c r="N120" s="1"/>
  <c r="O120" s="1"/>
  <c r="P120" s="1"/>
  <c r="Q120" s="1"/>
  <c r="R120" s="1"/>
  <c r="S120" s="1"/>
  <c r="T120" s="1"/>
  <c r="U120" s="1"/>
  <c r="V120" s="1"/>
  <c r="W120" s="1"/>
  <c r="X120" s="1"/>
  <c r="E164"/>
  <c r="V103"/>
  <c r="V134"/>
  <c r="V152"/>
  <c r="AB57" i="10" s="1"/>
  <c r="E115" i="2"/>
  <c r="F115" s="1"/>
  <c r="G115" s="1"/>
  <c r="H115" s="1"/>
  <c r="I115" s="1"/>
  <c r="J115" s="1"/>
  <c r="K115" s="1"/>
  <c r="L115" s="1"/>
  <c r="M115" s="1"/>
  <c r="N115" s="1"/>
  <c r="O115" s="1"/>
  <c r="P115" s="1"/>
  <c r="Q115" s="1"/>
  <c r="R115" s="1"/>
  <c r="S115" s="1"/>
  <c r="T115" s="1"/>
  <c r="U115" s="1"/>
  <c r="V115" s="1"/>
  <c r="W115" s="1"/>
  <c r="X115" s="1"/>
  <c r="E159"/>
  <c r="E141"/>
  <c r="E167"/>
  <c r="E149"/>
  <c r="E123"/>
  <c r="F123" s="1"/>
  <c r="G123" s="1"/>
  <c r="H123" s="1"/>
  <c r="I123" s="1"/>
  <c r="J123" s="1"/>
  <c r="K123" s="1"/>
  <c r="L123" s="1"/>
  <c r="M123" s="1"/>
  <c r="N123" s="1"/>
  <c r="O123" s="1"/>
  <c r="P123" s="1"/>
  <c r="Q123" s="1"/>
  <c r="R123" s="1"/>
  <c r="S123" s="1"/>
  <c r="T123" s="1"/>
  <c r="U123" s="1"/>
  <c r="V123" s="1"/>
  <c r="W123" s="1"/>
  <c r="X123" s="1"/>
  <c r="E157"/>
  <c r="E113"/>
  <c r="F113" s="1"/>
  <c r="G113" s="1"/>
  <c r="H113" s="1"/>
  <c r="I113" s="1"/>
  <c r="J113" s="1"/>
  <c r="K113" s="1"/>
  <c r="L113" s="1"/>
  <c r="M113" s="1"/>
  <c r="N113" s="1"/>
  <c r="O113" s="1"/>
  <c r="P113" s="1"/>
  <c r="Q113" s="1"/>
  <c r="R113" s="1"/>
  <c r="S113" s="1"/>
  <c r="T113" s="1"/>
  <c r="U113" s="1"/>
  <c r="V113" s="1"/>
  <c r="W113" s="1"/>
  <c r="X113" s="1"/>
  <c r="E139"/>
  <c r="K56" i="10"/>
  <c r="F134" i="2"/>
  <c r="F103"/>
  <c r="F152"/>
  <c r="L57" i="10" s="1"/>
  <c r="E112" i="2"/>
  <c r="F112" s="1"/>
  <c r="G112" s="1"/>
  <c r="H112" s="1"/>
  <c r="I112" s="1"/>
  <c r="J112" s="1"/>
  <c r="K112" s="1"/>
  <c r="L112" s="1"/>
  <c r="M112" s="1"/>
  <c r="N112" s="1"/>
  <c r="O112" s="1"/>
  <c r="P112" s="1"/>
  <c r="Q112" s="1"/>
  <c r="R112" s="1"/>
  <c r="S112" s="1"/>
  <c r="T112" s="1"/>
  <c r="U112" s="1"/>
  <c r="V112" s="1"/>
  <c r="W112" s="1"/>
  <c r="X112" s="1"/>
  <c r="E156"/>
  <c r="E138"/>
  <c r="E153"/>
  <c r="E109"/>
  <c r="F109" s="1"/>
  <c r="G109" s="1"/>
  <c r="H109" s="1"/>
  <c r="I109" s="1"/>
  <c r="J109" s="1"/>
  <c r="K109" s="1"/>
  <c r="L109" s="1"/>
  <c r="M109" s="1"/>
  <c r="N109" s="1"/>
  <c r="O109" s="1"/>
  <c r="P109" s="1"/>
  <c r="Q109" s="1"/>
  <c r="R109" s="1"/>
  <c r="S109" s="1"/>
  <c r="T109" s="1"/>
  <c r="U109" s="1"/>
  <c r="V109" s="1"/>
  <c r="W109" s="1"/>
  <c r="X109" s="1"/>
  <c r="E135"/>
  <c r="E103"/>
  <c r="E134"/>
  <c r="E108"/>
  <c r="E152"/>
  <c r="L103"/>
  <c r="L152"/>
  <c r="R57" i="10" s="1"/>
  <c r="L134" i="2"/>
  <c r="E122"/>
  <c r="F122" s="1"/>
  <c r="G122" s="1"/>
  <c r="H122" s="1"/>
  <c r="I122" s="1"/>
  <c r="J122" s="1"/>
  <c r="K122" s="1"/>
  <c r="L122" s="1"/>
  <c r="M122" s="1"/>
  <c r="N122" s="1"/>
  <c r="O122" s="1"/>
  <c r="P122" s="1"/>
  <c r="Q122" s="1"/>
  <c r="R122" s="1"/>
  <c r="S122" s="1"/>
  <c r="T122" s="1"/>
  <c r="U122" s="1"/>
  <c r="V122" s="1"/>
  <c r="W122" s="1"/>
  <c r="X122" s="1"/>
  <c r="E166"/>
  <c r="E148"/>
  <c r="T152"/>
  <c r="Z57" i="10" s="1"/>
  <c r="T103" i="2"/>
  <c r="T134"/>
  <c r="K74" i="10"/>
  <c r="Z169" i="2"/>
  <c r="AB169" s="1"/>
  <c r="R152"/>
  <c r="X57" i="10" s="1"/>
  <c r="R103" i="2"/>
  <c r="R134"/>
  <c r="W103"/>
  <c r="W134"/>
  <c r="W152"/>
  <c r="AC57" i="10" s="1"/>
  <c r="Q134" i="2"/>
  <c r="Q152"/>
  <c r="W57" i="10" s="1"/>
  <c r="Q103" i="2"/>
  <c r="E155"/>
  <c r="E137"/>
  <c r="E111"/>
  <c r="F111" s="1"/>
  <c r="G111" s="1"/>
  <c r="H111" s="1"/>
  <c r="I111" s="1"/>
  <c r="J111" s="1"/>
  <c r="K111" s="1"/>
  <c r="L111" s="1"/>
  <c r="M111" s="1"/>
  <c r="N111" s="1"/>
  <c r="O111" s="1"/>
  <c r="P111" s="1"/>
  <c r="Q111" s="1"/>
  <c r="R111" s="1"/>
  <c r="S111" s="1"/>
  <c r="T111" s="1"/>
  <c r="U111" s="1"/>
  <c r="V111" s="1"/>
  <c r="W111" s="1"/>
  <c r="X111" s="1"/>
  <c r="G152"/>
  <c r="M57" i="10" s="1"/>
  <c r="G103" i="2"/>
  <c r="G134"/>
  <c r="H103"/>
  <c r="H134"/>
  <c r="H152"/>
  <c r="N57" i="10" s="1"/>
  <c r="E110" i="2"/>
  <c r="F110" s="1"/>
  <c r="G110" s="1"/>
  <c r="H110" s="1"/>
  <c r="I110" s="1"/>
  <c r="J110" s="1"/>
  <c r="K110" s="1"/>
  <c r="L110" s="1"/>
  <c r="M110" s="1"/>
  <c r="N110" s="1"/>
  <c r="O110" s="1"/>
  <c r="P110" s="1"/>
  <c r="Q110" s="1"/>
  <c r="R110" s="1"/>
  <c r="S110" s="1"/>
  <c r="T110" s="1"/>
  <c r="U110" s="1"/>
  <c r="V110" s="1"/>
  <c r="W110" s="1"/>
  <c r="X110" s="1"/>
  <c r="E154"/>
  <c r="E136"/>
  <c r="E143"/>
  <c r="E117"/>
  <c r="F117" s="1"/>
  <c r="G117" s="1"/>
  <c r="H117" s="1"/>
  <c r="I117" s="1"/>
  <c r="J117" s="1"/>
  <c r="K117" s="1"/>
  <c r="L117" s="1"/>
  <c r="M117" s="1"/>
  <c r="N117" s="1"/>
  <c r="O117" s="1"/>
  <c r="P117" s="1"/>
  <c r="Q117" s="1"/>
  <c r="R117" s="1"/>
  <c r="S117" s="1"/>
  <c r="T117" s="1"/>
  <c r="U117" s="1"/>
  <c r="V117" s="1"/>
  <c r="W117" s="1"/>
  <c r="X117" s="1"/>
  <c r="E161"/>
  <c r="X152"/>
  <c r="AD57" i="10" s="1"/>
  <c r="X134" i="2"/>
  <c r="X103"/>
  <c r="U152"/>
  <c r="AA57" i="10" s="1"/>
  <c r="U103" i="2"/>
  <c r="U134"/>
  <c r="O152"/>
  <c r="U57" i="10" s="1"/>
  <c r="O103" i="2"/>
  <c r="O134"/>
  <c r="X125"/>
  <c r="O193" l="1"/>
  <c r="O206"/>
  <c r="O243" s="1"/>
  <c r="O190"/>
  <c r="O187"/>
  <c r="O224" s="1"/>
  <c r="O195"/>
  <c r="O232" s="1"/>
  <c r="O204"/>
  <c r="O241" s="1"/>
  <c r="O194"/>
  <c r="O197"/>
  <c r="O198"/>
  <c r="O208"/>
  <c r="O245" s="1"/>
  <c r="O205"/>
  <c r="O200"/>
  <c r="O188"/>
  <c r="O171"/>
  <c r="O207"/>
  <c r="O191"/>
  <c r="O228" s="1"/>
  <c r="U39" i="10"/>
  <c r="O202" i="2"/>
  <c r="O239" s="1"/>
  <c r="O201"/>
  <c r="O199"/>
  <c r="O203"/>
  <c r="O196"/>
  <c r="O233" s="1"/>
  <c r="O189"/>
  <c r="O226" s="1"/>
  <c r="O192"/>
  <c r="O229" s="1"/>
  <c r="O209"/>
  <c r="K41" i="10"/>
  <c r="Z136" i="2"/>
  <c r="AB136" s="1"/>
  <c r="W195"/>
  <c r="W206"/>
  <c r="W189"/>
  <c r="W226" s="1"/>
  <c r="W201"/>
  <c r="W197"/>
  <c r="W208"/>
  <c r="W194"/>
  <c r="W192"/>
  <c r="W193"/>
  <c r="W171"/>
  <c r="AC39" i="10"/>
  <c r="W188" i="2"/>
  <c r="W200"/>
  <c r="W202"/>
  <c r="W239" s="1"/>
  <c r="W199"/>
  <c r="W236" s="1"/>
  <c r="W198"/>
  <c r="W190"/>
  <c r="W209"/>
  <c r="W246" s="1"/>
  <c r="W204"/>
  <c r="W241" s="1"/>
  <c r="W187"/>
  <c r="W224" s="1"/>
  <c r="W205"/>
  <c r="W191"/>
  <c r="W207"/>
  <c r="W244" s="1"/>
  <c r="W203"/>
  <c r="W240" s="1"/>
  <c r="W196"/>
  <c r="W233" s="1"/>
  <c r="K57" i="10"/>
  <c r="Z152" i="2"/>
  <c r="AB152" s="1"/>
  <c r="K61" i="10"/>
  <c r="Z156" i="2"/>
  <c r="AB156" s="1"/>
  <c r="F188"/>
  <c r="F201"/>
  <c r="F204"/>
  <c r="F196"/>
  <c r="F208"/>
  <c r="F194"/>
  <c r="F231" s="1"/>
  <c r="F195"/>
  <c r="L39" i="10"/>
  <c r="F202" i="2"/>
  <c r="F187"/>
  <c r="F224" s="1"/>
  <c r="F206"/>
  <c r="F209"/>
  <c r="F203"/>
  <c r="F240" s="1"/>
  <c r="F205"/>
  <c r="F242" s="1"/>
  <c r="F198"/>
  <c r="F171"/>
  <c r="F192"/>
  <c r="F207"/>
  <c r="F244" s="1"/>
  <c r="F199"/>
  <c r="F236" s="1"/>
  <c r="F200"/>
  <c r="F193"/>
  <c r="F230" s="1"/>
  <c r="F189"/>
  <c r="F226" s="1"/>
  <c r="F190"/>
  <c r="F191"/>
  <c r="F197"/>
  <c r="K50" i="10"/>
  <c r="Z145" i="2"/>
  <c r="AB145" s="1"/>
  <c r="J192"/>
  <c r="J190"/>
  <c r="J189"/>
  <c r="J226" s="1"/>
  <c r="J209"/>
  <c r="J199"/>
  <c r="J196"/>
  <c r="J206"/>
  <c r="J243" s="1"/>
  <c r="P39" i="10"/>
  <c r="J198" i="2"/>
  <c r="J188"/>
  <c r="J202"/>
  <c r="J208"/>
  <c r="J187"/>
  <c r="J224" s="1"/>
  <c r="J204"/>
  <c r="J171"/>
  <c r="J200"/>
  <c r="J191"/>
  <c r="J195"/>
  <c r="J193"/>
  <c r="J197"/>
  <c r="J207"/>
  <c r="J194"/>
  <c r="J203"/>
  <c r="J240" s="1"/>
  <c r="J205"/>
  <c r="J201"/>
  <c r="U205"/>
  <c r="U190"/>
  <c r="U227" s="1"/>
  <c r="U194"/>
  <c r="U197"/>
  <c r="U171"/>
  <c r="U206"/>
  <c r="U243" s="1"/>
  <c r="U202"/>
  <c r="U187"/>
  <c r="U224" s="1"/>
  <c r="U204"/>
  <c r="U241" s="1"/>
  <c r="U200"/>
  <c r="U203"/>
  <c r="U240" s="1"/>
  <c r="U199"/>
  <c r="U209"/>
  <c r="U201"/>
  <c r="U191"/>
  <c r="U195"/>
  <c r="U189"/>
  <c r="U226" s="1"/>
  <c r="AA39" i="10"/>
  <c r="U188" i="2"/>
  <c r="U198"/>
  <c r="U235" s="1"/>
  <c r="U207"/>
  <c r="U208"/>
  <c r="U245" s="1"/>
  <c r="U192"/>
  <c r="U229" s="1"/>
  <c r="U196"/>
  <c r="U233" s="1"/>
  <c r="U193"/>
  <c r="U230" s="1"/>
  <c r="X208"/>
  <c r="X245" s="1"/>
  <c r="X192"/>
  <c r="X194"/>
  <c r="X209"/>
  <c r="X196"/>
  <c r="AD39" i="10"/>
  <c r="X205" i="2"/>
  <c r="X207"/>
  <c r="X190"/>
  <c r="X227" s="1"/>
  <c r="X198"/>
  <c r="X191"/>
  <c r="X193"/>
  <c r="X230" s="1"/>
  <c r="X195"/>
  <c r="X188"/>
  <c r="X187"/>
  <c r="X224" s="1"/>
  <c r="X203"/>
  <c r="X206"/>
  <c r="X189"/>
  <c r="X226" s="1"/>
  <c r="X202"/>
  <c r="X201"/>
  <c r="X199"/>
  <c r="X236" s="1"/>
  <c r="X171"/>
  <c r="X200"/>
  <c r="X197"/>
  <c r="X204"/>
  <c r="X241" s="1"/>
  <c r="K71" i="10"/>
  <c r="Z166" i="2"/>
  <c r="AB166" s="1"/>
  <c r="K44" i="10"/>
  <c r="Z139" i="2"/>
  <c r="AB139" s="1"/>
  <c r="K69" i="10"/>
  <c r="Z164" i="2"/>
  <c r="AB164" s="1"/>
  <c r="K55" i="10"/>
  <c r="Z150" i="2"/>
  <c r="AB150" s="1"/>
  <c r="S194"/>
  <c r="S196"/>
  <c r="Y39" i="10"/>
  <c r="S188" i="2"/>
  <c r="S171"/>
  <c r="S206"/>
  <c r="S200"/>
  <c r="S237" s="1"/>
  <c r="S207"/>
  <c r="S193"/>
  <c r="S208"/>
  <c r="S192"/>
  <c r="S190"/>
  <c r="S203"/>
  <c r="S202"/>
  <c r="S191"/>
  <c r="S189"/>
  <c r="S226" s="1"/>
  <c r="S199"/>
  <c r="S197"/>
  <c r="S234" s="1"/>
  <c r="S204"/>
  <c r="S241" s="1"/>
  <c r="S201"/>
  <c r="S238" s="1"/>
  <c r="S209"/>
  <c r="S187"/>
  <c r="S224" s="1"/>
  <c r="S195"/>
  <c r="S232" s="1"/>
  <c r="S198"/>
  <c r="S205"/>
  <c r="M193"/>
  <c r="S39" i="10"/>
  <c r="M192" i="2"/>
  <c r="M229" s="1"/>
  <c r="M205"/>
  <c r="M242" s="1"/>
  <c r="M194"/>
  <c r="M231" s="1"/>
  <c r="M201"/>
  <c r="M187"/>
  <c r="M224" s="1"/>
  <c r="M208"/>
  <c r="M209"/>
  <c r="M191"/>
  <c r="M199"/>
  <c r="M198"/>
  <c r="M235" s="1"/>
  <c r="M197"/>
  <c r="M195"/>
  <c r="M171"/>
  <c r="M190"/>
  <c r="M227" s="1"/>
  <c r="M204"/>
  <c r="M196"/>
  <c r="M233" s="1"/>
  <c r="M200"/>
  <c r="M237" s="1"/>
  <c r="M188"/>
  <c r="M206"/>
  <c r="M202"/>
  <c r="M239" s="1"/>
  <c r="M203"/>
  <c r="M240" s="1"/>
  <c r="M207"/>
  <c r="M244" s="1"/>
  <c r="M189"/>
  <c r="G207"/>
  <c r="G190"/>
  <c r="G193"/>
  <c r="G198"/>
  <c r="G201"/>
  <c r="G197"/>
  <c r="G208"/>
  <c r="G199"/>
  <c r="G236" s="1"/>
  <c r="G194"/>
  <c r="G206"/>
  <c r="G205"/>
  <c r="G188"/>
  <c r="G195"/>
  <c r="G232" s="1"/>
  <c r="G200"/>
  <c r="G187"/>
  <c r="G224" s="1"/>
  <c r="G209"/>
  <c r="G202"/>
  <c r="G239" s="1"/>
  <c r="G171"/>
  <c r="M39" i="10"/>
  <c r="G196" i="2"/>
  <c r="G192"/>
  <c r="G203"/>
  <c r="G240" s="1"/>
  <c r="G189"/>
  <c r="G226" s="1"/>
  <c r="G191"/>
  <c r="G204"/>
  <c r="Q207"/>
  <c r="Q193"/>
  <c r="Q196"/>
  <c r="Q201"/>
  <c r="Q202"/>
  <c r="Q239" s="1"/>
  <c r="Q203"/>
  <c r="Q208"/>
  <c r="Q188"/>
  <c r="Q171"/>
  <c r="Q191"/>
  <c r="Q197"/>
  <c r="Q234" s="1"/>
  <c r="Q198"/>
  <c r="Q194"/>
  <c r="Q195"/>
  <c r="Q206"/>
  <c r="Q190"/>
  <c r="Q189"/>
  <c r="Q226" s="1"/>
  <c r="Q204"/>
  <c r="Q241" s="1"/>
  <c r="Q209"/>
  <c r="Q246" s="1"/>
  <c r="Q192"/>
  <c r="Q187"/>
  <c r="Q224" s="1"/>
  <c r="Q205"/>
  <c r="Q242" s="1"/>
  <c r="Q199"/>
  <c r="W39" i="10"/>
  <c r="Q200" i="2"/>
  <c r="K53" i="10"/>
  <c r="Z148" i="2"/>
  <c r="AB148" s="1"/>
  <c r="C10"/>
  <c r="K39" i="10"/>
  <c r="E207" i="2"/>
  <c r="E195"/>
  <c r="E197"/>
  <c r="E189"/>
  <c r="E226" s="1"/>
  <c r="E187"/>
  <c r="E224" s="1"/>
  <c r="E204"/>
  <c r="E203"/>
  <c r="E199"/>
  <c r="E206"/>
  <c r="E196"/>
  <c r="E233" s="1"/>
  <c r="E202"/>
  <c r="E209"/>
  <c r="E205"/>
  <c r="E242" s="1"/>
  <c r="E208"/>
  <c r="E193"/>
  <c r="E200"/>
  <c r="E237" s="1"/>
  <c r="E171"/>
  <c r="E201"/>
  <c r="E188"/>
  <c r="E190"/>
  <c r="E227" s="1"/>
  <c r="E194"/>
  <c r="E198"/>
  <c r="E191"/>
  <c r="E192"/>
  <c r="E229" s="1"/>
  <c r="Z134"/>
  <c r="AB134" s="1"/>
  <c r="K64" i="10"/>
  <c r="Z159" i="2"/>
  <c r="AB159" s="1"/>
  <c r="K73" i="10"/>
  <c r="Z168" i="2"/>
  <c r="AB168" s="1"/>
  <c r="K63" i="10"/>
  <c r="Z158" i="2"/>
  <c r="AB158" s="1"/>
  <c r="K52" i="10"/>
  <c r="Z147" i="2"/>
  <c r="AB147" s="1"/>
  <c r="K47" i="10"/>
  <c r="Z142" i="2"/>
  <c r="AB142" s="1"/>
  <c r="V39" i="10"/>
  <c r="P198" i="2"/>
  <c r="P235" s="1"/>
  <c r="P195"/>
  <c r="P192"/>
  <c r="P205"/>
  <c r="P242" s="1"/>
  <c r="P209"/>
  <c r="P188"/>
  <c r="P201"/>
  <c r="P190"/>
  <c r="P227" s="1"/>
  <c r="P206"/>
  <c r="P203"/>
  <c r="P204"/>
  <c r="P191"/>
  <c r="P228" s="1"/>
  <c r="P196"/>
  <c r="P233" s="1"/>
  <c r="P197"/>
  <c r="P189"/>
  <c r="P171"/>
  <c r="P202"/>
  <c r="P200"/>
  <c r="P194"/>
  <c r="P187"/>
  <c r="P224" s="1"/>
  <c r="P208"/>
  <c r="P199"/>
  <c r="P193"/>
  <c r="P230" s="1"/>
  <c r="P207"/>
  <c r="H207"/>
  <c r="H201"/>
  <c r="N39" i="10"/>
  <c r="H206" i="2"/>
  <c r="H188"/>
  <c r="H198"/>
  <c r="H197"/>
  <c r="H196"/>
  <c r="H187"/>
  <c r="H224" s="1"/>
  <c r="H205"/>
  <c r="H203"/>
  <c r="H204"/>
  <c r="H241" s="1"/>
  <c r="H171"/>
  <c r="H208"/>
  <c r="H190"/>
  <c r="H189"/>
  <c r="H191"/>
  <c r="H195"/>
  <c r="H200"/>
  <c r="H202"/>
  <c r="H192"/>
  <c r="H199"/>
  <c r="H236" s="1"/>
  <c r="H209"/>
  <c r="H194"/>
  <c r="H193"/>
  <c r="K40" i="10"/>
  <c r="Z135" i="2"/>
  <c r="AB135" s="1"/>
  <c r="K72" i="10"/>
  <c r="Z167" i="2"/>
  <c r="AB167" s="1"/>
  <c r="K65" i="10"/>
  <c r="Z160" i="2"/>
  <c r="AB160" s="1"/>
  <c r="K49" i="10"/>
  <c r="Z144" i="2"/>
  <c r="AB144" s="1"/>
  <c r="K48" i="10"/>
  <c r="Z143" i="2"/>
  <c r="AB143" s="1"/>
  <c r="K60" i="10"/>
  <c r="Z155" i="2"/>
  <c r="AB155" s="1"/>
  <c r="T171"/>
  <c r="T203"/>
  <c r="T189"/>
  <c r="T187"/>
  <c r="T224" s="1"/>
  <c r="T196"/>
  <c r="T190"/>
  <c r="T188"/>
  <c r="T193"/>
  <c r="T194"/>
  <c r="T192"/>
  <c r="T195"/>
  <c r="T205"/>
  <c r="T242" s="1"/>
  <c r="Z39" i="10"/>
  <c r="T206" i="2"/>
  <c r="T198"/>
  <c r="T208"/>
  <c r="T201"/>
  <c r="T207"/>
  <c r="T244" s="1"/>
  <c r="T191"/>
  <c r="T228" s="1"/>
  <c r="T200"/>
  <c r="T237" s="1"/>
  <c r="T204"/>
  <c r="T209"/>
  <c r="T197"/>
  <c r="T202"/>
  <c r="T239" s="1"/>
  <c r="T199"/>
  <c r="K43" i="10"/>
  <c r="Z138" i="2"/>
  <c r="AB138" s="1"/>
  <c r="K54" i="10"/>
  <c r="Z149" i="2"/>
  <c r="AB149" s="1"/>
  <c r="K68" i="10"/>
  <c r="Z163" i="2"/>
  <c r="AB163" s="1"/>
  <c r="K206"/>
  <c r="K191"/>
  <c r="K202"/>
  <c r="K208"/>
  <c r="K189"/>
  <c r="K198"/>
  <c r="K188"/>
  <c r="Q39" i="10"/>
  <c r="K201" i="2"/>
  <c r="K192"/>
  <c r="K229" s="1"/>
  <c r="K200"/>
  <c r="K197"/>
  <c r="K199"/>
  <c r="K236" s="1"/>
  <c r="K203"/>
  <c r="K204"/>
  <c r="K190"/>
  <c r="K196"/>
  <c r="K207"/>
  <c r="K209"/>
  <c r="K205"/>
  <c r="K242" s="1"/>
  <c r="K187"/>
  <c r="K224" s="1"/>
  <c r="K194"/>
  <c r="K193"/>
  <c r="K171"/>
  <c r="K195"/>
  <c r="K232" s="1"/>
  <c r="K67" i="10"/>
  <c r="Z162" i="2"/>
  <c r="AB162" s="1"/>
  <c r="K42" i="10"/>
  <c r="Z137" i="2"/>
  <c r="AB137" s="1"/>
  <c r="R205"/>
  <c r="R200"/>
  <c r="R190"/>
  <c r="R227" s="1"/>
  <c r="R195"/>
  <c r="R232" s="1"/>
  <c r="R194"/>
  <c r="R189"/>
  <c r="R192"/>
  <c r="R188"/>
  <c r="R202"/>
  <c r="R187"/>
  <c r="R224" s="1"/>
  <c r="R196"/>
  <c r="X39" i="10"/>
  <c r="R199" i="2"/>
  <c r="R201"/>
  <c r="R238" s="1"/>
  <c r="R207"/>
  <c r="R203"/>
  <c r="R240" s="1"/>
  <c r="R206"/>
  <c r="R243" s="1"/>
  <c r="R209"/>
  <c r="R197"/>
  <c r="R234" s="1"/>
  <c r="R208"/>
  <c r="R193"/>
  <c r="R198"/>
  <c r="R191"/>
  <c r="R228" s="1"/>
  <c r="R204"/>
  <c r="R241" s="1"/>
  <c r="R171"/>
  <c r="K58" i="10"/>
  <c r="Z153" i="2"/>
  <c r="AB153" s="1"/>
  <c r="K66" i="10"/>
  <c r="Z161" i="2"/>
  <c r="AB161" s="1"/>
  <c r="K59" i="10"/>
  <c r="Z154" i="2"/>
  <c r="AB154" s="1"/>
  <c r="L197"/>
  <c r="R39" i="10"/>
  <c r="L194" i="2"/>
  <c r="L196"/>
  <c r="L198"/>
  <c r="L235" s="1"/>
  <c r="L187"/>
  <c r="L224" s="1"/>
  <c r="L190"/>
  <c r="L171"/>
  <c r="L200"/>
  <c r="L237" s="1"/>
  <c r="L199"/>
  <c r="L206"/>
  <c r="L193"/>
  <c r="L205"/>
  <c r="L189"/>
  <c r="L192"/>
  <c r="L191"/>
  <c r="L204"/>
  <c r="L201"/>
  <c r="L203"/>
  <c r="L195"/>
  <c r="L208"/>
  <c r="L245" s="1"/>
  <c r="L207"/>
  <c r="L202"/>
  <c r="L188"/>
  <c r="L209"/>
  <c r="L246" s="1"/>
  <c r="F108"/>
  <c r="E127"/>
  <c r="K62" i="10"/>
  <c r="Z157" i="2"/>
  <c r="AB157" s="1"/>
  <c r="K46" i="10"/>
  <c r="Z141" i="2"/>
  <c r="AB141" s="1"/>
  <c r="V191"/>
  <c r="V171"/>
  <c r="V201"/>
  <c r="V208"/>
  <c r="V206"/>
  <c r="V187"/>
  <c r="V224" s="1"/>
  <c r="V192"/>
  <c r="V204"/>
  <c r="V189"/>
  <c r="V197"/>
  <c r="V188"/>
  <c r="V198"/>
  <c r="V196"/>
  <c r="V193"/>
  <c r="V230" s="1"/>
  <c r="V203"/>
  <c r="V195"/>
  <c r="V209"/>
  <c r="AB39" i="10"/>
  <c r="V205" i="2"/>
  <c r="V199"/>
  <c r="V236" s="1"/>
  <c r="V200"/>
  <c r="V194"/>
  <c r="V190"/>
  <c r="V202"/>
  <c r="V207"/>
  <c r="V244" s="1"/>
  <c r="K51" i="10"/>
  <c r="Z146" i="2"/>
  <c r="AB146" s="1"/>
  <c r="K45" i="10"/>
  <c r="Z140" i="2"/>
  <c r="AB140" s="1"/>
  <c r="N208"/>
  <c r="N245" s="1"/>
  <c r="N209"/>
  <c r="N193"/>
  <c r="N197"/>
  <c r="N200"/>
  <c r="N194"/>
  <c r="N188"/>
  <c r="N190"/>
  <c r="N192"/>
  <c r="N204"/>
  <c r="N189"/>
  <c r="N226" s="1"/>
  <c r="N201"/>
  <c r="N199"/>
  <c r="N236" s="1"/>
  <c r="N198"/>
  <c r="N205"/>
  <c r="N196"/>
  <c r="T39" i="10"/>
  <c r="N207" i="2"/>
  <c r="N195"/>
  <c r="N171"/>
  <c r="N202"/>
  <c r="N203"/>
  <c r="N191"/>
  <c r="N228" s="1"/>
  <c r="N187"/>
  <c r="N224" s="1"/>
  <c r="N206"/>
  <c r="K70" i="10"/>
  <c r="Z165" i="2"/>
  <c r="AB165" s="1"/>
  <c r="I189"/>
  <c r="I196"/>
  <c r="O39" i="10"/>
  <c r="I201" i="2"/>
  <c r="I171"/>
  <c r="I209"/>
  <c r="I194"/>
  <c r="I193"/>
  <c r="I190"/>
  <c r="I227" s="1"/>
  <c r="I206"/>
  <c r="I207"/>
  <c r="I197"/>
  <c r="I204"/>
  <c r="I192"/>
  <c r="I202"/>
  <c r="I208"/>
  <c r="I191"/>
  <c r="I228" s="1"/>
  <c r="I199"/>
  <c r="I203"/>
  <c r="I198"/>
  <c r="I235" s="1"/>
  <c r="I195"/>
  <c r="I188"/>
  <c r="I225" s="1"/>
  <c r="I187"/>
  <c r="I224" s="1"/>
  <c r="I200"/>
  <c r="I205"/>
  <c r="I242" s="1"/>
  <c r="Z151"/>
  <c r="AB151" s="1"/>
  <c r="R226" l="1"/>
  <c r="R237"/>
  <c r="K230"/>
  <c r="K241"/>
  <c r="K237"/>
  <c r="K225"/>
  <c r="K239"/>
  <c r="T246"/>
  <c r="T243"/>
  <c r="T240"/>
  <c r="H246"/>
  <c r="H237"/>
  <c r="P226"/>
  <c r="P241"/>
  <c r="P238"/>
  <c r="E225"/>
  <c r="E239"/>
  <c r="E234"/>
  <c r="Q229"/>
  <c r="Q235"/>
  <c r="G229"/>
  <c r="G231"/>
  <c r="M232"/>
  <c r="M228"/>
  <c r="X238"/>
  <c r="X240"/>
  <c r="J225"/>
  <c r="F234"/>
  <c r="F229"/>
  <c r="W228"/>
  <c r="W243"/>
  <c r="O225"/>
  <c r="O235"/>
  <c r="H230"/>
  <c r="I240"/>
  <c r="I237"/>
  <c r="I245"/>
  <c r="I234"/>
  <c r="I230"/>
  <c r="N232"/>
  <c r="N242"/>
  <c r="N230"/>
  <c r="V239"/>
  <c r="V232"/>
  <c r="V235"/>
  <c r="V241"/>
  <c r="L239"/>
  <c r="L243"/>
  <c r="L227"/>
  <c r="R246"/>
  <c r="I232"/>
  <c r="I241"/>
  <c r="I226"/>
  <c r="N238"/>
  <c r="N227"/>
  <c r="V237"/>
  <c r="V246"/>
  <c r="V233"/>
  <c r="V226"/>
  <c r="V243"/>
  <c r="V228"/>
  <c r="L225"/>
  <c r="L232"/>
  <c r="L228"/>
  <c r="L230"/>
  <c r="R244"/>
  <c r="R233"/>
  <c r="K227"/>
  <c r="K234"/>
  <c r="K245"/>
  <c r="T234"/>
  <c r="T232"/>
  <c r="T225"/>
  <c r="H231"/>
  <c r="H239"/>
  <c r="H226"/>
  <c r="H233"/>
  <c r="H243"/>
  <c r="P244"/>
  <c r="E246"/>
  <c r="E236"/>
  <c r="Q237"/>
  <c r="Q231"/>
  <c r="Q244"/>
  <c r="G237"/>
  <c r="G243"/>
  <c r="G234"/>
  <c r="G227"/>
  <c r="M236"/>
  <c r="S235"/>
  <c r="S227"/>
  <c r="S244"/>
  <c r="S225"/>
  <c r="X243"/>
  <c r="X232"/>
  <c r="U237"/>
  <c r="J230"/>
  <c r="J239"/>
  <c r="F238"/>
  <c r="W231"/>
  <c r="S246"/>
  <c r="S240"/>
  <c r="X225"/>
  <c r="X229"/>
  <c r="U225"/>
  <c r="J237"/>
  <c r="J245"/>
  <c r="W235"/>
  <c r="W238"/>
  <c r="O238"/>
  <c r="N225"/>
  <c r="V245"/>
  <c r="L240"/>
  <c r="L229"/>
  <c r="L231"/>
  <c r="R235"/>
  <c r="K246"/>
  <c r="T229"/>
  <c r="T227"/>
  <c r="H227"/>
  <c r="H240"/>
  <c r="H234"/>
  <c r="P231"/>
  <c r="P229"/>
  <c r="E228"/>
  <c r="E230"/>
  <c r="E240"/>
  <c r="Q227"/>
  <c r="Q225"/>
  <c r="Q238"/>
  <c r="G241"/>
  <c r="G238"/>
  <c r="G244"/>
  <c r="M238"/>
  <c r="S228"/>
  <c r="S229"/>
  <c r="X234"/>
  <c r="X244"/>
  <c r="X246"/>
  <c r="U244"/>
  <c r="U246"/>
  <c r="U242"/>
  <c r="J231"/>
  <c r="J232"/>
  <c r="J241"/>
  <c r="J233"/>
  <c r="J227"/>
  <c r="F239"/>
  <c r="F245"/>
  <c r="F225"/>
  <c r="W245"/>
  <c r="O246"/>
  <c r="O240"/>
  <c r="O230"/>
  <c r="I238"/>
  <c r="N233"/>
  <c r="N234"/>
  <c r="L233"/>
  <c r="I236"/>
  <c r="I246"/>
  <c r="N239"/>
  <c r="N237"/>
  <c r="L241"/>
  <c r="R245"/>
  <c r="K243"/>
  <c r="T245"/>
  <c r="H228"/>
  <c r="P245"/>
  <c r="E231"/>
  <c r="E243"/>
  <c r="E244"/>
  <c r="Q232"/>
  <c r="Q228"/>
  <c r="Q240"/>
  <c r="Q230"/>
  <c r="G242"/>
  <c r="G245"/>
  <c r="G230"/>
  <c r="M225"/>
  <c r="M245"/>
  <c r="S242"/>
  <c r="S236"/>
  <c r="S230"/>
  <c r="S231"/>
  <c r="X235"/>
  <c r="U228"/>
  <c r="U239"/>
  <c r="U231"/>
  <c r="J242"/>
  <c r="J234"/>
  <c r="J246"/>
  <c r="F227"/>
  <c r="F235"/>
  <c r="F243"/>
  <c r="F232"/>
  <c r="F241"/>
  <c r="W225"/>
  <c r="W229"/>
  <c r="O244"/>
  <c r="O242"/>
  <c r="O231"/>
  <c r="O227"/>
  <c r="G108"/>
  <c r="F127"/>
  <c r="R229"/>
  <c r="T235"/>
  <c r="T226"/>
  <c r="X233"/>
  <c r="U238"/>
  <c r="I229"/>
  <c r="I243"/>
  <c r="I233"/>
  <c r="N243"/>
  <c r="N229"/>
  <c r="V231"/>
  <c r="V234"/>
  <c r="L242"/>
  <c r="L234"/>
  <c r="R225"/>
  <c r="K233"/>
  <c r="K238"/>
  <c r="K226"/>
  <c r="T230"/>
  <c r="H229"/>
  <c r="H225"/>
  <c r="H244"/>
  <c r="P239"/>
  <c r="P243"/>
  <c r="P246"/>
  <c r="I239"/>
  <c r="I244"/>
  <c r="I231"/>
  <c r="N240"/>
  <c r="N244"/>
  <c r="N235"/>
  <c r="N241"/>
  <c r="N231"/>
  <c r="N246"/>
  <c r="V227"/>
  <c r="V242"/>
  <c r="V240"/>
  <c r="V225"/>
  <c r="V248" s="1"/>
  <c r="V229"/>
  <c r="V238"/>
  <c r="L244"/>
  <c r="L238"/>
  <c r="L226"/>
  <c r="L236"/>
  <c r="R230"/>
  <c r="R236"/>
  <c r="R239"/>
  <c r="R231"/>
  <c r="R242"/>
  <c r="K231"/>
  <c r="K244"/>
  <c r="K240"/>
  <c r="K235"/>
  <c r="K228"/>
  <c r="T236"/>
  <c r="T241"/>
  <c r="T238"/>
  <c r="T231"/>
  <c r="T233"/>
  <c r="H232"/>
  <c r="H245"/>
  <c r="H242"/>
  <c r="H235"/>
  <c r="H238"/>
  <c r="P236"/>
  <c r="P237"/>
  <c r="P234"/>
  <c r="P240"/>
  <c r="P225"/>
  <c r="P232"/>
  <c r="E235"/>
  <c r="E238"/>
  <c r="E245"/>
  <c r="E241"/>
  <c r="E232"/>
  <c r="Q236"/>
  <c r="Q243"/>
  <c r="Q245"/>
  <c r="Q233"/>
  <c r="G228"/>
  <c r="G233"/>
  <c r="G246"/>
  <c r="G225"/>
  <c r="G235"/>
  <c r="M226"/>
  <c r="M243"/>
  <c r="M241"/>
  <c r="M234"/>
  <c r="M246"/>
  <c r="M230"/>
  <c r="S239"/>
  <c r="S245"/>
  <c r="S243"/>
  <c r="S233"/>
  <c r="X237"/>
  <c r="X239"/>
  <c r="X228"/>
  <c r="X242"/>
  <c r="X231"/>
  <c r="U232"/>
  <c r="U236"/>
  <c r="U234"/>
  <c r="J238"/>
  <c r="J244"/>
  <c r="J228"/>
  <c r="J248"/>
  <c r="J235"/>
  <c r="J236"/>
  <c r="J229"/>
  <c r="F228"/>
  <c r="F248" s="1"/>
  <c r="F237"/>
  <c r="F246"/>
  <c r="F233"/>
  <c r="W242"/>
  <c r="W227"/>
  <c r="W237"/>
  <c r="W230"/>
  <c r="W234"/>
  <c r="W232"/>
  <c r="O236"/>
  <c r="O237"/>
  <c r="O234"/>
  <c r="N248" l="1"/>
  <c r="U248"/>
  <c r="M248"/>
  <c r="Q248"/>
  <c r="P248"/>
  <c r="R248"/>
  <c r="O248"/>
  <c r="W248"/>
  <c r="E248"/>
  <c r="E249" s="1"/>
  <c r="F249" s="1"/>
  <c r="G249" s="1"/>
  <c r="H249" s="1"/>
  <c r="I249" s="1"/>
  <c r="J249" s="1"/>
  <c r="K249" s="1"/>
  <c r="L249" s="1"/>
  <c r="M249" s="1"/>
  <c r="N249" s="1"/>
  <c r="O249" s="1"/>
  <c r="P249" s="1"/>
  <c r="Q249" s="1"/>
  <c r="R249" s="1"/>
  <c r="S249" s="1"/>
  <c r="T249" s="1"/>
  <c r="U249" s="1"/>
  <c r="V249" s="1"/>
  <c r="W249" s="1"/>
  <c r="X249" s="1"/>
  <c r="I248"/>
  <c r="X248"/>
  <c r="L248"/>
  <c r="T248"/>
  <c r="S248"/>
  <c r="K248"/>
  <c r="G248"/>
  <c r="H248"/>
  <c r="G127"/>
  <c r="H108"/>
  <c r="I108" l="1"/>
  <c r="H127"/>
  <c r="J108" l="1"/>
  <c r="I127"/>
  <c r="J127" l="1"/>
  <c r="K108"/>
  <c r="L108" l="1"/>
  <c r="K127"/>
  <c r="M108" l="1"/>
  <c r="L127"/>
  <c r="N108" l="1"/>
  <c r="M127"/>
  <c r="O108" l="1"/>
  <c r="N127"/>
  <c r="O127" l="1"/>
  <c r="P108"/>
  <c r="P127" l="1"/>
  <c r="Q108"/>
  <c r="R108" l="1"/>
  <c r="Q127"/>
  <c r="R127" l="1"/>
  <c r="S108"/>
  <c r="T108" l="1"/>
  <c r="S127"/>
  <c r="T127" l="1"/>
  <c r="U108"/>
  <c r="V108" l="1"/>
  <c r="U127"/>
  <c r="V127" l="1"/>
  <c r="W108"/>
  <c r="W127" l="1"/>
  <c r="X108"/>
  <c r="X127" s="1"/>
</calcChain>
</file>

<file path=xl/comments1.xml><?xml version="1.0" encoding="utf-8"?>
<comments xmlns="http://schemas.openxmlformats.org/spreadsheetml/2006/main">
  <authors>
    <author>Charlie Grist</author>
  </authors>
  <commentList>
    <comment ref="A1" authorId="0">
      <text>
        <r>
          <rPr>
            <b/>
            <sz val="9"/>
            <color indexed="81"/>
            <rFont val="Tahoma"/>
            <family val="2"/>
          </rPr>
          <t>Charlie Grist:</t>
        </r>
        <r>
          <rPr>
            <sz val="9"/>
            <color indexed="81"/>
            <rFont val="Tahoma"/>
            <family val="2"/>
          </rPr>
          <t xml:space="preserve">
Lookup in ComMaster</t>
        </r>
      </text>
    </comment>
    <comment ref="B1" authorId="0">
      <text>
        <r>
          <rPr>
            <b/>
            <sz val="9"/>
            <color indexed="81"/>
            <rFont val="Tahoma"/>
            <family val="2"/>
          </rPr>
          <t>Charlie Grist:</t>
        </r>
        <r>
          <rPr>
            <sz val="9"/>
            <color indexed="81"/>
            <rFont val="Tahoma"/>
            <family val="2"/>
          </rPr>
          <t xml:space="preserve">
New, NR, Retro</t>
        </r>
      </text>
    </comment>
    <comment ref="C1" authorId="0">
      <text>
        <r>
          <rPr>
            <b/>
            <sz val="9"/>
            <color indexed="81"/>
            <rFont val="Tahoma"/>
            <family val="2"/>
          </rPr>
          <t>Charlie Grist:</t>
        </r>
        <r>
          <rPr>
            <sz val="9"/>
            <color indexed="81"/>
            <rFont val="Tahoma"/>
            <family val="2"/>
          </rPr>
          <t xml:space="preserve">
Measure Index Name</t>
        </r>
      </text>
    </comment>
    <comment ref="E1" authorId="0">
      <text>
        <r>
          <rPr>
            <b/>
            <sz val="9"/>
            <color indexed="81"/>
            <rFont val="Tahoma"/>
            <family val="2"/>
          </rPr>
          <t>Charlie Grist:</t>
        </r>
        <r>
          <rPr>
            <sz val="9"/>
            <color indexed="81"/>
            <rFont val="Tahoma"/>
            <family val="2"/>
          </rPr>
          <t xml:space="preserve">
Use Massoud's Names</t>
        </r>
      </text>
    </comment>
    <comment ref="F1" authorId="0">
      <text>
        <r>
          <rPr>
            <b/>
            <sz val="9"/>
            <color indexed="81"/>
            <rFont val="Tahoma"/>
            <family val="2"/>
          </rPr>
          <t>Charlie Grist:</t>
        </r>
        <r>
          <rPr>
            <sz val="9"/>
            <color indexed="81"/>
            <rFont val="Tahoma"/>
            <family val="2"/>
          </rPr>
          <t xml:space="preserve">
From Shaped Savings column 14</t>
        </r>
      </text>
    </comment>
    <comment ref="G1" authorId="0">
      <text>
        <r>
          <rPr>
            <b/>
            <sz val="9"/>
            <color indexed="81"/>
            <rFont val="Tahoma"/>
            <family val="2"/>
          </rPr>
          <t>Charlie Grist:</t>
        </r>
        <r>
          <rPr>
            <sz val="9"/>
            <color indexed="81"/>
            <rFont val="Tahoma"/>
            <family val="2"/>
          </rPr>
          <t xml:space="preserve">
From SC or from Shaped Savings column 3.
</t>
        </r>
      </text>
    </comment>
    <comment ref="H1" authorId="0">
      <text>
        <r>
          <rPr>
            <b/>
            <sz val="9"/>
            <color indexed="81"/>
            <rFont val="Tahoma"/>
            <family val="2"/>
          </rPr>
          <t>Charlie Grist:</t>
        </r>
        <r>
          <rPr>
            <sz val="9"/>
            <color indexed="81"/>
            <rFont val="Tahoma"/>
            <family val="2"/>
          </rPr>
          <t xml:space="preserve">
From SC or from Shaped Savings column K (column 11)</t>
        </r>
      </text>
    </comment>
    <comment ref="I1" authorId="0">
      <text>
        <r>
          <rPr>
            <b/>
            <sz val="9"/>
            <color indexed="81"/>
            <rFont val="Tahoma"/>
            <family val="2"/>
          </rPr>
          <t>Charlie Grist:</t>
        </r>
        <r>
          <rPr>
            <sz val="9"/>
            <color indexed="81"/>
            <rFont val="Tahoma"/>
            <family val="2"/>
          </rPr>
          <t xml:space="preserve">
From SC</t>
        </r>
      </text>
    </comment>
    <comment ref="J1" authorId="0">
      <text>
        <r>
          <rPr>
            <b/>
            <sz val="9"/>
            <color indexed="81"/>
            <rFont val="Tahoma"/>
            <family val="2"/>
          </rPr>
          <t>Charlie Grist:</t>
        </r>
        <r>
          <rPr>
            <sz val="9"/>
            <color indexed="81"/>
            <rFont val="Tahoma"/>
            <family val="2"/>
          </rPr>
          <t xml:space="preserve">
From SC</t>
        </r>
      </text>
    </comment>
    <comment ref="K1" authorId="0">
      <text>
        <r>
          <rPr>
            <b/>
            <sz val="9"/>
            <color indexed="81"/>
            <rFont val="Tahoma"/>
            <family val="2"/>
          </rPr>
          <t>Charlie Grist:</t>
        </r>
        <r>
          <rPr>
            <sz val="9"/>
            <color indexed="81"/>
            <rFont val="Tahoma"/>
            <family val="2"/>
          </rPr>
          <t xml:space="preserve">
From SC.  For shaping.
RPM also uses this divided by  savings per unit to calculate units, and then uses kW per unit * units to calculate kW.  
Use Supply Curve Bundled starting in column 2  "column()-9"</t>
        </r>
      </text>
    </comment>
    <comment ref="AF1" authorId="0">
      <text>
        <r>
          <rPr>
            <b/>
            <sz val="9"/>
            <color indexed="81"/>
            <rFont val="Tahoma"/>
            <family val="2"/>
          </rPr>
          <t>Charlie Grist:</t>
        </r>
        <r>
          <rPr>
            <sz val="9"/>
            <color indexed="81"/>
            <rFont val="Tahoma"/>
            <family val="2"/>
          </rPr>
          <t xml:space="preserve">
From Shaped Savings.  Copy whole row down since column increment is hardwired into formula.  
Use column()-17 for the column reference</t>
        </r>
      </text>
    </comment>
  </commentList>
</comments>
</file>

<file path=xl/comments2.xml><?xml version="1.0" encoding="utf-8"?>
<comments xmlns="http://schemas.openxmlformats.org/spreadsheetml/2006/main">
  <authors>
    <author xml:space="preserve"> </author>
    <author>Charlie Grist</author>
  </authors>
  <commentList>
    <comment ref="I6" authorId="0">
      <text>
        <r>
          <rPr>
            <b/>
            <sz val="8"/>
            <color indexed="81"/>
            <rFont val="Tahoma"/>
            <family val="2"/>
          </rPr>
          <t xml:space="preserve"> :ProCost</t>
        </r>
        <r>
          <rPr>
            <sz val="8"/>
            <color indexed="81"/>
            <rFont val="Tahoma"/>
            <family val="2"/>
          </rPr>
          <t xml:space="preserve">
Perioodic replacement costs and savinsg of the measure.
These are costs and savings that occur periodicially, but at different periods than annually.  
Can be positive or negative.  Periodic replacement costs for both the measure and the baseline measure should be included if applicable. 
ProCost can analysze these costs in two ways dependent on the 'Repeat Periodic Replacemetn' switch in the ProData page.  When set to 'On',  ProCost repeats  replacement costs for multiple times over the life of a measure depending on the  input period and measure life.  For example fluorescent lamps may have a 4-year replacement cycle that repeats 3 times in a 15-year measure life.  When set to 'Off', ProCost reads the period as the year after installation that the replacement cost occurs and does not subsequently  reinstall or repeat the replacement costs.  For example a compressor may be replaced only once in the life of a heat-pump system.
Example:  A new fluorescent lighting systems may have a measure life of 15 years, and a  lamp life of five years. Two lamps lamps per fixture must be replaced at years 6 and 11.  Lamp and labor costs, expressed as positive costs, are entered as a cost and the period would be enetered as 5.   The baseline measure may have a four year lamp life and would have required a three-lamp replacement at years 5, 9 and 13.  Lamp and labor replacement costs would be entered as annual savings in dollars with a 4-year period.  ProCost determines the net present value of the two cost streams.   </t>
        </r>
      </text>
    </comment>
    <comment ref="O6" authorId="0">
      <text>
        <r>
          <rPr>
            <b/>
            <sz val="8"/>
            <color indexed="81"/>
            <rFont val="Tahoma"/>
            <family val="2"/>
          </rPr>
          <t xml:space="preserve"> :ProCost</t>
        </r>
        <r>
          <rPr>
            <sz val="8"/>
            <color indexed="81"/>
            <rFont val="Tahoma"/>
            <family val="2"/>
          </rPr>
          <t xml:space="preserve">
If the measure has gas savings for incfreases, enter the annual savings and shape of the savings here.
Example:  Clothes washer saves electric motor and dryer energy and gas water heat.  </t>
        </r>
      </text>
    </comment>
    <comment ref="A7" authorId="0">
      <text>
        <r>
          <rPr>
            <b/>
            <sz val="8"/>
            <color indexed="81"/>
            <rFont val="Tahoma"/>
            <family val="2"/>
          </rPr>
          <t xml:space="preserve"> :Procost</t>
        </r>
        <r>
          <rPr>
            <sz val="8"/>
            <color indexed="81"/>
            <rFont val="Tahoma"/>
            <family val="2"/>
          </rPr>
          <t xml:space="preserve">
Category for the measure.  
Individual measures can be grouped into categories.  Procost output is reported by measure and by category.  
All measures must belong to at least one category.  Category name can be the same as measure name.  
Example:  Measures can be combined into one category if they have components with different load shapes or measure lives.  On wash machines there may be one load shape for the electric motor savings component, a second load shape for the electric water heat savings component and a third shape for electric dryer savings component.</t>
        </r>
      </text>
    </comment>
    <comment ref="B7" authorId="0">
      <text>
        <r>
          <rPr>
            <b/>
            <sz val="8"/>
            <color indexed="81"/>
            <rFont val="Tahoma"/>
            <family val="2"/>
          </rPr>
          <t xml:space="preserve"> :ProCost
</t>
        </r>
        <r>
          <rPr>
            <sz val="8"/>
            <color indexed="81"/>
            <rFont val="Tahoma"/>
            <family val="2"/>
          </rPr>
          <t>Name of Measure.  User-defined.  
For PTR measures, defined naming conventions apply.</t>
        </r>
        <r>
          <rPr>
            <sz val="8"/>
            <color indexed="81"/>
            <rFont val="Tahoma"/>
            <family val="2"/>
          </rPr>
          <t xml:space="preserve">
</t>
        </r>
      </text>
    </comment>
    <comment ref="C7" authorId="0">
      <text>
        <r>
          <rPr>
            <b/>
            <sz val="8"/>
            <color indexed="81"/>
            <rFont val="Tahoma"/>
            <family val="2"/>
          </rPr>
          <t xml:space="preserve"> :ProCost</t>
        </r>
        <r>
          <rPr>
            <sz val="8"/>
            <color indexed="81"/>
            <rFont val="Tahoma"/>
            <family val="2"/>
          </rPr>
          <t xml:space="preserve">
Annual electric savings for the measure in kWh at the site.  May be positive, negative or zero.
Savings are incremental to the baseline alternative.</t>
        </r>
      </text>
    </comment>
    <comment ref="D7" authorId="0">
      <text>
        <r>
          <rPr>
            <b/>
            <sz val="8"/>
            <color indexed="81"/>
            <rFont val="Tahoma"/>
            <family val="2"/>
          </rPr>
          <t xml:space="preserve"> :ProCost</t>
        </r>
        <r>
          <rPr>
            <sz val="8"/>
            <color indexed="81"/>
            <rFont val="Tahoma"/>
            <family val="2"/>
          </rPr>
          <t xml:space="preserve">
Physical life of the measure in years.  Must be &gt;=1.</t>
        </r>
      </text>
    </comment>
    <comment ref="E7" authorId="0">
      <text>
        <r>
          <rPr>
            <b/>
            <sz val="8"/>
            <color indexed="81"/>
            <rFont val="Tahoma"/>
            <family val="2"/>
          </rPr>
          <t xml:space="preserve"> :ProCost</t>
        </r>
        <r>
          <rPr>
            <sz val="8"/>
            <color indexed="81"/>
            <rFont val="Tahoma"/>
            <family val="2"/>
          </rPr>
          <t xml:space="preserve">
Initial cost to install the measure in dollars.  Costs are incremental to the baseline alternative.
Dollars must be denominated in the same year as 'Input Cost Reference Year' input on the ProData page.</t>
        </r>
      </text>
    </comment>
    <comment ref="F7" authorId="0">
      <text>
        <r>
          <rPr>
            <b/>
            <sz val="8"/>
            <color indexed="81"/>
            <rFont val="Tahoma"/>
            <family val="2"/>
          </rPr>
          <t xml:space="preserve"> :ProCost</t>
        </r>
        <r>
          <rPr>
            <sz val="8"/>
            <color indexed="81"/>
            <rFont val="Tahoma"/>
            <family val="2"/>
          </rPr>
          <t xml:space="preserve">
Annaul opperations and maintenace cost for the measure in dollars.  Must be incremental cost over the baseline alternative.  May be positive, negative or zero.  
Dollars must be denominated in the same year as 'Input Cost Reference Year' input on the ProData page. 
O&amp;M costs are enetered as positive values.    Negative values represent O&amp;M savings compared to the baseline alternative. 
Example:  Annualized maintenace cost for a heat pump heating system compared to a baseline electric resistance  heating system.
</t>
        </r>
      </text>
    </comment>
    <comment ref="G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H7" authorId="0">
      <text>
        <r>
          <rPr>
            <b/>
            <sz val="8"/>
            <color indexed="81"/>
            <rFont val="Tahoma"/>
            <family val="2"/>
          </rPr>
          <t xml:space="preserve"> :ProCost</t>
        </r>
        <r>
          <rPr>
            <sz val="8"/>
            <color indexed="81"/>
            <rFont val="Tahoma"/>
            <family val="2"/>
          </rPr>
          <t xml:space="preserve">
Annual value of any non-energy benefits of the measure, relative to the baseline alternative.  
Expressed in dollars per year and denominated in dollars of the 'Cost Reference Year'.
Positive value represents dollar savings.  Negative value represents dollar cost.
Example:  Water, detergent and sewer savings from efficient clothes washer.</t>
        </r>
      </text>
    </comment>
    <comment ref="I7" authorId="0">
      <text>
        <r>
          <rPr>
            <b/>
            <sz val="8"/>
            <color indexed="81"/>
            <rFont val="Tahoma"/>
            <family val="2"/>
          </rPr>
          <t xml:space="preserve"> :</t>
        </r>
        <r>
          <rPr>
            <sz val="8"/>
            <color indexed="81"/>
            <rFont val="Tahoma"/>
            <family val="2"/>
          </rPr>
          <t xml:space="preserve">
Cost in dollars that is incurred  for Period 1.  Positive value if cost.  Negative value if savings.
Dollars must be denominated in the same year as 'Input Cost Reference Year' input on the ProData page.</t>
        </r>
      </text>
    </comment>
    <comment ref="J7" authorId="0">
      <text>
        <r>
          <rPr>
            <b/>
            <sz val="8"/>
            <color indexed="81"/>
            <rFont val="Tahoma"/>
            <family val="2"/>
          </rPr>
          <t xml:space="preserve"> :ProCost</t>
        </r>
        <r>
          <rPr>
            <sz val="8"/>
            <color indexed="81"/>
            <rFont val="Tahoma"/>
            <family val="2"/>
          </rPr>
          <t xml:space="preserve">
Duration of Period1.  The time at which  Period 1 costs, or savings, occur.  
In years.</t>
        </r>
      </text>
    </comment>
    <comment ref="K7" authorId="0">
      <text>
        <r>
          <rPr>
            <b/>
            <sz val="8"/>
            <color indexed="81"/>
            <rFont val="Tahoma"/>
            <family val="2"/>
          </rPr>
          <t xml:space="preserve"> :</t>
        </r>
        <r>
          <rPr>
            <sz val="8"/>
            <color indexed="81"/>
            <rFont val="Tahoma"/>
            <family val="2"/>
          </rPr>
          <t xml:space="preserve">
Cost in dollars that is incurred  for Period 2  Positive value if cost.  Negative value if savings.
Dollars must be denominated in the same year as 'Input Cost Reference Year' input on the ProData page.</t>
        </r>
      </text>
    </comment>
    <comment ref="L7" authorId="0">
      <text>
        <r>
          <rPr>
            <b/>
            <sz val="8"/>
            <color indexed="81"/>
            <rFont val="Tahoma"/>
            <family val="2"/>
          </rPr>
          <t xml:space="preserve"> :ProCost</t>
        </r>
        <r>
          <rPr>
            <sz val="8"/>
            <color indexed="81"/>
            <rFont val="Tahoma"/>
            <family val="2"/>
          </rPr>
          <t xml:space="preserve">
Duration of Period 2.  The time at which  Period 2 costs, or savings, occur.  
In years.</t>
        </r>
      </text>
    </comment>
    <comment ref="M7" authorId="0">
      <text>
        <r>
          <rPr>
            <b/>
            <sz val="8"/>
            <color indexed="81"/>
            <rFont val="Tahoma"/>
            <family val="2"/>
          </rPr>
          <t xml:space="preserve"> :</t>
        </r>
        <r>
          <rPr>
            <sz val="8"/>
            <color indexed="81"/>
            <rFont val="Tahoma"/>
            <family val="2"/>
          </rPr>
          <t xml:space="preserve">
Cost in dollars that is incurred  for Period 3.  Positive value if cost.  Negative value if savings.
Dollars must be denominated in the same year as 'Input Cost Reference Year' input on the ProData page.</t>
        </r>
      </text>
    </comment>
    <comment ref="N7" authorId="0">
      <text>
        <r>
          <rPr>
            <b/>
            <sz val="8"/>
            <color indexed="81"/>
            <rFont val="Tahoma"/>
            <family val="2"/>
          </rPr>
          <t xml:space="preserve"> :ProCost</t>
        </r>
        <r>
          <rPr>
            <sz val="8"/>
            <color indexed="81"/>
            <rFont val="Tahoma"/>
            <family val="2"/>
          </rPr>
          <t xml:space="preserve">
Duration of Period 3.  The time at which  Period 3 costs, or savings, occur.  
In years.</t>
        </r>
      </text>
    </comment>
    <comment ref="O7" authorId="0">
      <text>
        <r>
          <rPr>
            <b/>
            <sz val="8"/>
            <color indexed="81"/>
            <rFont val="Tahoma"/>
            <family val="2"/>
          </rPr>
          <t xml:space="preserve"> :</t>
        </r>
        <r>
          <rPr>
            <sz val="8"/>
            <color indexed="81"/>
            <rFont val="Tahoma"/>
            <family val="2"/>
          </rPr>
          <t xml:space="preserve">
Annual gas savings, or increases, in therms.</t>
        </r>
      </text>
    </comment>
    <comment ref="P7" authorId="0">
      <text>
        <r>
          <rPr>
            <b/>
            <sz val="8"/>
            <color indexed="81"/>
            <rFont val="Tahoma"/>
            <family val="2"/>
          </rPr>
          <t xml:space="preserve"> :ProCost</t>
        </r>
        <r>
          <rPr>
            <sz val="8"/>
            <color indexed="81"/>
            <rFont val="Tahoma"/>
            <family val="2"/>
          </rPr>
          <t xml:space="preserve">
Name of the pointer to the shape of the savings.  
The shapes represent the daily and monthly shape of the savings in four time segments for each month of the year.  Shape of the savings is relative to the baseline alternative.
These shaps are in the MC_AND_Loadshape file.   
</t>
        </r>
      </text>
    </comment>
    <comment ref="BH106"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106"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106"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106"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H183"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 ref="BM183" authorId="1">
      <text>
        <r>
          <rPr>
            <sz val="9"/>
            <color indexed="81"/>
            <rFont val="Tahoma"/>
            <family val="2"/>
          </rPr>
          <t>Direct and program administrative costs of the measure to sponsor.  Separate costs for each sponsor.
Depends on share of costs incurred by sponsor, sponsor cost of capital, and financing term which are user-defined inputs.  Includes applicable Capital, O&amp;M, Periodic Replacement and Program Administrative costs.  Sponsor costs are levelized over program life.
Does not include any adjustments for benefit.
NOTE:  Units are per kWh for 'Electric' runs and per therm for 'Gas' runs for all sponsors.</t>
        </r>
      </text>
    </comment>
    <comment ref="CE183" authorId="1">
      <text>
        <r>
          <rPr>
            <sz val="9"/>
            <color indexed="81"/>
            <rFont val="Tahoma"/>
            <family val="2"/>
          </rPr>
          <t xml:space="preserve">All costs minus all benefits regardless of which sponsor incurs the cost or accrues the benefits.
TRC Net Levelized Cost includes all applicable costs and all benefits.  In addition to energy system costs and benefits, TRC Net Levelized Cost includes non-energy, other-fuel, O&amp;M, periodic-replacement and risk-mitigation benefits and costs.
TRC Net Levelized Cost corresponds to TRC B/C ratios with regard to the costs and benefits included.  Benefits are subtracted from costs, then levelized over the life of the measure.
The Risk-Mitigation credit is used to determine program cost-effectiveness and impacts both the TRC B/C ratio and the TRC Net Levelized Cost.  If Risk-Mitigation credit is non-zero, TRC Levelized Cost will be reduced by the risk-mitigation benefit.
When using ProCost to build conservation supply curves, the user should set the Risk-Mitigation Credit to zero so the credit is not reflected in the supply curves. </t>
        </r>
      </text>
    </comment>
    <comment ref="CW183" authorId="1">
      <text>
        <r>
          <rPr>
            <sz val="9"/>
            <color indexed="81"/>
            <rFont val="Tahoma"/>
            <family val="2"/>
          </rPr>
          <t>Direct and program administrative costs incurred by the utility system minus benefits that accrue to the utility system.There are separate Utility System Net Levelized Costs for the electric and the gas system.  
Utility system benefits include deferred transmission and distribution system capacity, risk-mitigation and Regional Act credit all of which are user-determined inputs.Utility System benefits do not include any  non-energy benefits  such as, other-fuel benefits, O&amp;M benefits or periodic replacement benefits which generally accrue to the customer or to non-utility sponsors.
Utility System Net Levelized Costs correspond to Utility System B/C ratio with regard to the costs and benefits included.  Benefits are subtracted from costs, then levelized over the life of the measure
The Risk-Mitigation credit is used to determine program cost-effectiveness and impacts both the Utility System B/C ratio and the Utility System Net Levelized Cost.  If the Risk-Mitigation credit is non-zero, the Utility System Net Levelized Cost will be reduced by the Risk-Mitigation benefit.
When using ProCost to build conservation supply curves, the user should set the Risk-Mitigation Credit to zero so the credit is not reflected in the supply curves.</t>
        </r>
      </text>
    </comment>
  </commentList>
</comments>
</file>

<file path=xl/comments3.xml><?xml version="1.0" encoding="utf-8"?>
<comments xmlns="http://schemas.openxmlformats.org/spreadsheetml/2006/main">
  <authors>
    <author>Charlie Grist</author>
    <author>Staff member</author>
  </authors>
  <commentList>
    <comment ref="K10" authorId="0">
      <text>
        <r>
          <rPr>
            <b/>
            <sz val="8"/>
            <color indexed="81"/>
            <rFont val="Tahoma"/>
            <family val="2"/>
          </rPr>
          <t>Charlie Grist:</t>
        </r>
        <r>
          <rPr>
            <sz val="8"/>
            <color indexed="81"/>
            <rFont val="Tahoma"/>
            <family val="2"/>
          </rPr>
          <t xml:space="preserve">
Measure Opportunity</t>
        </r>
      </text>
    </comment>
    <comment ref="AA10" authorId="1">
      <text>
        <r>
          <rPr>
            <b/>
            <sz val="8"/>
            <color indexed="81"/>
            <rFont val="Tahoma"/>
            <family val="2"/>
          </rPr>
          <t>Staff member:</t>
        </r>
        <r>
          <rPr>
            <sz val="8"/>
            <color indexed="81"/>
            <rFont val="Tahoma"/>
            <family val="2"/>
          </rPr>
          <t xml:space="preserve">
Assume units convert to cooling as per new buildings</t>
        </r>
      </text>
    </comment>
  </commentList>
</comments>
</file>

<file path=xl/comments4.xml><?xml version="1.0" encoding="utf-8"?>
<comments xmlns="http://schemas.openxmlformats.org/spreadsheetml/2006/main">
  <authors>
    <author>Charlie Grist</author>
  </authors>
  <commentList>
    <comment ref="B22" authorId="0">
      <text>
        <r>
          <rPr>
            <b/>
            <sz val="9"/>
            <color indexed="81"/>
            <rFont val="Tahoma"/>
            <family val="2"/>
          </rPr>
          <t>Charlie Grist:</t>
        </r>
        <r>
          <rPr>
            <sz val="9"/>
            <color indexed="81"/>
            <rFont val="Tahoma"/>
            <family val="2"/>
          </rPr>
          <t xml:space="preserve">
Appliles to 'open office' and corridor.  Private office controls are required by state codes</t>
        </r>
      </text>
    </comment>
    <comment ref="B23" authorId="0">
      <text>
        <r>
          <rPr>
            <b/>
            <sz val="9"/>
            <color indexed="81"/>
            <rFont val="Tahoma"/>
            <family val="2"/>
          </rPr>
          <t>Charlie Grist:</t>
        </r>
        <r>
          <rPr>
            <sz val="9"/>
            <color indexed="81"/>
            <rFont val="Tahoma"/>
            <family val="2"/>
          </rPr>
          <t xml:space="preserve">
Removal for open office already controlled per CBSA</t>
        </r>
      </text>
    </comment>
    <comment ref="B27" author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D27" author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E27" authorId="0">
      <text>
        <r>
          <rPr>
            <b/>
            <sz val="9"/>
            <color indexed="81"/>
            <rFont val="Tahoma"/>
            <family val="2"/>
          </rPr>
          <t>Charlie Grist:</t>
        </r>
        <r>
          <rPr>
            <sz val="9"/>
            <color indexed="81"/>
            <rFont val="Tahoma"/>
            <family val="2"/>
          </rPr>
          <t xml:space="preserve">
LF wattage only, after application of LPD measures.  From Com-Interior Lighting
</t>
        </r>
      </text>
    </comment>
    <comment ref="F27" authorId="0">
      <text>
        <r>
          <rPr>
            <b/>
            <sz val="9"/>
            <color indexed="81"/>
            <rFont val="Tahoma"/>
            <family val="2"/>
          </rPr>
          <t>Charlie Grist:</t>
        </r>
        <r>
          <rPr>
            <sz val="9"/>
            <color indexed="81"/>
            <rFont val="Tahoma"/>
            <family val="2"/>
          </rPr>
          <t xml:space="preserve">
LF wattage only, after application of LPD measures.  From Com-Interior Lighting
</t>
        </r>
      </text>
    </comment>
    <comment ref="K27" author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L27" author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M27" author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U27" authorId="0">
      <text>
        <r>
          <rPr>
            <b/>
            <sz val="9"/>
            <color indexed="81"/>
            <rFont val="Tahoma"/>
            <family val="2"/>
          </rPr>
          <t>Charlie Grist:</t>
        </r>
        <r>
          <rPr>
            <sz val="9"/>
            <color indexed="81"/>
            <rFont val="Tahoma"/>
            <family val="2"/>
          </rPr>
          <t xml:space="preserve">
LF wattage only, after application of LPD measures.  From Com-InteriorLighting.  Conservative estimate.  Data are in worksheet 'PivotBtype' in workbook 'ComLighitngInterior'.
</t>
        </r>
      </text>
    </comment>
    <comment ref="B28" authorId="0">
      <text>
        <r>
          <rPr>
            <b/>
            <sz val="9"/>
            <color indexed="81"/>
            <rFont val="Tahoma"/>
            <family val="2"/>
          </rPr>
          <t>Charlie Grist:</t>
        </r>
        <r>
          <rPr>
            <sz val="9"/>
            <color indexed="81"/>
            <rFont val="Tahoma"/>
            <family val="2"/>
          </rPr>
          <t xml:space="preserve">
Use mid-point of LBL meta-study.  Newer congrols may harvest deeper savings with combination, vacancy, daylight, and personal dimming</t>
        </r>
      </text>
    </comment>
  </commentList>
</comments>
</file>

<file path=xl/sharedStrings.xml><?xml version="1.0" encoding="utf-8"?>
<sst xmlns="http://schemas.openxmlformats.org/spreadsheetml/2006/main" count="3488" uniqueCount="983">
  <si>
    <t>Measure:</t>
  </si>
  <si>
    <t>Item</t>
  </si>
  <si>
    <t>Methods &amp; Sources</t>
  </si>
  <si>
    <t>Note</t>
  </si>
  <si>
    <t>7P Updates</t>
  </si>
  <si>
    <t>Measures Described</t>
  </si>
  <si>
    <t>Energy Savings Calculation Basis</t>
  </si>
  <si>
    <t>Applicable Stock</t>
  </si>
  <si>
    <t>Baseline Saturation</t>
  </si>
  <si>
    <t>Permutations</t>
  </si>
  <si>
    <t>Costs</t>
  </si>
  <si>
    <t>Measure Life</t>
  </si>
  <si>
    <t>Savings Shape</t>
  </si>
  <si>
    <t>Achievability Ramp Rate</t>
  </si>
  <si>
    <t>Data Set Name</t>
  </si>
  <si>
    <t>Measure Index Name</t>
  </si>
  <si>
    <t>Costs must be denominated in the same year as 'Input Cost Reference Year' =</t>
  </si>
  <si>
    <t>Input Data</t>
  </si>
  <si>
    <t>Periodic Replacement Costs and Savings and Replacement Period</t>
  </si>
  <si>
    <t>Gas Inputs</t>
  </si>
  <si>
    <t>Retro or LO</t>
  </si>
  <si>
    <t>Early Retrofit Parameters</t>
  </si>
  <si>
    <t>Category Name</t>
  </si>
  <si>
    <t>Measure Name</t>
  </si>
  <si>
    <t>Savings (kwh/yr)</t>
  </si>
  <si>
    <t>Life (yrs)</t>
  </si>
  <si>
    <t>Capital Cost</t>
  </si>
  <si>
    <t>Annual O&amp;M</t>
  </si>
  <si>
    <t>Shape Pointer</t>
  </si>
  <si>
    <t>Non-E Val ($/yr)</t>
  </si>
  <si>
    <t>Cost 1 ($)</t>
  </si>
  <si>
    <t xml:space="preserve">Period 1 </t>
  </si>
  <si>
    <t>Cost 2 ($)</t>
  </si>
  <si>
    <t>Period 2</t>
  </si>
  <si>
    <t>Cost 3 ($)</t>
  </si>
  <si>
    <t>Period 3</t>
  </si>
  <si>
    <t>Savings (therms/yr)</t>
  </si>
  <si>
    <t>R or L</t>
  </si>
  <si>
    <t>Savings 2
(kWh)</t>
  </si>
  <si>
    <t>Remaining
Life (yrs)</t>
  </si>
  <si>
    <t>Salvage Value ($)</t>
  </si>
  <si>
    <t>New</t>
  </si>
  <si>
    <t>Large Off</t>
  </si>
  <si>
    <t>Fuel Weight</t>
  </si>
  <si>
    <t>RAW ANNUAL GAS (therms)</t>
  </si>
  <si>
    <t>STOCK</t>
  </si>
  <si>
    <t>MOPP</t>
  </si>
  <si>
    <t>BType</t>
  </si>
  <si>
    <t>Option</t>
  </si>
  <si>
    <t>Category Weighted for Weighting by Btype</t>
  </si>
  <si>
    <t>Category weighted for MeasEquipment</t>
  </si>
  <si>
    <t>Base Measure Name</t>
  </si>
  <si>
    <t>Measure Map</t>
  </si>
  <si>
    <t>Baseline Energy Use</t>
  </si>
  <si>
    <t>Baseline Penetration</t>
  </si>
  <si>
    <t xml:space="preserve">Description </t>
  </si>
  <si>
    <t>Date Done</t>
  </si>
  <si>
    <t>Who</t>
  </si>
  <si>
    <t>Result</t>
  </si>
  <si>
    <t>New cost data</t>
  </si>
  <si>
    <t>New performance data</t>
  </si>
  <si>
    <t>Update Source Summary</t>
  </si>
  <si>
    <t>Build Measure Map</t>
  </si>
  <si>
    <t>Figure out weighting scheme</t>
  </si>
  <si>
    <t>Build SC models</t>
  </si>
  <si>
    <t>Get saturation estimate</t>
  </si>
  <si>
    <t>Run ProCost</t>
  </si>
  <si>
    <t>Check savings against total load estimate</t>
  </si>
  <si>
    <t>Calibrate baseline use and turnover with Massoud's forecast</t>
  </si>
  <si>
    <t>Estimate baseline energy use and frozen efficiency points</t>
  </si>
  <si>
    <t>Update APPLIC, BASE, TURN, ACHIEV and CHAR in ComMaster</t>
  </si>
  <si>
    <t>Costs to 2012$</t>
  </si>
  <si>
    <t>Develop shape of savings and put in GLS</t>
  </si>
  <si>
    <t>Units Methodology</t>
  </si>
  <si>
    <t>Forecast Version</t>
  </si>
  <si>
    <t>Vintage</t>
  </si>
  <si>
    <t>Measure Bundle</t>
  </si>
  <si>
    <t>Report Year</t>
  </si>
  <si>
    <t>TOTAL MAX</t>
  </si>
  <si>
    <t>Acheivable and 85% Max Per Year</t>
  </si>
  <si>
    <t>Achievability =&gt;</t>
  </si>
  <si>
    <t>SUPPLY CURVE SAVINGS BY BUNDLE</t>
  </si>
  <si>
    <t>MWa</t>
  </si>
  <si>
    <t>TRC Net Levelized Cost (Net of All Benefits) in mills/kWh</t>
  </si>
  <si>
    <t>Busbar Savings</t>
  </si>
  <si>
    <t>lvlcost</t>
  </si>
  <si>
    <t>segment</t>
  </si>
  <si>
    <t>measure</t>
  </si>
  <si>
    <t>RECOMBINE MEASURE BUNDLES INTO SUPPLY CURVE CUMULATIVE</t>
  </si>
  <si>
    <t>Block 1: &lt;= 0 mills/kWh</t>
  </si>
  <si>
    <t>&gt;=-9999</t>
  </si>
  <si>
    <t>&lt;=0</t>
  </si>
  <si>
    <t>Block 2: &lt;= 10 mills/kWh</t>
  </si>
  <si>
    <t>&gt;0</t>
  </si>
  <si>
    <t>&lt;=10</t>
  </si>
  <si>
    <t>Block 3: 10-20 mills/kWh</t>
  </si>
  <si>
    <t>&gt;10</t>
  </si>
  <si>
    <t>&lt;=20</t>
  </si>
  <si>
    <t>Block 4: 20-30 mills/kWh</t>
  </si>
  <si>
    <t>&gt;20</t>
  </si>
  <si>
    <t>&lt;=30</t>
  </si>
  <si>
    <t>Block 5: 30-40 mills/kWh</t>
  </si>
  <si>
    <t>&gt;30</t>
  </si>
  <si>
    <t>&lt;=40</t>
  </si>
  <si>
    <t>Block 6: 40-50 mills/kWh</t>
  </si>
  <si>
    <t>&gt;40</t>
  </si>
  <si>
    <t>&lt;=50</t>
  </si>
  <si>
    <t>Block 7: 50-60 mills/kWh</t>
  </si>
  <si>
    <t>&gt;50</t>
  </si>
  <si>
    <t>&lt;=60</t>
  </si>
  <si>
    <t>Block 8: 60-70 mills/kWh</t>
  </si>
  <si>
    <t>&gt;60</t>
  </si>
  <si>
    <t>&lt;=70</t>
  </si>
  <si>
    <t>Block 9: 70-80 mills/kWh</t>
  </si>
  <si>
    <t>&gt;70</t>
  </si>
  <si>
    <t>&lt;=80</t>
  </si>
  <si>
    <t>Block 10: 80-90 mills/kWh</t>
  </si>
  <si>
    <t>&gt;80</t>
  </si>
  <si>
    <t>&lt;=90</t>
  </si>
  <si>
    <t>Block 11: 90-100 mills/kWh</t>
  </si>
  <si>
    <t>&gt;90</t>
  </si>
  <si>
    <t>&lt;=100</t>
  </si>
  <si>
    <t>Block 12: 100-110 mills/kWh</t>
  </si>
  <si>
    <t>&gt;100</t>
  </si>
  <si>
    <t>&lt;=110</t>
  </si>
  <si>
    <t>Block 13: 110-120 mills/kWh</t>
  </si>
  <si>
    <t>&gt;110</t>
  </si>
  <si>
    <t>&lt;=120</t>
  </si>
  <si>
    <t>Block 14: 120-130 mills/kWh</t>
  </si>
  <si>
    <t>&gt;120</t>
  </si>
  <si>
    <t>&lt;=130</t>
  </si>
  <si>
    <t>Block 15: 130-140 mills/kWh</t>
  </si>
  <si>
    <t>&gt;130</t>
  </si>
  <si>
    <t>&lt;=140</t>
  </si>
  <si>
    <t>Block 16: 140-150 mills/kWh</t>
  </si>
  <si>
    <t>&gt;140</t>
  </si>
  <si>
    <t>&lt;=150</t>
  </si>
  <si>
    <t>Block 17: 150-160 mills/kWh</t>
  </si>
  <si>
    <t>&gt;150</t>
  </si>
  <si>
    <t>&lt;=160</t>
  </si>
  <si>
    <t>Block 18: 160-170 mills/kWh</t>
  </si>
  <si>
    <t>&gt;160</t>
  </si>
  <si>
    <t>&lt;=170</t>
  </si>
  <si>
    <t>Block 19: 170-180 mills/kWh</t>
  </si>
  <si>
    <t>&gt;170</t>
  </si>
  <si>
    <t>&lt;=180</t>
  </si>
  <si>
    <t>Block 20: 180-190 mills/kWh</t>
  </si>
  <si>
    <t>&gt;180</t>
  </si>
  <si>
    <t>&lt;=190</t>
  </si>
  <si>
    <t>Block 21: 190-200 mills/kWh</t>
  </si>
  <si>
    <t>&gt;190</t>
  </si>
  <si>
    <t>&lt;=200</t>
  </si>
  <si>
    <t>Block 22: 200-210 mills/kWh</t>
  </si>
  <si>
    <t>&gt;200</t>
  </si>
  <si>
    <t>&lt;=210</t>
  </si>
  <si>
    <t>Block 23: 210-220 mills/kWh</t>
  </si>
  <si>
    <t>&gt;210</t>
  </si>
  <si>
    <t>&lt;=220</t>
  </si>
  <si>
    <t>Block 24: 220-230 mills/kWh</t>
  </si>
  <si>
    <t>&gt;220</t>
  </si>
  <si>
    <t>&lt;=230</t>
  </si>
  <si>
    <t>Block 25: 230-240 mills/kWh</t>
  </si>
  <si>
    <t>&gt;230</t>
  </si>
  <si>
    <t>&lt;=240</t>
  </si>
  <si>
    <t>Block 26: 240-250 mills/kWh</t>
  </si>
  <si>
    <t>&gt;240</t>
  </si>
  <si>
    <t>&lt;=250</t>
  </si>
  <si>
    <t>Block 27: 250-260 mills/kWh</t>
  </si>
  <si>
    <t>&gt;250</t>
  </si>
  <si>
    <t>&lt;=260</t>
  </si>
  <si>
    <t>Block 28: 260-270 mills/kWh</t>
  </si>
  <si>
    <t>&gt;260</t>
  </si>
  <si>
    <t>&lt;=270</t>
  </si>
  <si>
    <t>Block 29: 270-280 mills/kWh</t>
  </si>
  <si>
    <t>&gt;270</t>
  </si>
  <si>
    <t>&lt;=280</t>
  </si>
  <si>
    <t>Block 30: 280-290 mills/kWh</t>
  </si>
  <si>
    <t>&gt;280</t>
  </si>
  <si>
    <t>&lt;=290</t>
  </si>
  <si>
    <t>Block 31: 290-300 mills/kWh</t>
  </si>
  <si>
    <t>&gt;290</t>
  </si>
  <si>
    <t>&lt;=300</t>
  </si>
  <si>
    <t>Block 32: &gt;300 mills/kWh</t>
  </si>
  <si>
    <t>&gt;300</t>
  </si>
  <si>
    <t>&lt;=999</t>
  </si>
  <si>
    <t>RECOMBINE MEASURE BUNDLES INTO SUPPLY CURVE INREMENETAL</t>
  </si>
  <si>
    <t>SC_New</t>
  </si>
  <si>
    <t>Total per Year</t>
  </si>
  <si>
    <t>Total Cumulative</t>
  </si>
  <si>
    <t># UNITS RESIDUAL &amp; AVAILABLE TO NR/RETROFIT POOL</t>
  </si>
  <si>
    <t>Life Offset</t>
  </si>
  <si>
    <t>Residual from Ramp Rate</t>
  </si>
  <si>
    <t>Max Annual Carryover to SC-NR</t>
  </si>
  <si>
    <t>CHECK</t>
  </si>
  <si>
    <t>Residual</t>
  </si>
  <si>
    <t>Achiev plus Residual</t>
  </si>
  <si>
    <t>Diff between ACH plus Resid and Total</t>
  </si>
  <si>
    <t>85% per year check</t>
  </si>
  <si>
    <t>NR</t>
  </si>
  <si>
    <t>TOTAL</t>
  </si>
  <si>
    <t>APPLY MEASURE APPLICABILITY, SATURATION TURNOVER RATE FOR MAX ANNUAL # UNITS</t>
  </si>
  <si>
    <t>Existing Stock</t>
  </si>
  <si>
    <t>Applicability</t>
  </si>
  <si>
    <t>Saturation</t>
  </si>
  <si>
    <t>Turnover Rate</t>
  </si>
  <si>
    <t>INCREMENTAL ACHIEVABILITY</t>
  </si>
  <si>
    <t>CUMULATIVE ADOPTION</t>
  </si>
  <si>
    <t>aMW</t>
  </si>
  <si>
    <t>kWh per Luminaire</t>
  </si>
  <si>
    <t>Max Annual Available</t>
  </si>
  <si>
    <t>SC-NR</t>
  </si>
  <si>
    <t>Cumulative at Earliest Deployment</t>
  </si>
  <si>
    <t>Total Potential (aMW)</t>
  </si>
  <si>
    <t>UNITS FOR NEW STOCK</t>
  </si>
  <si>
    <t>UNITS APPLICABLE BY YEAR</t>
  </si>
  <si>
    <t>NEW UNITS APPLICABLE &amp; ACHIEVABLE BY YEAR FOR BUNDLE</t>
  </si>
  <si>
    <t>Ramp Rate</t>
  </si>
  <si>
    <t>Resource Type</t>
  </si>
  <si>
    <t>Measure Category</t>
  </si>
  <si>
    <t>Sector</t>
  </si>
  <si>
    <t>End Use</t>
  </si>
  <si>
    <t>kW per unit</t>
  </si>
  <si>
    <t>kWh per unit</t>
  </si>
  <si>
    <t>TRC Net Levelized Cost (Net of All Benefits)</t>
  </si>
  <si>
    <t>MAX</t>
  </si>
  <si>
    <t>Savings Allocation by Category and Month for Segments 1</t>
  </si>
  <si>
    <t>Savings Allocation by Category and Month for Segments 2</t>
  </si>
  <si>
    <t>Wholesale KW</t>
  </si>
  <si>
    <t>Jan</t>
  </si>
  <si>
    <t>Feb</t>
  </si>
  <si>
    <t>Mar</t>
  </si>
  <si>
    <t>Apr</t>
  </si>
  <si>
    <t>May</t>
  </si>
  <si>
    <t>Jun</t>
  </si>
  <si>
    <t>Jul</t>
  </si>
  <si>
    <t>Aug</t>
  </si>
  <si>
    <t>Sep</t>
  </si>
  <si>
    <t>Oct</t>
  </si>
  <si>
    <t>Nov</t>
  </si>
  <si>
    <t>Dec</t>
  </si>
  <si>
    <t>Commercial</t>
  </si>
  <si>
    <t>Get Cost data gathered:  Daintree, Cree, Enlighted</t>
  </si>
  <si>
    <t>Does ETO have costs from database?</t>
  </si>
  <si>
    <t>Review ACEEE Summer Study.</t>
  </si>
  <si>
    <t>Gabe Arnold at NEEP on Advanced Lighting Controls</t>
  </si>
  <si>
    <t>Savings Data for Interior Lighitng Controls</t>
  </si>
  <si>
    <t>Weekday Occupied Hours</t>
  </si>
  <si>
    <t>Weeknight Hours</t>
  </si>
  <si>
    <t>Out-of-Box</t>
  </si>
  <si>
    <t>User Preference</t>
  </si>
  <si>
    <t>Designer Preference</t>
  </si>
  <si>
    <t>Yale Building</t>
  </si>
  <si>
    <t>N/A</t>
  </si>
  <si>
    <t>REI</t>
  </si>
  <si>
    <t>Kivel &amp; Howard</t>
  </si>
  <si>
    <t>LPD Savings</t>
  </si>
  <si>
    <t>Annual Energy Savings</t>
  </si>
  <si>
    <t xml:space="preserve">Out-of-Box </t>
  </si>
  <si>
    <t>kWh/Fixture/Year</t>
  </si>
  <si>
    <t>Measurement Period</t>
  </si>
  <si>
    <t>Adjusted Baseline</t>
  </si>
  <si>
    <t>CREE: $50/fixture adder to include controls in troffer (consumer cost)</t>
  </si>
  <si>
    <t>Controls (without ballast)</t>
  </si>
  <si>
    <t>LLLC Cost Adder – Troffer (controls + ballast)</t>
  </si>
  <si>
    <t>LLLC Cost Adder - High Bay (controls + ballast)</t>
  </si>
  <si>
    <t>25-100 units</t>
  </si>
  <si>
    <t>Eq.</t>
  </si>
  <si>
    <t>Labor</t>
  </si>
  <si>
    <t>Retrofitting of an existing fixture (no new fixture)</t>
  </si>
  <si>
    <t>Replace/install fixture (controls embedded at factory)</t>
  </si>
  <si>
    <t>CREE:  Embedded SmartCast Control, one per fixture</t>
  </si>
  <si>
    <t>Fixture_Type</t>
  </si>
  <si>
    <t>(All)</t>
  </si>
  <si>
    <t>Location</t>
  </si>
  <si>
    <t>Indoor</t>
  </si>
  <si>
    <t>Fixture_Category</t>
  </si>
  <si>
    <t>Linear Fluorescent</t>
  </si>
  <si>
    <t>Values</t>
  </si>
  <si>
    <t>Row Labels</t>
  </si>
  <si>
    <t>Sum of Wt_PNW_Site_Watts</t>
  </si>
  <si>
    <t>Average of Calc_Site_Lamps/KSF</t>
  </si>
  <si>
    <t>Average of Calc_Site_Fixtures/KSF</t>
  </si>
  <si>
    <t>Average of Calc_space Watt/SF</t>
  </si>
  <si>
    <t>Assembly</t>
  </si>
  <si>
    <t>Grocery</t>
  </si>
  <si>
    <t>Lodging</t>
  </si>
  <si>
    <t>Office</t>
  </si>
  <si>
    <t>Other</t>
  </si>
  <si>
    <t>Residential Care</t>
  </si>
  <si>
    <t>Restaurant</t>
  </si>
  <si>
    <t>Retail/Service</t>
  </si>
  <si>
    <t>School K-12</t>
  </si>
  <si>
    <t>Warehouse</t>
  </si>
  <si>
    <t>Grand Total</t>
  </si>
  <si>
    <t>These Data are taken from ETO files. Data based on lighting worksheets. Grist October 2008</t>
  </si>
  <si>
    <t>Project ID</t>
  </si>
  <si>
    <t>Btype</t>
  </si>
  <si>
    <t>Controll Type</t>
  </si>
  <si>
    <t>Number Sensors</t>
  </si>
  <si>
    <t>Fixtures Controlled per Sensor</t>
  </si>
  <si>
    <t>Fixture Type</t>
  </si>
  <si>
    <t>Watts per Fixture</t>
  </si>
  <si>
    <t>Sensor Controlled Area</t>
  </si>
  <si>
    <t>Installed Cost per Sensor</t>
  </si>
  <si>
    <t>SF per Fixture</t>
  </si>
  <si>
    <t>SF per Sensor</t>
  </si>
  <si>
    <t>Watts Controlled</t>
  </si>
  <si>
    <t>Watts Controlled per Sensor</t>
  </si>
  <si>
    <t>Sensor Cost per Watt Controlled</t>
  </si>
  <si>
    <t>Sensor Cost per SF</t>
  </si>
  <si>
    <t>Implied LPD</t>
  </si>
  <si>
    <t>Assumed LPD</t>
  </si>
  <si>
    <t>A</t>
  </si>
  <si>
    <t>Aisle</t>
  </si>
  <si>
    <t>HPT8-6L</t>
  </si>
  <si>
    <t>C</t>
  </si>
  <si>
    <t>Fixture Mount</t>
  </si>
  <si>
    <t>D</t>
  </si>
  <si>
    <t>T5HO-4L</t>
  </si>
  <si>
    <t>E</t>
  </si>
  <si>
    <t>Stockroom</t>
  </si>
  <si>
    <t>HPT8-5L</t>
  </si>
  <si>
    <t>F</t>
  </si>
  <si>
    <t>G</t>
  </si>
  <si>
    <t>I</t>
  </si>
  <si>
    <t>HPT8-4L</t>
  </si>
  <si>
    <t>B</t>
  </si>
  <si>
    <t>Open Office</t>
  </si>
  <si>
    <t>T8-2 Troffer</t>
  </si>
  <si>
    <t>H</t>
  </si>
  <si>
    <t>K-12</t>
  </si>
  <si>
    <t>Gymnasium</t>
  </si>
  <si>
    <t>K</t>
  </si>
  <si>
    <t>Observation</t>
  </si>
  <si>
    <t>Vendor</t>
  </si>
  <si>
    <t>Sensor</t>
  </si>
  <si>
    <t>Power Pack</t>
  </si>
  <si>
    <t>Total</t>
  </si>
  <si>
    <t>vendor001</t>
  </si>
  <si>
    <t>vendor016</t>
  </si>
  <si>
    <t>vendor033</t>
  </si>
  <si>
    <t>vendor069</t>
  </si>
  <si>
    <t>Average</t>
  </si>
  <si>
    <t>w/pp</t>
  </si>
  <si>
    <t>avg total cost with labor</t>
  </si>
  <si>
    <t>w/o pp</t>
  </si>
  <si>
    <t>avg of avgs</t>
  </si>
  <si>
    <t>Average Watts per Sensor</t>
  </si>
  <si>
    <t>Average Cost per Watt</t>
  </si>
  <si>
    <t>Average Adjusted Cost per Watt</t>
  </si>
  <si>
    <t>ETO 2014 Assessment Data for Controls Cost</t>
  </si>
  <si>
    <t>Cost Per Unit Description</t>
  </si>
  <si>
    <t>Per Unit Incremental Cost</t>
  </si>
  <si>
    <t>Measure Equipment Cost</t>
  </si>
  <si>
    <t>Per Occupancy Sensor</t>
  </si>
  <si>
    <t>From DEER 2008</t>
  </si>
  <si>
    <t>Sensors per Ksf</t>
  </si>
  <si>
    <t>Cost/sf</t>
  </si>
  <si>
    <t>w/sf</t>
  </si>
  <si>
    <t>Site_ID</t>
  </si>
  <si>
    <t>(Multiple Items)</t>
  </si>
  <si>
    <t>Bldg_Type</t>
  </si>
  <si>
    <t>Sum of Wt_PNW_Calc_Site_Lamps2</t>
  </si>
  <si>
    <t>Subspace Type/Code</t>
  </si>
  <si>
    <t>Subspace Description</t>
  </si>
  <si>
    <t>Aud</t>
  </si>
  <si>
    <t>Auditoriums</t>
  </si>
  <si>
    <t>Class</t>
  </si>
  <si>
    <t>Classroom</t>
  </si>
  <si>
    <t>Conf</t>
  </si>
  <si>
    <t>Conference rooms</t>
  </si>
  <si>
    <t>Core</t>
  </si>
  <si>
    <t>Building Core/lobby/bathrooms</t>
  </si>
  <si>
    <t>Corr</t>
  </si>
  <si>
    <t>Corridor</t>
  </si>
  <si>
    <t>Eating</t>
  </si>
  <si>
    <t>Eating areas</t>
  </si>
  <si>
    <t>Exam</t>
  </si>
  <si>
    <t>Medical exam rooms</t>
  </si>
  <si>
    <t>Groc</t>
  </si>
  <si>
    <t>Gym</t>
  </si>
  <si>
    <t>Gyms</t>
  </si>
  <si>
    <t>Kit</t>
  </si>
  <si>
    <t>Kitchens</t>
  </si>
  <si>
    <t>Lobby</t>
  </si>
  <si>
    <t>Main Lobby</t>
  </si>
  <si>
    <t>Mech</t>
  </si>
  <si>
    <t>Mechanical Mezzanine</t>
  </si>
  <si>
    <t>Off</t>
  </si>
  <si>
    <t>Offcl</t>
  </si>
  <si>
    <t>Enclosed Office (&lt;300sf)</t>
  </si>
  <si>
    <t>Offop</t>
  </si>
  <si>
    <t>OT</t>
  </si>
  <si>
    <t>Parking</t>
  </si>
  <si>
    <t>Parking Garage</t>
  </si>
  <si>
    <t>Rest</t>
  </si>
  <si>
    <t>Restroom/locker</t>
  </si>
  <si>
    <t>Retail</t>
  </si>
  <si>
    <t>Room</t>
  </si>
  <si>
    <t>Patient/hotel room/Dwelling Unit</t>
  </si>
  <si>
    <t>Seat</t>
  </si>
  <si>
    <t>Seating Area</t>
  </si>
  <si>
    <t>Storage</t>
  </si>
  <si>
    <t>Show</t>
  </si>
  <si>
    <t>Wholesale showrooms</t>
  </si>
  <si>
    <t>Ware</t>
  </si>
  <si>
    <t>Thea</t>
  </si>
  <si>
    <t>Theater</t>
  </si>
  <si>
    <t>Warehouses</t>
  </si>
  <si>
    <t>OT - specify</t>
  </si>
  <si>
    <t>LF wattage in Offices</t>
  </si>
  <si>
    <t>Sum of Wt_PNW_Site_Watts2</t>
  </si>
  <si>
    <t>Open Office percent LF Watts</t>
  </si>
  <si>
    <t>Private Office percent LF Watts</t>
  </si>
  <si>
    <t>Conf Room percent LF Watts</t>
  </si>
  <si>
    <t>Corridor precent LF Watts</t>
  </si>
  <si>
    <t>All Other percent LF Watts</t>
  </si>
  <si>
    <t>LF wattage in K-12</t>
  </si>
  <si>
    <t>Classroom percent LF Watts</t>
  </si>
  <si>
    <t>High/Low Bay</t>
  </si>
  <si>
    <t>LF and HighBay Wattage  in Warehouse</t>
  </si>
  <si>
    <t>Open Office percent  Watts</t>
  </si>
  <si>
    <t>Private Office percent  Watts</t>
  </si>
  <si>
    <t>Warehouse percent  Watts</t>
  </si>
  <si>
    <t>Corridor precent  Watts</t>
  </si>
  <si>
    <t>All Other percent  Watts</t>
  </si>
  <si>
    <t xml:space="preserve">Effective Ending LPD with Controls:  </t>
  </si>
  <si>
    <t>Column Labels</t>
  </si>
  <si>
    <t>EMS System</t>
  </si>
  <si>
    <t>Manual</t>
  </si>
  <si>
    <t>NA</t>
  </si>
  <si>
    <t>None (Continuous)</t>
  </si>
  <si>
    <t>Occupancy Sensor</t>
  </si>
  <si>
    <t>Photocell</t>
  </si>
  <si>
    <t>Timeclock</t>
  </si>
  <si>
    <t>DK</t>
  </si>
  <si>
    <t>N</t>
  </si>
  <si>
    <t>Y</t>
  </si>
  <si>
    <t>Existing Controls for office space within Office buildings</t>
  </si>
  <si>
    <t>Existing Controls for office space within Office buildings USED versus DISABLED</t>
  </si>
  <si>
    <t>Uncontrolled Fraction</t>
  </si>
  <si>
    <t>Existing Controls in K-12 Classrooms</t>
  </si>
  <si>
    <t>Existing Controls for Classroom space within K-12 buildings USED versus DISABLED</t>
  </si>
  <si>
    <t>LIGHTING FIXTURE CONTROL TYPES (use plus to the left to view - Table is grouped)</t>
  </si>
  <si>
    <t>Control Type</t>
  </si>
  <si>
    <t>Description</t>
  </si>
  <si>
    <t>EMS-S</t>
  </si>
  <si>
    <t>Automatic Sweep Controls with EMS System</t>
  </si>
  <si>
    <t>EMS</t>
  </si>
  <si>
    <t>EMS System (without automatic sweep)</t>
  </si>
  <si>
    <t>DS</t>
  </si>
  <si>
    <t>Daylight Sensing, Details Unknown</t>
  </si>
  <si>
    <t>DS-SS</t>
  </si>
  <si>
    <t>Daylight Sensing, Single-Step Dimming</t>
  </si>
  <si>
    <t>DS-MN</t>
  </si>
  <si>
    <t>Daylight Sensing, Multiple Stepped Dimming</t>
  </si>
  <si>
    <t>DS-CD</t>
  </si>
  <si>
    <t>Daylight Sensing, Continuous Dimming</t>
  </si>
  <si>
    <t>DIM</t>
  </si>
  <si>
    <t>Dimming (non-daylight)</t>
  </si>
  <si>
    <t>EGR</t>
  </si>
  <si>
    <t>Egress control 24/7</t>
  </si>
  <si>
    <t>MCB</t>
  </si>
  <si>
    <t>Manual - circuit breaker</t>
  </si>
  <si>
    <t>MS</t>
  </si>
  <si>
    <t>Manual - wall switch</t>
  </si>
  <si>
    <t>MB</t>
  </si>
  <si>
    <t>Manual - bi-level</t>
  </si>
  <si>
    <t>OS</t>
  </si>
  <si>
    <t>Occupancy Sensors</t>
  </si>
  <si>
    <t>T</t>
  </si>
  <si>
    <t>Timeclock (electronic or mechanical)</t>
  </si>
  <si>
    <t>OTH</t>
  </si>
  <si>
    <t>None (continuous)</t>
  </si>
  <si>
    <t>Un</t>
  </si>
  <si>
    <t>Unable to determine</t>
  </si>
  <si>
    <t>Dimming</t>
  </si>
  <si>
    <t>Existing Controls in warehouse space within Warehouses</t>
  </si>
  <si>
    <t>Existing Controls for warehouse space within Warehouse buildings USED versus DISABLED</t>
  </si>
  <si>
    <t xml:space="preserve">From baseline of about </t>
  </si>
  <si>
    <t>Average Ending Effective LPD</t>
  </si>
  <si>
    <t>Descriptor</t>
  </si>
  <si>
    <t>Look Up Name</t>
  </si>
  <si>
    <t>LPD for Post LPDPackage Measure for Stock</t>
  </si>
  <si>
    <t>preLPD</t>
  </si>
  <si>
    <t>Adjsut hours for manual off</t>
  </si>
  <si>
    <t>LPDAdjust</t>
  </si>
  <si>
    <t>HOURSLght</t>
  </si>
  <si>
    <t>Adjusted Lighting Hours</t>
  </si>
  <si>
    <t>Post LPD Measure Lighting EUI (kWh/sf)</t>
  </si>
  <si>
    <t>Off Strategies</t>
  </si>
  <si>
    <t>Area that Occupancy Control Applies To</t>
  </si>
  <si>
    <t>Fraction of Wattage in Applicable Area</t>
  </si>
  <si>
    <t>LPD in Conrolled Area</t>
  </si>
  <si>
    <t>Fraction of Hours Saved by Occupancy</t>
  </si>
  <si>
    <t>Hours Saved by Occupancy Sensor</t>
  </si>
  <si>
    <t>Annual kWh/sf Saved in Cotrolled Area</t>
  </si>
  <si>
    <t>Shape of Savings</t>
  </si>
  <si>
    <t>Dimming Strategies</t>
  </si>
  <si>
    <t>Area that Dimming Strategy Applies To</t>
  </si>
  <si>
    <t>kWh savings per kW load Controlled, Not Adjusted for HVAC (Comp for DEER)</t>
  </si>
  <si>
    <t>School</t>
  </si>
  <si>
    <t>Health</t>
  </si>
  <si>
    <t>Medium Off</t>
  </si>
  <si>
    <t>Small Off</t>
  </si>
  <si>
    <t>University</t>
  </si>
  <si>
    <t>Supermarket</t>
  </si>
  <si>
    <t>MiniMart</t>
  </si>
  <si>
    <t>Hospital</t>
  </si>
  <si>
    <t>Xlarge Ret</t>
  </si>
  <si>
    <t>Large Ret</t>
  </si>
  <si>
    <t>Medium Ret</t>
  </si>
  <si>
    <t>Small Ret</t>
  </si>
  <si>
    <t>Fraction of Area Measure Applies</t>
  </si>
  <si>
    <t>Fraction uncontrolled</t>
  </si>
  <si>
    <t>Ending Lighting EUI</t>
  </si>
  <si>
    <t>Cost per sf</t>
  </si>
  <si>
    <t>Enlighted:  Source Daintree via NEEA</t>
  </si>
  <si>
    <t>Embedded Unitary Control Troffer</t>
  </si>
  <si>
    <t>Integrated Networked Control Troffer</t>
  </si>
  <si>
    <t>CFL</t>
  </si>
  <si>
    <t>Fluorescent T5</t>
  </si>
  <si>
    <t>Fluorescent T8</t>
  </si>
  <si>
    <t>HID</t>
  </si>
  <si>
    <t>LED</t>
  </si>
  <si>
    <t>Integrated Networked Control Highbay</t>
  </si>
  <si>
    <t>Control Factor</t>
  </si>
  <si>
    <t>Troffer Unitary</t>
  </si>
  <si>
    <t>Troffer Integrated</t>
  </si>
  <si>
    <t>Highbay Integrated</t>
  </si>
  <si>
    <t>Control Factor (Unitary)</t>
  </si>
  <si>
    <t>Control Factor (Integrated)</t>
  </si>
  <si>
    <t>Cost per sf controlled (Unitary)</t>
  </si>
  <si>
    <t>Cost per sf controlled (Integrated)</t>
  </si>
  <si>
    <t>Embedded Unitary Control Highbay</t>
  </si>
  <si>
    <t>Highbay Unitary</t>
  </si>
  <si>
    <t>LF and HighBay Wattage  in Other</t>
  </si>
  <si>
    <t>Lighting Controls Interior</t>
  </si>
  <si>
    <t>Unitary</t>
  </si>
  <si>
    <t>Integrated</t>
  </si>
  <si>
    <t>Electric Shape Pointer</t>
  </si>
  <si>
    <t>Gas Shape Pointer</t>
  </si>
  <si>
    <t>Commercial-large Office-Heat</t>
  </si>
  <si>
    <t>Commercial-Small Office-Heat</t>
  </si>
  <si>
    <t>Commercial-Retail-Heat</t>
  </si>
  <si>
    <t>Commercial-School-Heat</t>
  </si>
  <si>
    <t>Commercial-college-Heat</t>
  </si>
  <si>
    <t>Commercial-not-refrig-warehouse-Heat</t>
  </si>
  <si>
    <t>Commercial-Grocery-Heat</t>
  </si>
  <si>
    <t>Commercial-Resturant-Heat</t>
  </si>
  <si>
    <t>Commercial-Lodging-Heat</t>
  </si>
  <si>
    <t>Commercial-Healthcare-Heat</t>
  </si>
  <si>
    <t>Commercial-Misc. Com-Heat</t>
  </si>
  <si>
    <t>UnitarykWh</t>
  </si>
  <si>
    <t>IntegratedkWh</t>
  </si>
  <si>
    <t>UnitaryCost</t>
  </si>
  <si>
    <t>IntegratedCost</t>
  </si>
  <si>
    <t>RAW Savings (kWh/sf)</t>
  </si>
  <si>
    <t>RAW Capital Cost ($/sf)</t>
  </si>
  <si>
    <t>Avg HVAC System Electric Savings Yield</t>
  </si>
  <si>
    <t>Therms per kWh Saved</t>
  </si>
  <si>
    <t>Life</t>
  </si>
  <si>
    <t>L</t>
  </si>
  <si>
    <t>Shaped Savings Results; By Category and sorted by TRC BC ratio</t>
  </si>
  <si>
    <t>Category</t>
  </si>
  <si>
    <t>Measure</t>
  </si>
  <si>
    <t>First Cost</t>
  </si>
  <si>
    <t>Admin Cost</t>
  </si>
  <si>
    <t>First Year Program Cost</t>
  </si>
  <si>
    <t>PV Cost</t>
  </si>
  <si>
    <t>PV Benefits</t>
  </si>
  <si>
    <t>Unit Program Cost: First Year Program Cost in $/average annual kW saved</t>
  </si>
  <si>
    <t>Utility System Net Levelized Cost (Net of T&amp;D Capacity Benefits, Act Credit &amp; Risk-Mitigation) in mills/kWh</t>
  </si>
  <si>
    <t>TRC B/C Ratio</t>
  </si>
  <si>
    <t>Net Electric &amp; Gas System CO2 Avoided (Lifetime Tons)</t>
  </si>
  <si>
    <t>ProCost Results</t>
  </si>
  <si>
    <t xml:space="preserve">Version:    </t>
  </si>
  <si>
    <t>ProCost 3.0 - Beta04</t>
  </si>
  <si>
    <t>Run Time:</t>
  </si>
  <si>
    <t>Regurgitation of ProData input parameters which were used for this run</t>
  </si>
  <si>
    <t>Run Parameters</t>
  </si>
  <si>
    <t>Marginal Cost &amp; Conservation Load Shape Parameters</t>
  </si>
  <si>
    <t>Sponsor Parameters</t>
  </si>
  <si>
    <t>Program Parameters</t>
  </si>
  <si>
    <t>Utility System Parameters</t>
  </si>
  <si>
    <t>Run Type</t>
  </si>
  <si>
    <t>Electric</t>
  </si>
  <si>
    <t>Marginal Costs and Savings Shape File</t>
  </si>
  <si>
    <t>6P MidC Final (with carbon)</t>
  </si>
  <si>
    <t>Customer</t>
  </si>
  <si>
    <t>Wholesale Elec</t>
  </si>
  <si>
    <t>Retail Elec</t>
  </si>
  <si>
    <t>Nat Gas</t>
  </si>
  <si>
    <t>Program Life (yrs)</t>
  </si>
  <si>
    <t>Gas</t>
  </si>
  <si>
    <t>Negative B/C Ratios</t>
  </si>
  <si>
    <t>Marginal Elec Avoided Cost Input Worksheet</t>
  </si>
  <si>
    <t>7P Mid</t>
  </si>
  <si>
    <t>Conservation Load Shapes</t>
  </si>
  <si>
    <t>Real After-Tax Cost of Capital</t>
  </si>
  <si>
    <t>Program Start Date</t>
  </si>
  <si>
    <t>Bulk System T&amp;D Loss Factor</t>
  </si>
  <si>
    <t>Admin Cost @ Category Level</t>
  </si>
  <si>
    <t>On</t>
  </si>
  <si>
    <t>Elec Savings Shape Input Worksheet</t>
  </si>
  <si>
    <t>GLSShapes</t>
  </si>
  <si>
    <t>6P_Gas_Final</t>
  </si>
  <si>
    <t>Financial Life (years)</t>
  </si>
  <si>
    <t>Present Value Time Zero</t>
  </si>
  <si>
    <t>Bulk System T&amp;D Credit ($/kw-yr)($/dailytherm-yr)</t>
  </si>
  <si>
    <t xml:space="preserve">Repeat Periodic Replacement </t>
  </si>
  <si>
    <t>Marginal Gas Avoided Cost Input Worksheet</t>
  </si>
  <si>
    <t>7P Gas</t>
  </si>
  <si>
    <t>Input Cost Reference Year</t>
  </si>
  <si>
    <t>Bulk System T&amp;D I2R Loss Component (%)</t>
  </si>
  <si>
    <t>Gas Savings Shape Input Worksheet</t>
  </si>
  <si>
    <t xml:space="preserve">Sponsor Share of Initial Capital Cost </t>
  </si>
  <si>
    <t>Real Discount Rate</t>
  </si>
  <si>
    <t>Local System Dist Loss Factor</t>
  </si>
  <si>
    <t>Run Type:</t>
  </si>
  <si>
    <t>Marginal Elec CO2 per kWh Input Worksheet</t>
  </si>
  <si>
    <t>CO2 lbs per kWh .95</t>
  </si>
  <si>
    <t>CO2 lbs per therm</t>
  </si>
  <si>
    <t>Sponsor Share of Annual O&amp;M</t>
  </si>
  <si>
    <t>Capital Real Escalation Rate</t>
  </si>
  <si>
    <t>Local System Dist Credit ($/kw-yr)($/dailytherm-yr)</t>
  </si>
  <si>
    <t>Negative B/C Ratios:</t>
  </si>
  <si>
    <t>False:  (Converts Negative B/C Ratios)</t>
  </si>
  <si>
    <t>Marginal Gas CO2 per therm Input Worksheet</t>
  </si>
  <si>
    <t>Zero Dollars per ton CO2</t>
  </si>
  <si>
    <t>Sponsor Share of Periodic Replacement Cost</t>
  </si>
  <si>
    <t>Admin Cost (as % of Initial Capital Cost)</t>
  </si>
  <si>
    <t>Local System Dist I2R Loss Component (%)</t>
  </si>
  <si>
    <t>Admin Cost / Category Level:</t>
  </si>
  <si>
    <t>True:  Admin Costs added at Category Results</t>
  </si>
  <si>
    <t>Marginal Avoided Cost CO2 Input Worksheet</t>
  </si>
  <si>
    <t>LineLossShapes</t>
  </si>
  <si>
    <t>Sponsor Share of Admin Cost</t>
  </si>
  <si>
    <t>Regional Act Conservation Credit (%)</t>
  </si>
  <si>
    <t>Risk-Mitigation Credit (mills/kWh)(mills/therm) - Retro.</t>
  </si>
  <si>
    <t>Periodic O&amp;M Treatment:</t>
  </si>
  <si>
    <t>True:  (Periodic O&amp;M Repeats over measure life)</t>
  </si>
  <si>
    <t>Line Loss Shape Input Worksheet</t>
  </si>
  <si>
    <t>Last Year of Non-Customer O&amp;M &amp; Period Replacement</t>
  </si>
  <si>
    <t>Report Annual Carbon Saved for Year</t>
  </si>
  <si>
    <t>Risk-Mitigation Credit (mills/kWh)(mills/therm) - Lost Op.</t>
  </si>
  <si>
    <t>Measure Results; Sorted in same order as input</t>
  </si>
  <si>
    <t>Total Results</t>
  </si>
  <si>
    <t>Measure Input Data</t>
  </si>
  <si>
    <t>Savings</t>
  </si>
  <si>
    <t>PV Capital</t>
  </si>
  <si>
    <t>PV Admin</t>
  </si>
  <si>
    <t>PV O&amp;M</t>
  </si>
  <si>
    <t>PV Periodic Repl.</t>
  </si>
  <si>
    <t>Total PV Capital, O&amp;M and Periodic Repl Costs</t>
  </si>
  <si>
    <t>PV Wholesale Electric Utility Costs &amp; Benefits</t>
  </si>
  <si>
    <t>PV Retail Electric Utility Costs &amp; Benefits</t>
  </si>
  <si>
    <t>PV Electric Utility System Costs &amp; Benefits</t>
  </si>
  <si>
    <t>Electric Utility System Economics</t>
  </si>
  <si>
    <t>Sponsor Levelized Cost (mills/kwh)</t>
  </si>
  <si>
    <t>PV Regional Costs &amp; Benefits</t>
  </si>
  <si>
    <t>TRC Economics</t>
  </si>
  <si>
    <t>Physical CO2</t>
  </si>
  <si>
    <t>PV Gas Utility System Costs &amp; Benefits</t>
  </si>
  <si>
    <t>Gas Utility System Economics</t>
  </si>
  <si>
    <t>Site Savings (kWh)</t>
  </si>
  <si>
    <t>Site Savings (therms)</t>
  </si>
  <si>
    <t>Capital Cost ($/unit)</t>
  </si>
  <si>
    <t>Annual O&amp;M Cost ($/unit)</t>
  </si>
  <si>
    <t>PV Per. Repl. Cost ($/unit)</t>
  </si>
  <si>
    <t>Load Shape (electric)</t>
  </si>
  <si>
    <t>Diversified Load Factor (electric)</t>
  </si>
  <si>
    <t>Wholesale Power Coincidence Factor (electric)</t>
  </si>
  <si>
    <t>Wholesale Electric Energy (kWh)</t>
  </si>
  <si>
    <t>Wholesale Electric Demand (kw)</t>
  </si>
  <si>
    <t>Retail Electric Demand (kW)</t>
  </si>
  <si>
    <t>Wholesale Gas Energy (therms/yr)</t>
  </si>
  <si>
    <t>Wholesale Gas Demand (therms/day)</t>
  </si>
  <si>
    <t>Retail Gas Demand (therms/day)</t>
  </si>
  <si>
    <t>Wholesale Electric</t>
  </si>
  <si>
    <t>Retail Electric</t>
  </si>
  <si>
    <t>Natural Gas</t>
  </si>
  <si>
    <t>Wholesale Utility System Energy</t>
  </si>
  <si>
    <t>Wholesale Utility System T&amp;D Def. Cap.</t>
  </si>
  <si>
    <t>Wholesale Utility System Act C-E Credit</t>
  </si>
  <si>
    <t>Wholesale Utility System Risk Mitigation Benefit</t>
  </si>
  <si>
    <t>Wholesale Utility System Total System Benefit</t>
  </si>
  <si>
    <t>Wholesale Utility System Total Non-Consumer Cost</t>
  </si>
  <si>
    <t>Wholesale Utility System B/C Ratio</t>
  </si>
  <si>
    <t>Retail Utility System Energy</t>
  </si>
  <si>
    <t>Retail Utility System T&amp;D Def. Cap.</t>
  </si>
  <si>
    <t>Retail Utility System Act C-E Credit</t>
  </si>
  <si>
    <t>Retail Utility System Risk Mitigation Benefit</t>
  </si>
  <si>
    <t>Retail Utility System Total System Benefit</t>
  </si>
  <si>
    <t>Retail Utility System Total Non-Consumer Cost</t>
  </si>
  <si>
    <t>Retail Utility System System B/C Ratio</t>
  </si>
  <si>
    <t>Utility System Energy</t>
  </si>
  <si>
    <t>Utility System T&amp;D Def. Cap.</t>
  </si>
  <si>
    <t>Utility System Act C-E Credit</t>
  </si>
  <si>
    <t>Utility System Total Risk Mitigation Benefit</t>
  </si>
  <si>
    <t>Utility System Total System Benefit</t>
  </si>
  <si>
    <t>Utility System Total Non-Consumer Cost</t>
  </si>
  <si>
    <t>Utility System Net Levelized Cost (Net of Elec T&amp;D Capacity Benefits, Act Credit &amp; Risk-Mitigation Benefit) in mills/kwh</t>
  </si>
  <si>
    <t>Utility System System B/C Ratio</t>
  </si>
  <si>
    <t>Wholesale Electric Levelized Cost</t>
  </si>
  <si>
    <t>Retail Electric Levelized Cost</t>
  </si>
  <si>
    <t>Natural Gas Levelized Cost</t>
  </si>
  <si>
    <t>Customer Levelized Cost</t>
  </si>
  <si>
    <t>Total Levelized Cost</t>
  </si>
  <si>
    <t>PV Regional Electric Energy</t>
  </si>
  <si>
    <t>PV Regional Gas Energy</t>
  </si>
  <si>
    <t>PV Regional Electric T&amp;D Def. Cap.</t>
  </si>
  <si>
    <t>PV Regional Gas T&amp;D Def. Cap.</t>
  </si>
  <si>
    <t>PV Regional Electric System CO2</t>
  </si>
  <si>
    <t>PV Regional Gas System CO2</t>
  </si>
  <si>
    <t>PV Regional Electric System Risk-Mitigation Benefit</t>
  </si>
  <si>
    <t>PV Regional Gas System Risk-Mitigation Benefit</t>
  </si>
  <si>
    <t>PV Regional Non-E Value</t>
  </si>
  <si>
    <t>PV Regional Act Credit</t>
  </si>
  <si>
    <t>PV Regional Capital Cost</t>
  </si>
  <si>
    <t>PV Regional Admin Cost</t>
  </si>
  <si>
    <t>PV Regional Annual O&amp;M Cost</t>
  </si>
  <si>
    <t>PV Regional Periodic Replacement Cost</t>
  </si>
  <si>
    <t>PV Total Regional Benefit</t>
  </si>
  <si>
    <t>PV Total Regional Cost</t>
  </si>
  <si>
    <t>Electric System CO2 Avoided (Lifetime Tons)</t>
  </si>
  <si>
    <t>Gas System CO2 Avoided (Lifetime Tons)</t>
  </si>
  <si>
    <t>Total System CO2 Avoided (Lifetime Tons)</t>
  </si>
  <si>
    <t>Electric System CO2 Avoided (Annual Tons in 2018)</t>
  </si>
  <si>
    <t>Gas System CO2 Avoided (Annual Tons in 2018)</t>
  </si>
  <si>
    <t>Total System CO2 Avoided (Annual Tons in 2018)</t>
  </si>
  <si>
    <t>Gas Site Savings (therms)</t>
  </si>
  <si>
    <t>Load Shape (gas)</t>
  </si>
  <si>
    <t>Diversitfied Load Factor (gas)</t>
  </si>
  <si>
    <t>Wholesale Coincidence Factor (gas)</t>
  </si>
  <si>
    <t>Total Gas Utility System Energy</t>
  </si>
  <si>
    <t>Gas Utility System T&amp;D Def. Cap.</t>
  </si>
  <si>
    <t>Gas Utility System Risk Mitigation Benefit</t>
  </si>
  <si>
    <t>Gas Utility System Total System Benefit</t>
  </si>
  <si>
    <t>Gas Utility System Total Non-Consumer Cost</t>
  </si>
  <si>
    <t>Gas Utility System Net Levelized Cost (Net of Gas T&amp;D Capacity Benefits &amp; Risk-Mitigation Benefits) in cents/therm</t>
  </si>
  <si>
    <t>Gas Utility System System B/C Ratio</t>
  </si>
  <si>
    <t>C-LOff-Lgt-LPD Int-All-All-C</t>
  </si>
  <si>
    <t>(na)</t>
  </si>
  <si>
    <t>C-SOff-Lgt-LPD Int-All-All-C</t>
  </si>
  <si>
    <t>C-Ret-Lgt-LPD Int-All-All-C</t>
  </si>
  <si>
    <t>C-K12-Lgt-LPD Int-All-All-C</t>
  </si>
  <si>
    <t>C-Unv-Lgt-LPD Int-All-All-C</t>
  </si>
  <si>
    <t>C-War-Lgt-LPD Int-All-All-C</t>
  </si>
  <si>
    <t>C-Gro-Lgt-LPD Int-All-All-C</t>
  </si>
  <si>
    <t>C-Res-Lgt-LPD Int-All-All-C</t>
  </si>
  <si>
    <t>C-Lod-Lgt-LPD Int-All-All-C</t>
  </si>
  <si>
    <t>C-Hos-Lgt-LPD Int-All-All-C</t>
  </si>
  <si>
    <t>C-Oth-Lgt-LPD Int-All-All-C</t>
  </si>
  <si>
    <t>Category Results; Sorted by TRC Levelized Cost</t>
  </si>
  <si>
    <t>Supply Curve Results; Categories sorted by TRC Net Levelized Cost</t>
  </si>
  <si>
    <t>Totals for Categories with Benefits Exceeding Costs.    Levelized cost is TRC Net Levelized Cost (Net of Benefits)</t>
  </si>
  <si>
    <t>Savings Allocation by Cost Bin and Month for Segments 1</t>
  </si>
  <si>
    <t>Savings Allocation by Cost Bin and Month for Segments 2</t>
  </si>
  <si>
    <t>Totals Basis</t>
  </si>
  <si>
    <t>Busbar Electric Savings in kWh</t>
  </si>
  <si>
    <t>Measures with B/C &gt; 1.00</t>
  </si>
  <si>
    <t>Categories with B/C &gt; 1.00</t>
  </si>
  <si>
    <t>Supply Curve Results:  By TRC Net Levelized Cost - Net of Benefits</t>
  </si>
  <si>
    <t>Block 22: &gt; 200 mills/kWh</t>
  </si>
  <si>
    <t>Baseline Lighting EUI (Before LPD measures)</t>
  </si>
  <si>
    <t>Baseline Lighting EUI (After LPD measures)</t>
  </si>
  <si>
    <t>Annual kWh/sf Saved (Unitary)(Pre LPD Reduction)</t>
  </si>
  <si>
    <t>Annual kWh/sf Saved (Unitary)(Post LPD Reduction)</t>
  </si>
  <si>
    <t>Annual kWh/sf Saved (Integrated)(Pre LPD Reduction)</t>
  </si>
  <si>
    <t>Annual kWh/sf Saved (Integrated)(Post LPD Reduction)</t>
  </si>
  <si>
    <t>End-Use:</t>
  </si>
  <si>
    <t>XLarge Ret</t>
  </si>
  <si>
    <t>Ultra Low Energy Building-New</t>
  </si>
  <si>
    <t>Deduct for Fraction to Ultra Low Energy Building (ULEB)</t>
  </si>
  <si>
    <t>Total for Measure</t>
  </si>
  <si>
    <t>KSF</t>
  </si>
  <si>
    <t xml:space="preserve">Units are total regional floor space.  Savings are kWh per thousand square feet.  </t>
  </si>
  <si>
    <t>Applic</t>
  </si>
  <si>
    <t>Sats</t>
  </si>
  <si>
    <t>Measure Applicability</t>
  </si>
  <si>
    <t>Control Type Weight</t>
  </si>
  <si>
    <t>Lighting Controls Interior-New-Large Off-Unitary</t>
  </si>
  <si>
    <t>Lighting Controls Interior-NR-Large Off-Unitary</t>
  </si>
  <si>
    <t>Lighting Controls Interior-New-Other-Unitary</t>
  </si>
  <si>
    <t>Lighting Controls Interior-NR-Other-Unitary</t>
  </si>
  <si>
    <t>Lighting Controls Interior-New-Medium Off-Unitary</t>
  </si>
  <si>
    <t>Lighting Controls Interior-NR-Medium Off-Unitary</t>
  </si>
  <si>
    <t>Lighting Controls Interior-New-Large Off-Integrated</t>
  </si>
  <si>
    <t>Lighting Controls Interior-NR-Large Off-Integrated</t>
  </si>
  <si>
    <t>Lighting Controls Interior-New-Other-Integrated</t>
  </si>
  <si>
    <t>Lighting Controls Interior-New-Small Off-Unitary</t>
  </si>
  <si>
    <t>Lighting Controls Interior-NR-Small Off-Unitary</t>
  </si>
  <si>
    <t>Lighting Controls Interior-NR-Other-Integrated</t>
  </si>
  <si>
    <t>Lighting Controls Interior-NR-Medium Off-Integrated</t>
  </si>
  <si>
    <t>Lighting Controls Interior-New-Warehouse-Integrated</t>
  </si>
  <si>
    <t>Lighting Controls Interior-New-Warehouse-Unitary</t>
  </si>
  <si>
    <t>Lighting Controls Interior-NR-Warehouse-Unitary</t>
  </si>
  <si>
    <t>Lighting Controls Interior-NR-Small Off-Integrated</t>
  </si>
  <si>
    <t>Lighting Controls Interior-New-Medium Off-Integrated</t>
  </si>
  <si>
    <t>Lighting Controls Interior-New-Small Off-Integrated</t>
  </si>
  <si>
    <t>Lighting Controls Interior-New-University-Unitary</t>
  </si>
  <si>
    <t>Lighting Controls Interior-NR-University-Unitary</t>
  </si>
  <si>
    <t>Lighting Controls Interior-NR-University-Integrated</t>
  </si>
  <si>
    <t>Lighting Controls Interior-New-School K-12-Integrated</t>
  </si>
  <si>
    <t>Lighting Controls Interior-New-School K-12-Unitary</t>
  </si>
  <si>
    <t>Lighting Controls Interior-NR-School K-12-Unitary</t>
  </si>
  <si>
    <t>Lighting Controls Interior-NR-Warehouse-Integrated</t>
  </si>
  <si>
    <t>Lighting Controls Interior-NR-School K-12-Integrated</t>
  </si>
  <si>
    <t>Lighting Controls Interior-New-University-Integrated</t>
  </si>
  <si>
    <t>Lighting Controls Interior-New-Xlarge Ret-Unitary</t>
  </si>
  <si>
    <t>Lighting Controls Interior-New-Large Ret-Unitary</t>
  </si>
  <si>
    <t>Lighting Controls Interior-New-Medium Ret-Unitary</t>
  </si>
  <si>
    <t>Lighting Controls Interior-New-Small Ret-Unitary</t>
  </si>
  <si>
    <t>Lighting Controls Interior-New-Supermarket-Unitary</t>
  </si>
  <si>
    <t>Lighting Controls Interior-New-MiniMart-Unitary</t>
  </si>
  <si>
    <t>Lighting Controls Interior-New-Restaurant-Unitary</t>
  </si>
  <si>
    <t>Lighting Controls Interior-New-Lodging-Unitary</t>
  </si>
  <si>
    <t>Lighting Controls Interior-New-Hospital-Unitary</t>
  </si>
  <si>
    <t>Lighting Controls Interior-New-Residential Care-Unitary</t>
  </si>
  <si>
    <t>Lighting Controls Interior-New-Assembly-Unitary</t>
  </si>
  <si>
    <t>Lighting Controls Interior-New-Xlarge Ret-Integrated</t>
  </si>
  <si>
    <t>Lighting Controls Interior-New-Large Ret-Integrated</t>
  </si>
  <si>
    <t>Lighting Controls Interior-New-Medium Ret-Integrated</t>
  </si>
  <si>
    <t>Lighting Controls Interior-New-Small Ret-Integrated</t>
  </si>
  <si>
    <t>Lighting Controls Interior-New-Supermarket-Integrated</t>
  </si>
  <si>
    <t>Lighting Controls Interior-New-MiniMart-Integrated</t>
  </si>
  <si>
    <t>Lighting Controls Interior-New-Restaurant-Integrated</t>
  </si>
  <si>
    <t>Lighting Controls Interior-New-Lodging-Integrated</t>
  </si>
  <si>
    <t>Lighting Controls Interior-New-Hospital-Integrated</t>
  </si>
  <si>
    <t>Lighting Controls Interior-New-Residential Care-Integrated</t>
  </si>
  <si>
    <t>Lighting Controls Interior-New-Assembly-Integrated</t>
  </si>
  <si>
    <t>Lighting Controls Interior-NR-Xlarge Ret-Unitary</t>
  </si>
  <si>
    <t>Lighting Controls Interior-NR-Large Ret-Unitary</t>
  </si>
  <si>
    <t>Lighting Controls Interior-NR-Medium Ret-Unitary</t>
  </si>
  <si>
    <t>Lighting Controls Interior-NR-Small Ret-Unitary</t>
  </si>
  <si>
    <t>Lighting Controls Interior-NR-Supermarket-Unitary</t>
  </si>
  <si>
    <t>Lighting Controls Interior-NR-MiniMart-Unitary</t>
  </si>
  <si>
    <t>Lighting Controls Interior-NR-Restaurant-Unitary</t>
  </si>
  <si>
    <t>Lighting Controls Interior-NR-Lodging-Unitary</t>
  </si>
  <si>
    <t>Lighting Controls Interior-NR-Hospital-Unitary</t>
  </si>
  <si>
    <t>Lighting Controls Interior-NR-Residential Care-Unitary</t>
  </si>
  <si>
    <t>Lighting Controls Interior-NR-Assembly-Unitary</t>
  </si>
  <si>
    <t>Lighting Controls Interior-NR-Xlarge Ret-Integrated</t>
  </si>
  <si>
    <t>Lighting Controls Interior-NR-Large Ret-Integrated</t>
  </si>
  <si>
    <t>Lighting Controls Interior-NR-Medium Ret-Integrated</t>
  </si>
  <si>
    <t>Lighting Controls Interior-NR-Small Ret-Integrated</t>
  </si>
  <si>
    <t>Lighting Controls Interior-NR-Supermarket-Integrated</t>
  </si>
  <si>
    <t>Lighting Controls Interior-NR-MiniMart-Integrated</t>
  </si>
  <si>
    <t>Lighting Controls Interior-NR-Restaurant-Integrated</t>
  </si>
  <si>
    <t>Lighting Controls Interior-NR-Lodging-Integrated</t>
  </si>
  <si>
    <t>Lighting Controls Interior-NR-Hospital-Integrated</t>
  </si>
  <si>
    <t>Lighting Controls Interior-NR-Residential Care-Integrated</t>
  </si>
  <si>
    <t>Lighting Controls Interior-NR-Assembly-Integrated</t>
  </si>
  <si>
    <t>Lighting Controls Interior-Unitary-Large Off-New</t>
  </si>
  <si>
    <t>Lighting Controls Interior-Unitary-Medium Off-New</t>
  </si>
  <si>
    <t>Lighting Controls Interior-Unitary-Small Off-New</t>
  </si>
  <si>
    <t>Lighting Controls Interior-Unitary-Xlarge Ret-New</t>
  </si>
  <si>
    <t>Lighting Controls Interior-Unitary-Large Ret-New</t>
  </si>
  <si>
    <t>Lighting Controls Interior-Unitary-Medium Ret-New</t>
  </si>
  <si>
    <t>Lighting Controls Interior-Unitary-Small Ret-New</t>
  </si>
  <si>
    <t>Lighting Controls Interior-Unitary-School K-12-New</t>
  </si>
  <si>
    <t>Lighting Controls Interior-Unitary-University-New</t>
  </si>
  <si>
    <t>Lighting Controls Interior-Unitary-Warehouse-New</t>
  </si>
  <si>
    <t>Lighting Controls Interior-Unitary-Supermarket-New</t>
  </si>
  <si>
    <t>Lighting Controls Interior-Unitary-MiniMart-New</t>
  </si>
  <si>
    <t>Lighting Controls Interior-Unitary-Restaurant-New</t>
  </si>
  <si>
    <t>Lighting Controls Interior-Unitary-Lodging-New</t>
  </si>
  <si>
    <t>Lighting Controls Interior-Unitary-Hospital-New</t>
  </si>
  <si>
    <t>Lighting Controls Interior-Unitary-Residential Care-New</t>
  </si>
  <si>
    <t>Lighting Controls Interior-Unitary-Assembly-New</t>
  </si>
  <si>
    <t>Lighting Controls Interior-Unitary-Other-New</t>
  </si>
  <si>
    <t>Lighting Controls Interior-Integrated-Large Off-New</t>
  </si>
  <si>
    <t>Lighting Controls Interior-Integrated-Medium Off-New</t>
  </si>
  <si>
    <t>Lighting Controls Interior-Integrated-Small Off-New</t>
  </si>
  <si>
    <t>Lighting Controls Interior-Integrated-Xlarge Ret-New</t>
  </si>
  <si>
    <t>Lighting Controls Interior-Integrated-Large Ret-New</t>
  </si>
  <si>
    <t>Lighting Controls Interior-Integrated-Medium Ret-New</t>
  </si>
  <si>
    <t>Lighting Controls Interior-Integrated-Small Ret-New</t>
  </si>
  <si>
    <t>Lighting Controls Interior-Integrated-School K-12-New</t>
  </si>
  <si>
    <t>Lighting Controls Interior-Integrated-University-New</t>
  </si>
  <si>
    <t>Lighting Controls Interior-Integrated-Warehouse-New</t>
  </si>
  <si>
    <t>Lighting Controls Interior-Integrated-Supermarket-New</t>
  </si>
  <si>
    <t>Lighting Controls Interior-Integrated-MiniMart-New</t>
  </si>
  <si>
    <t>Lighting Controls Interior-Integrated-Restaurant-New</t>
  </si>
  <si>
    <t>Lighting Controls Interior-Integrated-Lodging-New</t>
  </si>
  <si>
    <t>Lighting Controls Interior-Integrated-Hospital-New</t>
  </si>
  <si>
    <t>Lighting Controls Interior-Integrated-Residential Care-New</t>
  </si>
  <si>
    <t>Lighting Controls Interior-Integrated-Assembly-New</t>
  </si>
  <si>
    <t>Lighting Controls Interior-Integrated-Other-New</t>
  </si>
  <si>
    <t>Lighting Controls Interior-Unitary-Large Off-NR</t>
  </si>
  <si>
    <t>Lighting Controls Interior-Unitary-Medium Off-NR</t>
  </si>
  <si>
    <t>Lighting Controls Interior-Unitary-Small Off-NR</t>
  </si>
  <si>
    <t>Lighting Controls Interior-Unitary-Xlarge Ret-NR</t>
  </si>
  <si>
    <t>Lighting Controls Interior-Unitary-Large Ret-NR</t>
  </si>
  <si>
    <t>Lighting Controls Interior-Unitary-Medium Ret-NR</t>
  </si>
  <si>
    <t>Lighting Controls Interior-Unitary-Small Ret-NR</t>
  </si>
  <si>
    <t>Lighting Controls Interior-Unitary-School K-12-NR</t>
  </si>
  <si>
    <t>Lighting Controls Interior-Unitary-University-NR</t>
  </si>
  <si>
    <t>Lighting Controls Interior-Unitary-Warehouse-NR</t>
  </si>
  <si>
    <t>Lighting Controls Interior-Unitary-Supermarket-NR</t>
  </si>
  <si>
    <t>Lighting Controls Interior-Unitary-MiniMart-NR</t>
  </si>
  <si>
    <t>Lighting Controls Interior-Unitary-Restaurant-NR</t>
  </si>
  <si>
    <t>Lighting Controls Interior-Unitary-Lodging-NR</t>
  </si>
  <si>
    <t>Lighting Controls Interior-Unitary-Hospital-NR</t>
  </si>
  <si>
    <t>Lighting Controls Interior-Unitary-Residential Care-NR</t>
  </si>
  <si>
    <t>Lighting Controls Interior-Unitary-Assembly-NR</t>
  </si>
  <si>
    <t>Lighting Controls Interior-Unitary-Other-NR</t>
  </si>
  <si>
    <t>Lighting Controls Interior-Integrated-Large Off-NR</t>
  </si>
  <si>
    <t>Lighting Controls Interior-Integrated-Medium Off-NR</t>
  </si>
  <si>
    <t>Lighting Controls Interior-Integrated-Small Off-NR</t>
  </si>
  <si>
    <t>Lighting Controls Interior-Integrated-Xlarge Ret-NR</t>
  </si>
  <si>
    <t>Lighting Controls Interior-Integrated-Large Ret-NR</t>
  </si>
  <si>
    <t>Lighting Controls Interior-Integrated-Medium Ret-NR</t>
  </si>
  <si>
    <t>Lighting Controls Interior-Integrated-Small Ret-NR</t>
  </si>
  <si>
    <t>Lighting Controls Interior-Integrated-School K-12-NR</t>
  </si>
  <si>
    <t>Lighting Controls Interior-Integrated-University-NR</t>
  </si>
  <si>
    <t>Lighting Controls Interior-Integrated-Warehouse-NR</t>
  </si>
  <si>
    <t>Lighting Controls Interior-Integrated-Supermarket-NR</t>
  </si>
  <si>
    <t>Lighting Controls Interior-Integrated-MiniMart-NR</t>
  </si>
  <si>
    <t>Lighting Controls Interior-Integrated-Restaurant-NR</t>
  </si>
  <si>
    <t>Lighting Controls Interior-Integrated-Lodging-NR</t>
  </si>
  <si>
    <t>Lighting Controls Interior-Integrated-Hospital-NR</t>
  </si>
  <si>
    <t>Lighting Controls Interior-Integrated-Residential Care-NR</t>
  </si>
  <si>
    <t>Lighting Controls Interior-Integrated-Assembly-NR</t>
  </si>
  <si>
    <t>Lighting Controls Interior-Integrated-Other-NR</t>
  </si>
  <si>
    <t xml:space="preserve"> Annual turnover of fixtures due to, age, remodel, or ballast replacement.  Lower cost controls opportuntity at turnover.  Savings are kWh per 1000SF. </t>
  </si>
  <si>
    <t>CG</t>
  </si>
  <si>
    <t xml:space="preserve">Using load shapes now. Get datasets from Enlighted, DainTree and Digital Lumens if big enough data sets.  </t>
  </si>
  <si>
    <t>CBSA.  NO data on sales.</t>
  </si>
  <si>
    <t>Review Cost data with PNL team</t>
  </si>
  <si>
    <t>Digital lumens cost inputs?</t>
  </si>
  <si>
    <t xml:space="preserve">Several viable studies with measured data.  High variance depending on underlying use patterns.  </t>
  </si>
  <si>
    <t>Baseline consumption, post install of other LPD measures reduced controllable wattage.</t>
  </si>
  <si>
    <t>Two measures:  1) Embedded unitary controls for occupancy, daylight harvest, personal dimming. 2) Integrated controls where control module is addressable remotely and can log data on conditions.  Two price points and cost points.  Apply to New and NR.  Limit to areas not required by state codes.</t>
  </si>
  <si>
    <t>No data on sales, assume same as stock</t>
  </si>
  <si>
    <t>Two measures per application.  Applies to 7 of 18 building types.</t>
  </si>
  <si>
    <t>Add bilevel stairwell control</t>
  </si>
  <si>
    <t xml:space="preserve">Recent costs from a few manufacturers, some program costs from PSE.  </t>
  </si>
  <si>
    <t>15 years</t>
  </si>
  <si>
    <t>LO20Fast</t>
  </si>
  <si>
    <t>Modes rate given rapid decline in prices for the applications considered</t>
  </si>
  <si>
    <r>
      <t xml:space="preserve">LPD </t>
    </r>
    <r>
      <rPr>
        <b/>
        <u/>
        <sz val="11"/>
        <rFont val="Calibri"/>
        <family val="2"/>
        <scheme val="minor"/>
      </rPr>
      <t>after</t>
    </r>
    <r>
      <rPr>
        <sz val="11"/>
        <rFont val="Calibri"/>
        <family val="2"/>
        <scheme val="minor"/>
      </rPr>
      <t xml:space="preserve"> installation of measure that reduce connected lighting power.  </t>
    </r>
  </si>
  <si>
    <t xml:space="preserve">On top of LPD measures to avoid double counting potential.  </t>
  </si>
  <si>
    <t>CBSA 2014 has data on controls installed and installed controls disabled.</t>
  </si>
  <si>
    <t xml:space="preserve">Open office fraction and disabled controls from CBSA detailed lighting.  </t>
  </si>
  <si>
    <t>Revised measure set to reflect remaining potential areas where code does not require controls</t>
  </si>
  <si>
    <t xml:space="preserve">Simple percentage reduction on baseline energy use.  Savings based largely on the midpoint of measured data from the LBL meta study, NEEA's study of the Enlighted system in offices and a few others. </t>
  </si>
  <si>
    <t>Savings fractions higher due to improved sensors, self-commissioning and algorithms.</t>
  </si>
  <si>
    <t>Using lighting power shapes</t>
  </si>
  <si>
    <t>These could be improved.  NEEA logged savings on three sites showed significant reductions  and delay in morning ramp up and evening ramp down which would be valuable peak impact.  High variance in baseline occupancy and business patters will require large sample size.  Significant savings during unoccupied periods at the shoulder of the day.</t>
  </si>
  <si>
    <t>Open office, classroom, corridor, and warehouse spaces.  State codes require controls on private offices and conference rooms and other frequently vacant places.  No estimate for retrofit due to high cost.  Apply measure at lighting or ballast turnover.</t>
  </si>
  <si>
    <t>Updated</t>
  </si>
  <si>
    <t>Revised</t>
  </si>
  <si>
    <t>Updated.  Significantly higher than DEER 2008 costs.</t>
  </si>
  <si>
    <t>Lighting</t>
  </si>
  <si>
    <t>Elec Savings with HVAC (kWh/sf)</t>
  </si>
  <si>
    <t xml:space="preserve">Units are per </t>
  </si>
  <si>
    <t>sf</t>
  </si>
  <si>
    <t>Cost Adj to 2018 using PNL SSL curves</t>
  </si>
  <si>
    <t>Cost per sf (2015)</t>
  </si>
  <si>
    <t>Forecast Cost/sf</t>
  </si>
  <si>
    <t>Application</t>
  </si>
  <si>
    <t>CtrlApp</t>
  </si>
  <si>
    <t>Troffer</t>
  </si>
  <si>
    <t>HighBay</t>
  </si>
  <si>
    <t>UnitaryCostTroffer</t>
  </si>
  <si>
    <t>IntegratedCostTroffer</t>
  </si>
  <si>
    <t>UnitaryCostHighBay</t>
  </si>
  <si>
    <t>IntegratedCostHighBay</t>
  </si>
  <si>
    <t>Calculation adds the 'control weight' from Mmap</t>
  </si>
  <si>
    <t>max has control weight</t>
  </si>
  <si>
    <t>Carryover from Untreated New (Assume ballast life of 10 years)</t>
  </si>
  <si>
    <t>When</t>
  </si>
  <si>
    <t>Fixed error in warehouse starting EUI</t>
  </si>
  <si>
    <t>Revised documentation on baseline starting EUI</t>
  </si>
  <si>
    <t>&lt;=</t>
  </si>
  <si>
    <t>Revised documentation based on Cadmus comments</t>
  </si>
  <si>
    <t>Sunday, 8 March , 2015 at 2:09 PM</t>
  </si>
  <si>
    <t>Q:\SeventhPlan\Conservation Analysis\Global EE Inputs\MC Files\MC_AND_LOADSHAPE_v3.0_24segment-7P-D9 - NewSegValues.xlsx</t>
  </si>
  <si>
    <t>Stock 2016</t>
  </si>
  <si>
    <t>Incorporated High Low forecast &amp; Cloean up</t>
  </si>
  <si>
    <t>Create new shape for savings</t>
  </si>
</sst>
</file>

<file path=xl/styles.xml><?xml version="1.0" encoding="utf-8"?>
<styleSheet xmlns="http://schemas.openxmlformats.org/spreadsheetml/2006/main">
  <numFmts count="2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0.00000000000000"/>
    <numFmt numFmtId="166" formatCode="0.000000"/>
    <numFmt numFmtId="167" formatCode="0.0000"/>
    <numFmt numFmtId="168" formatCode="_(* #,##0_);_(* \(#,##0\);_(* &quot;-&quot;??_);_(@_)"/>
    <numFmt numFmtId="169" formatCode="_(&quot;$&quot;* #,##0_);_(&quot;$&quot;* \(#,##0\);_(&quot;$&quot;* &quot;-&quot;??_);_(@_)"/>
    <numFmt numFmtId="170" formatCode="m/d/\ h:mm"/>
    <numFmt numFmtId="171" formatCode="0.000"/>
    <numFmt numFmtId="172" formatCode="_(* #,##0.000_);_(* \(#,##0.000\);_(* &quot;-&quot;?_);_(@_)"/>
    <numFmt numFmtId="173" formatCode="_(* #,##0.0_);_(* \(#,##0.0\);_(* &quot;-&quot;?_);_(@_)"/>
    <numFmt numFmtId="174" formatCode="_(* #,##0.0_);_(* \(#,##0.0\);_(* &quot;-&quot;??_);_(@_)"/>
    <numFmt numFmtId="175" formatCode="&quot;$&quot;#,##0.00"/>
    <numFmt numFmtId="176" formatCode="&quot;$&quot;#,##0"/>
    <numFmt numFmtId="177" formatCode="0.0%"/>
    <numFmt numFmtId="178" formatCode="_(* #,##0.000_);_(* \(#,##0.000\);_(* &quot;-&quot;??_);_(@_)"/>
    <numFmt numFmtId="179" formatCode="_(* #,##0.0000_);_(* \(#,##0.0000\);_(* &quot;-&quot;??_);_(@_)"/>
    <numFmt numFmtId="180" formatCode="0.0;[Red]\-0.0"/>
    <numFmt numFmtId="181" formatCode="\ "/>
    <numFmt numFmtId="182" formatCode="d\-mmm\-yyyy"/>
  </numFmts>
  <fonts count="69">
    <font>
      <sz val="10"/>
      <color theme="1"/>
      <name val="Arial"/>
      <family val="2"/>
    </font>
    <font>
      <sz val="10"/>
      <color theme="1"/>
      <name val="Arial"/>
      <family val="2"/>
    </font>
    <font>
      <sz val="11"/>
      <color theme="1"/>
      <name val="Calibri"/>
      <family val="2"/>
      <scheme val="minor"/>
    </font>
    <font>
      <b/>
      <sz val="14"/>
      <color theme="1"/>
      <name val="Calibri"/>
      <family val="2"/>
      <scheme val="minor"/>
    </font>
    <font>
      <sz val="10"/>
      <name val="Arial"/>
      <family val="2"/>
    </font>
    <font>
      <b/>
      <sz val="11"/>
      <name val="Calibri"/>
      <family val="2"/>
      <scheme val="minor"/>
    </font>
    <font>
      <sz val="11"/>
      <name val="Calibri"/>
      <family val="2"/>
      <scheme val="minor"/>
    </font>
    <font>
      <sz val="12"/>
      <name val="Arial"/>
      <family val="2"/>
    </font>
    <font>
      <b/>
      <i/>
      <sz val="10"/>
      <name val="Arial"/>
      <family val="2"/>
    </font>
    <font>
      <b/>
      <sz val="10"/>
      <color rgb="FFFF0000"/>
      <name val="Arial"/>
      <family val="2"/>
    </font>
    <font>
      <b/>
      <sz val="10"/>
      <color indexed="9"/>
      <name val="Arial"/>
      <family val="2"/>
    </font>
    <font>
      <sz val="10"/>
      <color indexed="22"/>
      <name val="Arial"/>
      <family val="2"/>
    </font>
    <font>
      <sz val="10"/>
      <color indexed="12"/>
      <name val="Arial"/>
      <family val="2"/>
    </font>
    <font>
      <sz val="10"/>
      <color indexed="8"/>
      <name val="Arial"/>
      <family val="2"/>
    </font>
    <font>
      <b/>
      <sz val="10"/>
      <name val="Arial"/>
      <family val="2"/>
    </font>
    <font>
      <b/>
      <sz val="8"/>
      <color indexed="81"/>
      <name val="Tahoma"/>
      <family val="2"/>
    </font>
    <font>
      <sz val="8"/>
      <color indexed="81"/>
      <name val="Tahoma"/>
      <family val="2"/>
    </font>
    <font>
      <b/>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Times New Roman"/>
      <family val="1"/>
    </font>
    <font>
      <i/>
      <sz val="11"/>
      <color indexed="23"/>
      <name val="Calibri"/>
      <family val="2"/>
    </font>
    <font>
      <sz val="11"/>
      <color indexed="17"/>
      <name val="Calibri"/>
      <family val="2"/>
    </font>
    <font>
      <b/>
      <sz val="12"/>
      <name val="Times New Roman"/>
      <family val="1"/>
    </font>
    <font>
      <b/>
      <sz val="15"/>
      <color indexed="56"/>
      <name val="Calibri"/>
      <family val="2"/>
    </font>
    <font>
      <b/>
      <sz val="15"/>
      <color indexed="62"/>
      <name val="Calibri"/>
      <family val="2"/>
    </font>
    <font>
      <b/>
      <sz val="11"/>
      <color indexed="56"/>
      <name val="Calibri"/>
      <family val="2"/>
    </font>
    <font>
      <b/>
      <sz val="11"/>
      <color indexed="62"/>
      <name val="Calibri"/>
      <family val="2"/>
    </font>
    <font>
      <u/>
      <sz val="10"/>
      <color indexed="12"/>
      <name val="Arial"/>
      <family val="2"/>
    </font>
    <font>
      <u/>
      <sz val="10"/>
      <color theme="10"/>
      <name val="Arial"/>
      <family val="2"/>
    </font>
    <font>
      <sz val="11"/>
      <color indexed="62"/>
      <name val="Calibri"/>
      <family val="2"/>
    </font>
    <font>
      <sz val="11"/>
      <color indexed="52"/>
      <name val="Calibri"/>
      <family val="2"/>
    </font>
    <font>
      <sz val="11"/>
      <color indexed="60"/>
      <name val="Calibri"/>
      <family val="2"/>
    </font>
    <font>
      <sz val="12"/>
      <color theme="1"/>
      <name val="Palatino Linotype"/>
      <family val="2"/>
    </font>
    <font>
      <sz val="10"/>
      <name val="MS Sans Serif"/>
      <family val="2"/>
    </font>
    <font>
      <b/>
      <sz val="11"/>
      <color indexed="63"/>
      <name val="Calibri"/>
      <family val="2"/>
    </font>
    <font>
      <b/>
      <sz val="18"/>
      <color indexed="56"/>
      <name val="Cambria"/>
      <family val="2"/>
    </font>
    <font>
      <b/>
      <sz val="18"/>
      <color indexed="62"/>
      <name val="Cambria"/>
      <family val="2"/>
    </font>
    <font>
      <b/>
      <sz val="11"/>
      <color indexed="8"/>
      <name val="Calibri"/>
      <family val="2"/>
    </font>
    <font>
      <sz val="11"/>
      <color indexed="10"/>
      <name val="Calibri"/>
      <family val="2"/>
    </font>
    <font>
      <b/>
      <sz val="10"/>
      <color theme="1"/>
      <name val="Arial"/>
      <family val="2"/>
    </font>
    <font>
      <sz val="10"/>
      <color theme="0"/>
      <name val="Arial"/>
      <family val="2"/>
    </font>
    <font>
      <b/>
      <sz val="11"/>
      <color theme="1"/>
      <name val="Calibri"/>
      <family val="2"/>
      <scheme val="minor"/>
    </font>
    <font>
      <sz val="9"/>
      <color indexed="81"/>
      <name val="Tahoma"/>
      <family val="2"/>
    </font>
    <font>
      <b/>
      <sz val="9"/>
      <color indexed="81"/>
      <name val="Tahoma"/>
      <family val="2"/>
    </font>
    <font>
      <b/>
      <sz val="11"/>
      <color theme="1"/>
      <name val="Times New Roman"/>
      <family val="1"/>
    </font>
    <font>
      <b/>
      <sz val="10"/>
      <color theme="1"/>
      <name val="Times New Roman"/>
      <family val="1"/>
    </font>
    <font>
      <sz val="10"/>
      <color theme="1"/>
      <name val="Times New Roman"/>
      <family val="1"/>
    </font>
    <font>
      <b/>
      <sz val="10"/>
      <color rgb="FF000000"/>
      <name val="Times New Roman"/>
      <family val="1"/>
    </font>
    <font>
      <sz val="10"/>
      <color rgb="FF000000"/>
      <name val="Times New Roman"/>
      <family val="1"/>
    </font>
    <font>
      <sz val="11"/>
      <color rgb="FF000000"/>
      <name val="Calibri"/>
      <family val="2"/>
    </font>
    <font>
      <b/>
      <sz val="11"/>
      <color rgb="FF000000"/>
      <name val="Calibri"/>
      <family val="2"/>
    </font>
    <font>
      <b/>
      <sz val="11"/>
      <color rgb="FF1F497D"/>
      <name val="Calibri"/>
      <family val="2"/>
    </font>
    <font>
      <u/>
      <sz val="10"/>
      <color theme="1"/>
      <name val="Arial"/>
      <family val="2"/>
    </font>
    <font>
      <sz val="10"/>
      <color theme="0" tint="-0.499984740745262"/>
      <name val="Arial"/>
      <family val="2"/>
    </font>
    <font>
      <sz val="11"/>
      <color theme="0" tint="-0.499984740745262"/>
      <name val="Calibri"/>
      <family val="2"/>
      <scheme val="minor"/>
    </font>
    <font>
      <sz val="10"/>
      <color rgb="FFFF0000"/>
      <name val="Arial"/>
      <family val="2"/>
    </font>
    <font>
      <sz val="10"/>
      <color indexed="9"/>
      <name val="Arial"/>
      <family val="2"/>
    </font>
    <font>
      <sz val="10"/>
      <color indexed="10"/>
      <name val="Arial"/>
      <family val="2"/>
    </font>
    <font>
      <sz val="11"/>
      <color rgb="FFFF0000"/>
      <name val="Calibri"/>
      <family val="2"/>
      <scheme val="minor"/>
    </font>
    <font>
      <sz val="11"/>
      <color theme="4" tint="-0.249977111117893"/>
      <name val="Calibri"/>
      <family val="2"/>
      <scheme val="minor"/>
    </font>
    <font>
      <sz val="11"/>
      <name val="Arial"/>
      <family val="2"/>
    </font>
    <font>
      <b/>
      <u/>
      <sz val="11"/>
      <name val="Calibri"/>
      <family val="2"/>
      <scheme val="minor"/>
    </font>
    <font>
      <b/>
      <sz val="11"/>
      <color theme="0"/>
      <name val="Calibri"/>
      <family val="2"/>
      <scheme val="minor"/>
    </font>
    <font>
      <sz val="10"/>
      <color theme="8" tint="-0.249977111117893"/>
      <name val="Arial"/>
      <family val="2"/>
    </font>
    <font>
      <b/>
      <sz val="11"/>
      <color theme="0" tint="-0.499984740745262"/>
      <name val="Calibri"/>
      <family val="2"/>
      <scheme val="minor"/>
    </font>
  </fonts>
  <fills count="54">
    <fill>
      <patternFill patternType="none"/>
    </fill>
    <fill>
      <patternFill patternType="gray125"/>
    </fill>
    <fill>
      <patternFill patternType="solid">
        <fgColor theme="3" tint="0.79998168889431442"/>
        <bgColor indexed="64"/>
      </patternFill>
    </fill>
    <fill>
      <patternFill patternType="solid">
        <fgColor theme="2" tint="-9.9978637043366805E-2"/>
        <bgColor indexed="64"/>
      </patternFill>
    </fill>
    <fill>
      <patternFill patternType="solid">
        <fgColor indexed="18"/>
        <bgColor indexed="64"/>
      </patternFill>
    </fill>
    <fill>
      <patternFill patternType="solid">
        <fgColor indexed="26"/>
        <bgColor indexed="64"/>
      </patternFill>
    </fill>
    <fill>
      <patternFill patternType="solid">
        <fgColor indexed="12"/>
        <bgColor indexed="64"/>
      </patternFill>
    </fill>
    <fill>
      <patternFill patternType="solid">
        <fgColor theme="3"/>
        <bgColor indexed="64"/>
      </patternFill>
    </fill>
    <fill>
      <patternFill patternType="solid">
        <fgColor theme="6" tint="0.59999389629810485"/>
        <bgColor indexed="64"/>
      </patternFill>
    </fill>
    <fill>
      <patternFill patternType="solid">
        <fgColor indexed="22"/>
        <bgColor indexed="64"/>
      </patternFill>
    </fill>
    <fill>
      <patternFill patternType="solid">
        <fgColor theme="0" tint="-0.249977111117893"/>
        <bgColor indexed="64"/>
      </patternFill>
    </fill>
    <fill>
      <patternFill patternType="solid">
        <fgColor indexed="31"/>
      </patternFill>
    </fill>
    <fill>
      <patternFill patternType="solid">
        <fgColor indexed="9"/>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4"/>
        <bgColor indexed="64"/>
      </patternFill>
    </fill>
    <fill>
      <patternFill patternType="solid">
        <fgColor indexed="47"/>
        <bgColor indexed="64"/>
      </patternFill>
    </fill>
    <fill>
      <patternFill patternType="solid">
        <fgColor indexed="43"/>
      </patternFill>
    </fill>
    <fill>
      <patternFill patternType="solid">
        <fgColor indexed="26"/>
      </patternFill>
    </fill>
    <fill>
      <patternFill patternType="solid">
        <fgColor theme="2"/>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FFFF"/>
        <bgColor indexed="64"/>
      </patternFill>
    </fill>
    <fill>
      <patternFill patternType="solid">
        <fgColor theme="6" tint="0.39997558519241921"/>
        <bgColor indexed="64"/>
      </patternFill>
    </fill>
    <fill>
      <patternFill patternType="solid">
        <fgColor indexed="42"/>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indexed="57"/>
        <bgColor indexed="64"/>
      </patternFill>
    </fill>
    <fill>
      <patternFill patternType="solid">
        <fgColor indexed="60"/>
        <bgColor indexed="64"/>
      </patternFill>
    </fill>
    <fill>
      <patternFill patternType="solid">
        <fgColor indexed="3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8" tint="0.59999389629810485"/>
        <bgColor indexed="64"/>
      </patternFill>
    </fill>
  </fills>
  <borders count="6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rgb="FF404040"/>
      </top>
      <bottom style="medium">
        <color rgb="FF404040"/>
      </bottom>
      <diagonal/>
    </border>
    <border>
      <left/>
      <right/>
      <top/>
      <bottom style="medium">
        <color rgb="FF404040"/>
      </bottom>
      <diagonal/>
    </border>
    <border>
      <left/>
      <right/>
      <top style="medium">
        <color rgb="FF000000"/>
      </top>
      <bottom style="medium">
        <color indexed="64"/>
      </bottom>
      <diagonal/>
    </border>
    <border>
      <left/>
      <right/>
      <top/>
      <bottom style="medium">
        <color rgb="FF000000"/>
      </bottom>
      <diagonal/>
    </border>
    <border>
      <left/>
      <right/>
      <top style="medium">
        <color rgb="FF000000"/>
      </top>
      <bottom style="medium">
        <color rgb="FF000000"/>
      </bottom>
      <diagonal/>
    </border>
    <border>
      <left style="medium">
        <color rgb="FFA3A3A3"/>
      </left>
      <right/>
      <top style="medium">
        <color rgb="FFA3A3A3"/>
      </top>
      <bottom style="medium">
        <color rgb="FFA3A3A3"/>
      </bottom>
      <diagonal/>
    </border>
    <border>
      <left/>
      <right style="medium">
        <color rgb="FF000000"/>
      </right>
      <top style="medium">
        <color indexed="64"/>
      </top>
      <bottom style="medium">
        <color rgb="FFA3A3A3"/>
      </bottom>
      <diagonal/>
    </border>
    <border>
      <left/>
      <right/>
      <top style="medium">
        <color indexed="64"/>
      </top>
      <bottom style="medium">
        <color rgb="FFA3A3A3"/>
      </bottom>
      <diagonal/>
    </border>
    <border>
      <left style="medium">
        <color rgb="FFA3A3A3"/>
      </left>
      <right/>
      <top/>
      <bottom style="medium">
        <color rgb="FFA3A3A3"/>
      </bottom>
      <diagonal/>
    </border>
    <border>
      <left/>
      <right style="medium">
        <color rgb="FFA3A3A3"/>
      </right>
      <top/>
      <bottom/>
      <diagonal/>
    </border>
    <border>
      <left/>
      <right style="medium">
        <color indexed="64"/>
      </right>
      <top/>
      <bottom/>
      <diagonal/>
    </border>
    <border>
      <left/>
      <right style="medium">
        <color rgb="FFA3A3A3"/>
      </right>
      <top style="medium">
        <color indexed="64"/>
      </top>
      <bottom style="medium">
        <color rgb="FFA3A3A3"/>
      </bottom>
      <diagonal/>
    </border>
    <border>
      <left/>
      <right style="medium">
        <color indexed="64"/>
      </right>
      <top style="medium">
        <color indexed="64"/>
      </top>
      <bottom style="medium">
        <color rgb="FFA3A3A3"/>
      </bottom>
      <diagonal/>
    </border>
    <border>
      <left/>
      <right style="medium">
        <color rgb="FFA3A3A3"/>
      </right>
      <top/>
      <bottom style="medium">
        <color indexed="64"/>
      </bottom>
      <diagonal/>
    </border>
    <border>
      <left/>
      <right style="medium">
        <color indexed="64"/>
      </right>
      <top/>
      <bottom style="medium">
        <color indexed="64"/>
      </bottom>
      <diagonal/>
    </border>
    <border>
      <left style="medium">
        <color rgb="FF000000"/>
      </left>
      <right/>
      <top style="medium">
        <color indexed="64"/>
      </top>
      <bottom style="medium">
        <color rgb="FFA3A3A3"/>
      </bottom>
      <diagonal/>
    </border>
    <border>
      <left/>
      <right/>
      <top style="medium">
        <color rgb="FFA3A3A3"/>
      </top>
      <bottom style="medium">
        <color rgb="FFA3A3A3"/>
      </bottom>
      <diagonal/>
    </border>
    <border>
      <left/>
      <right style="medium">
        <color rgb="FFA3A3A3"/>
      </right>
      <top style="medium">
        <color rgb="FFA3A3A3"/>
      </top>
      <bottom style="medium">
        <color rgb="FFA3A3A3"/>
      </bottom>
      <diagonal/>
    </border>
    <border>
      <left/>
      <right style="medium">
        <color rgb="FF000000"/>
      </right>
      <top style="medium">
        <color rgb="FFA3A3A3"/>
      </top>
      <bottom style="medium">
        <color rgb="FFA3A3A3"/>
      </bottom>
      <diagonal/>
    </border>
    <border>
      <left style="medium">
        <color rgb="FF000000"/>
      </left>
      <right/>
      <top style="medium">
        <color rgb="FFA3A3A3"/>
      </top>
      <bottom style="medium">
        <color rgb="FFA3A3A3"/>
      </bottom>
      <diagonal/>
    </border>
    <border>
      <left/>
      <right/>
      <top/>
      <bottom style="thin">
        <color theme="4" tint="0.39997558519241921"/>
      </bottom>
      <diagonal/>
    </border>
    <border>
      <left/>
      <right/>
      <top style="thin">
        <color theme="4" tint="0.39997558519241921"/>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s>
  <cellStyleXfs count="191">
    <xf numFmtId="0" fontId="0" fillId="0" borderId="0"/>
    <xf numFmtId="43" fontId="1" fillId="0" borderId="0" applyFont="0" applyFill="0" applyBorder="0" applyAlignment="0" applyProtection="0"/>
    <xf numFmtId="44" fontId="1" fillId="0" borderId="0" applyFont="0" applyFill="0" applyBorder="0" applyAlignment="0" applyProtection="0"/>
    <xf numFmtId="0" fontId="4" fillId="0" borderId="0">
      <alignment readingOrder="1"/>
    </xf>
    <xf numFmtId="0" fontId="4" fillId="0" borderId="0">
      <alignment readingOrder="1"/>
    </xf>
    <xf numFmtId="0" fontId="4" fillId="0" borderId="0"/>
    <xf numFmtId="0" fontId="7" fillId="0" borderId="0"/>
    <xf numFmtId="0" fontId="4" fillId="0" borderId="0"/>
    <xf numFmtId="0" fontId="4" fillId="0" borderId="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3" borderId="0" applyNumberFormat="0" applyBorder="0" applyAlignment="0" applyProtection="0"/>
    <xf numFmtId="0" fontId="18" fillId="15"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13" borderId="0" applyNumberFormat="0" applyBorder="0" applyAlignment="0" applyProtection="0"/>
    <xf numFmtId="0" fontId="18" fillId="15" borderId="0" applyNumberFormat="0" applyBorder="0" applyAlignment="0" applyProtection="0"/>
    <xf numFmtId="0" fontId="18" fillId="19"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17"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0"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13" borderId="0" applyNumberFormat="0" applyBorder="0" applyAlignment="0" applyProtection="0"/>
    <xf numFmtId="0" fontId="19" fillId="25" borderId="0" applyNumberFormat="0" applyBorder="0" applyAlignment="0" applyProtection="0"/>
    <xf numFmtId="0" fontId="19" fillId="19" borderId="0" applyNumberFormat="0" applyBorder="0" applyAlignment="0" applyProtection="0"/>
    <xf numFmtId="0" fontId="19" fillId="24" borderId="0" applyNumberFormat="0" applyBorder="0" applyAlignment="0" applyProtection="0"/>
    <xf numFmtId="0" fontId="19" fillId="26" borderId="0" applyNumberFormat="0" applyBorder="0" applyAlignment="0" applyProtection="0"/>
    <xf numFmtId="0" fontId="19" fillId="17" borderId="0" applyNumberFormat="0" applyBorder="0" applyAlignment="0" applyProtection="0"/>
    <xf numFmtId="0" fontId="19" fillId="27"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13" borderId="0" applyNumberFormat="0" applyBorder="0" applyAlignment="0" applyProtection="0"/>
    <xf numFmtId="0" fontId="19" fillId="25" borderId="0" applyNumberFormat="0" applyBorder="0" applyAlignment="0" applyProtection="0"/>
    <xf numFmtId="0" fontId="19" fillId="30" borderId="0" applyNumberFormat="0" applyBorder="0" applyAlignment="0" applyProtection="0"/>
    <xf numFmtId="0" fontId="19" fillId="24" borderId="0" applyNumberFormat="0" applyBorder="0" applyAlignment="0" applyProtection="0"/>
    <xf numFmtId="0" fontId="19" fillId="31" borderId="0" applyNumberFormat="0" applyBorder="0" applyAlignment="0" applyProtection="0"/>
    <xf numFmtId="0" fontId="20" fillId="13" borderId="0" applyNumberFormat="0" applyBorder="0" applyAlignment="0" applyProtection="0"/>
    <xf numFmtId="0" fontId="20" fillId="15" borderId="0" applyNumberFormat="0" applyBorder="0" applyAlignment="0" applyProtection="0"/>
    <xf numFmtId="0" fontId="21" fillId="19" borderId="12" applyNumberFormat="0" applyAlignment="0" applyProtection="0"/>
    <xf numFmtId="0" fontId="21" fillId="12" borderId="12" applyNumberFormat="0" applyAlignment="0" applyProtection="0"/>
    <xf numFmtId="0" fontId="22" fillId="32" borderId="13" applyNumberForma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3" borderId="0" applyNumberFormat="0" applyAlignment="0">
      <alignment horizontal="right"/>
    </xf>
    <xf numFmtId="0" fontId="4" fillId="34" borderId="0" applyNumberFormat="0" applyAlignment="0"/>
    <xf numFmtId="170" fontId="23" fillId="0" borderId="0"/>
    <xf numFmtId="0" fontId="24" fillId="0" borderId="0" applyNumberFormat="0" applyFill="0" applyBorder="0" applyAlignment="0" applyProtection="0"/>
    <xf numFmtId="0" fontId="25" fillId="14" borderId="0" applyNumberFormat="0" applyBorder="0" applyAlignment="0" applyProtection="0"/>
    <xf numFmtId="0" fontId="26" fillId="0" borderId="0">
      <alignment horizontal="center" wrapText="1"/>
    </xf>
    <xf numFmtId="0" fontId="27" fillId="0" borderId="14" applyNumberFormat="0" applyFill="0" applyAlignment="0" applyProtection="0"/>
    <xf numFmtId="0" fontId="28" fillId="0" borderId="15" applyNumberFormat="0" applyFill="0" applyAlignment="0" applyProtection="0"/>
    <xf numFmtId="0" fontId="29" fillId="0" borderId="16" applyNumberFormat="0" applyFill="0" applyAlignment="0" applyProtection="0"/>
    <xf numFmtId="0" fontId="30" fillId="0" borderId="17"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31"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3" fillId="17" borderId="12" applyNumberFormat="0" applyAlignment="0" applyProtection="0"/>
    <xf numFmtId="0" fontId="34" fillId="0" borderId="18" applyNumberFormat="0" applyFill="0" applyAlignment="0" applyProtection="0"/>
    <xf numFmtId="0" fontId="35" fillId="35" borderId="0" applyNumberFormat="0" applyBorder="0" applyAlignment="0" applyProtection="0"/>
    <xf numFmtId="0" fontId="18" fillId="0" borderId="0"/>
    <xf numFmtId="0" fontId="18" fillId="0" borderId="0"/>
    <xf numFmtId="0" fontId="18" fillId="0" borderId="0"/>
    <xf numFmtId="0" fontId="4" fillId="0" borderId="0"/>
    <xf numFmtId="0" fontId="2" fillId="0" borderId="0"/>
    <xf numFmtId="0" fontId="4" fillId="0" borderId="0">
      <alignment readingOrder="1"/>
    </xf>
    <xf numFmtId="0" fontId="2" fillId="0" borderId="0"/>
    <xf numFmtId="0" fontId="2" fillId="0" borderId="0"/>
    <xf numFmtId="0" fontId="2" fillId="0" borderId="0"/>
    <xf numFmtId="0" fontId="2" fillId="0" borderId="0"/>
    <xf numFmtId="0" fontId="2" fillId="0" borderId="0"/>
    <xf numFmtId="0" fontId="4" fillId="0" borderId="0">
      <alignment readingOrder="1"/>
    </xf>
    <xf numFmtId="0" fontId="2" fillId="0" borderId="0"/>
    <xf numFmtId="0"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18" fillId="0" borderId="0"/>
    <xf numFmtId="0" fontId="18" fillId="0" borderId="0"/>
    <xf numFmtId="0" fontId="4" fillId="0" borderId="0"/>
    <xf numFmtId="0" fontId="4" fillId="0" borderId="0">
      <alignment readingOrder="1"/>
    </xf>
    <xf numFmtId="0" fontId="4" fillId="0" borderId="0">
      <alignment readingOrder="1"/>
    </xf>
    <xf numFmtId="0" fontId="4" fillId="0" borderId="0">
      <alignment readingOrder="1"/>
    </xf>
    <xf numFmtId="0" fontId="18" fillId="0" borderId="0"/>
    <xf numFmtId="0" fontId="4" fillId="0" borderId="0">
      <alignment readingOrder="1"/>
    </xf>
    <xf numFmtId="0" fontId="4" fillId="0" borderId="0"/>
    <xf numFmtId="0" fontId="4" fillId="0" borderId="0">
      <alignment readingOrder="1"/>
    </xf>
    <xf numFmtId="0" fontId="4" fillId="0" borderId="0"/>
    <xf numFmtId="0" fontId="4" fillId="0" borderId="0"/>
    <xf numFmtId="0" fontId="4" fillId="0" borderId="0"/>
    <xf numFmtId="0" fontId="4" fillId="0" borderId="0"/>
    <xf numFmtId="0" fontId="4"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8" fillId="0" borderId="0"/>
    <xf numFmtId="0" fontId="18" fillId="0" borderId="0"/>
    <xf numFmtId="0" fontId="37" fillId="0" borderId="0"/>
    <xf numFmtId="0" fontId="18" fillId="0" borderId="0"/>
    <xf numFmtId="0" fontId="18" fillId="0" borderId="0"/>
    <xf numFmtId="0" fontId="18" fillId="0" borderId="0"/>
    <xf numFmtId="0" fontId="18" fillId="0" borderId="0"/>
    <xf numFmtId="0" fontId="4" fillId="0" borderId="0">
      <alignment readingOrder="1"/>
    </xf>
    <xf numFmtId="0" fontId="4" fillId="0" borderId="0">
      <alignment readingOrder="1"/>
    </xf>
    <xf numFmtId="0" fontId="4" fillId="0" borderId="0">
      <alignment readingOrder="1"/>
    </xf>
    <xf numFmtId="0" fontId="18" fillId="36" borderId="19" applyNumberFormat="0" applyFont="0" applyAlignment="0" applyProtection="0"/>
    <xf numFmtId="0" fontId="4" fillId="36" borderId="19" applyNumberFormat="0" applyFont="0" applyAlignment="0" applyProtection="0"/>
    <xf numFmtId="0" fontId="38" fillId="19" borderId="20" applyNumberFormat="0" applyAlignment="0" applyProtection="0"/>
    <xf numFmtId="0" fontId="38" fillId="12" borderId="20"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21" applyNumberFormat="0" applyFill="0" applyAlignment="0" applyProtection="0"/>
    <xf numFmtId="0" fontId="41" fillId="0" borderId="22" applyNumberFormat="0" applyFill="0" applyAlignment="0" applyProtection="0"/>
    <xf numFmtId="0" fontId="42" fillId="0" borderId="0" applyNumberFormat="0" applyFill="0" applyBorder="0" applyAlignment="0" applyProtection="0"/>
    <xf numFmtId="0" fontId="4" fillId="0" borderId="0"/>
    <xf numFmtId="0" fontId="4" fillId="0" borderId="0"/>
    <xf numFmtId="9" fontId="1" fillId="0" borderId="0" applyFont="0" applyFill="0" applyBorder="0" applyAlignment="0" applyProtection="0"/>
    <xf numFmtId="0" fontId="4" fillId="0" borderId="0"/>
    <xf numFmtId="0" fontId="4" fillId="0" borderId="0"/>
  </cellStyleXfs>
  <cellXfs count="394">
    <xf numFmtId="0" fontId="0" fillId="0" borderId="0" xfId="0"/>
    <xf numFmtId="0" fontId="2" fillId="0" borderId="0" xfId="0" applyFont="1"/>
    <xf numFmtId="0" fontId="3" fillId="2" borderId="1" xfId="0" applyFont="1" applyFill="1" applyBorder="1"/>
    <xf numFmtId="0" fontId="3" fillId="2" borderId="2" xfId="0" applyFont="1" applyFill="1" applyBorder="1"/>
    <xf numFmtId="0" fontId="3" fillId="2" borderId="3" xfId="0" applyFont="1" applyFill="1" applyBorder="1"/>
    <xf numFmtId="0" fontId="5" fillId="3" borderId="4" xfId="3" applyFont="1" applyFill="1" applyBorder="1" applyAlignment="1">
      <alignment horizontal="left" vertical="center" wrapText="1"/>
    </xf>
    <xf numFmtId="0" fontId="5" fillId="3" borderId="5" xfId="3" applyFont="1" applyFill="1" applyBorder="1" applyAlignment="1">
      <alignment horizontal="left" vertical="center" wrapText="1"/>
    </xf>
    <xf numFmtId="0" fontId="6" fillId="0" borderId="5" xfId="3" applyNumberFormat="1" applyFont="1" applyFill="1" applyBorder="1" applyAlignment="1">
      <alignment horizontal="left" vertical="center" wrapText="1"/>
    </xf>
    <xf numFmtId="0" fontId="6" fillId="0" borderId="5" xfId="3" applyFont="1" applyFill="1" applyBorder="1" applyAlignment="1">
      <alignment horizontal="left" vertical="center" wrapText="1"/>
    </xf>
    <xf numFmtId="0" fontId="2" fillId="0" borderId="5" xfId="3" applyFont="1" applyFill="1" applyBorder="1" applyAlignment="1">
      <alignment horizontal="left" vertical="center" wrapText="1"/>
    </xf>
    <xf numFmtId="0" fontId="6" fillId="0" borderId="5" xfId="3" applyFont="1" applyBorder="1" applyAlignment="1">
      <alignment horizontal="left" vertical="center" wrapText="1" readingOrder="1"/>
    </xf>
    <xf numFmtId="0" fontId="6" fillId="0" borderId="5" xfId="3" applyNumberFormat="1" applyFont="1" applyBorder="1" applyAlignment="1">
      <alignment horizontal="left" vertical="center" wrapText="1" readingOrder="1"/>
    </xf>
    <xf numFmtId="0" fontId="6" fillId="0" borderId="5" xfId="3" applyFont="1" applyBorder="1" applyAlignment="1">
      <alignment vertical="center" wrapText="1" readingOrder="1"/>
    </xf>
    <xf numFmtId="0" fontId="6" fillId="0" borderId="5" xfId="3" applyNumberFormat="1" applyFont="1" applyBorder="1" applyAlignment="1">
      <alignment vertical="center" wrapText="1" readingOrder="1"/>
    </xf>
    <xf numFmtId="0" fontId="8" fillId="0" borderId="0" xfId="6" applyFont="1"/>
    <xf numFmtId="0" fontId="9" fillId="0" borderId="0" xfId="8" applyFont="1"/>
    <xf numFmtId="0" fontId="4" fillId="0" borderId="0" xfId="6" applyFont="1"/>
    <xf numFmtId="5" fontId="4" fillId="0" borderId="0" xfId="6" applyNumberFormat="1" applyFont="1"/>
    <xf numFmtId="164" fontId="4" fillId="0" borderId="0" xfId="6" applyNumberFormat="1" applyFont="1"/>
    <xf numFmtId="164" fontId="9" fillId="0" borderId="0" xfId="6" applyNumberFormat="1" applyFont="1"/>
    <xf numFmtId="0" fontId="4" fillId="0" borderId="0" xfId="6" applyFont="1" applyFill="1"/>
    <xf numFmtId="165" fontId="4" fillId="0" borderId="0" xfId="6" applyNumberFormat="1" applyFont="1"/>
    <xf numFmtId="0" fontId="8" fillId="0" borderId="0" xfId="6" applyFont="1" applyAlignment="1">
      <alignment horizontal="left"/>
    </xf>
    <xf numFmtId="0" fontId="0" fillId="0" borderId="0" xfId="0">
      <alignment readingOrder="1"/>
    </xf>
    <xf numFmtId="166" fontId="0" fillId="0" borderId="0" xfId="0" applyNumberFormat="1" applyAlignment="1">
      <alignment horizontal="center" readingOrder="1"/>
    </xf>
    <xf numFmtId="167" fontId="0" fillId="0" borderId="0" xfId="0" applyNumberFormat="1" applyAlignment="1">
      <alignment horizontal="center" readingOrder="1"/>
    </xf>
    <xf numFmtId="0" fontId="4" fillId="0" borderId="0" xfId="0" applyFont="1">
      <alignment readingOrder="1"/>
    </xf>
    <xf numFmtId="0" fontId="4" fillId="0" borderId="0" xfId="6" applyFont="1" applyAlignment="1">
      <alignment horizontal="center"/>
    </xf>
    <xf numFmtId="0" fontId="10" fillId="4" borderId="6" xfId="6" applyFont="1" applyFill="1" applyBorder="1" applyAlignment="1">
      <alignment horizontal="centerContinuous"/>
    </xf>
    <xf numFmtId="0" fontId="11" fillId="4" borderId="6" xfId="6" applyFont="1" applyFill="1" applyBorder="1" applyAlignment="1">
      <alignment horizontal="centerContinuous"/>
    </xf>
    <xf numFmtId="0" fontId="11" fillId="4" borderId="7" xfId="6" applyFont="1" applyFill="1" applyBorder="1" applyAlignment="1">
      <alignment horizontal="centerContinuous"/>
    </xf>
    <xf numFmtId="0" fontId="12" fillId="4" borderId="8" xfId="6" applyFont="1" applyFill="1" applyBorder="1" applyAlignment="1">
      <alignment horizontal="centerContinuous"/>
    </xf>
    <xf numFmtId="0" fontId="11" fillId="7" borderId="8" xfId="6" applyFont="1" applyFill="1" applyBorder="1" applyAlignment="1">
      <alignment horizontal="center"/>
    </xf>
    <xf numFmtId="0" fontId="11" fillId="0" borderId="0" xfId="6" applyFont="1" applyFill="1" applyBorder="1" applyAlignment="1">
      <alignment horizontal="centerContinuous"/>
    </xf>
    <xf numFmtId="0" fontId="12" fillId="0" borderId="0" xfId="6" applyFont="1" applyFill="1" applyBorder="1" applyAlignment="1">
      <alignment horizontal="centerContinuous"/>
    </xf>
    <xf numFmtId="0" fontId="13" fillId="0" borderId="0" xfId="6" applyFont="1" applyFill="1" applyBorder="1" applyAlignment="1">
      <alignment horizontal="centerContinuous"/>
    </xf>
    <xf numFmtId="0" fontId="4" fillId="0" borderId="0" xfId="6" applyFont="1" applyFill="1" applyBorder="1"/>
    <xf numFmtId="0" fontId="13" fillId="9" borderId="5" xfId="6" applyFont="1" applyFill="1" applyBorder="1" applyAlignment="1">
      <alignment horizontal="center" wrapText="1"/>
    </xf>
    <xf numFmtId="0" fontId="13" fillId="9" borderId="11" xfId="6" applyFont="1" applyFill="1" applyBorder="1" applyAlignment="1">
      <alignment horizontal="center" wrapText="1"/>
    </xf>
    <xf numFmtId="0" fontId="13" fillId="9" borderId="4" xfId="6" applyFont="1" applyFill="1" applyBorder="1" applyAlignment="1">
      <alignment horizontal="center" wrapText="1"/>
    </xf>
    <xf numFmtId="0" fontId="13" fillId="9" borderId="4" xfId="0" applyFont="1" applyFill="1" applyBorder="1" applyAlignment="1">
      <alignment horizontal="center" wrapText="1"/>
    </xf>
    <xf numFmtId="0" fontId="13" fillId="10" borderId="8" xfId="6" applyFont="1" applyFill="1" applyBorder="1" applyAlignment="1">
      <alignment horizontal="center" wrapText="1"/>
    </xf>
    <xf numFmtId="0" fontId="13" fillId="10" borderId="5" xfId="6" applyFont="1" applyFill="1" applyBorder="1" applyAlignment="1">
      <alignment horizontal="center" wrapText="1"/>
    </xf>
    <xf numFmtId="0" fontId="13" fillId="0" borderId="0" xfId="6" applyFont="1" applyFill="1" applyBorder="1" applyAlignment="1">
      <alignment horizontal="center" wrapText="1"/>
    </xf>
    <xf numFmtId="164" fontId="0" fillId="0" borderId="0" xfId="0" applyNumberFormat="1">
      <alignment readingOrder="1"/>
    </xf>
    <xf numFmtId="0" fontId="4" fillId="0" borderId="0" xfId="4">
      <alignment readingOrder="1"/>
    </xf>
    <xf numFmtId="169" fontId="4" fillId="0" borderId="0" xfId="2" applyNumberFormat="1" applyFont="1">
      <alignment readingOrder="1"/>
    </xf>
    <xf numFmtId="0" fontId="4" fillId="0" borderId="0" xfId="4" applyFont="1" applyAlignment="1">
      <alignment horizontal="center" readingOrder="1"/>
    </xf>
    <xf numFmtId="0" fontId="0" fillId="0" borderId="0" xfId="0" applyFill="1" applyBorder="1" applyAlignment="1">
      <alignment horizontal="center"/>
    </xf>
    <xf numFmtId="0" fontId="4" fillId="0" borderId="0" xfId="7" applyFill="1"/>
    <xf numFmtId="0" fontId="4" fillId="0" borderId="0" xfId="7" applyFont="1" applyFill="1"/>
    <xf numFmtId="0" fontId="4" fillId="3" borderId="5" xfId="7" applyFont="1" applyFill="1" applyBorder="1"/>
    <xf numFmtId="0" fontId="13" fillId="3" borderId="5" xfId="7" applyFont="1" applyFill="1" applyBorder="1" applyAlignment="1">
      <alignment horizontal="center" wrapText="1"/>
    </xf>
    <xf numFmtId="0" fontId="4" fillId="3" borderId="5" xfId="7" applyFill="1" applyBorder="1"/>
    <xf numFmtId="0" fontId="4" fillId="3" borderId="5" xfId="7" applyFont="1" applyFill="1" applyBorder="1" applyAlignment="1">
      <alignment wrapText="1"/>
    </xf>
    <xf numFmtId="0" fontId="17" fillId="2" borderId="0" xfId="7" applyFont="1" applyFill="1"/>
    <xf numFmtId="0" fontId="3" fillId="8" borderId="2" xfId="0" applyFont="1" applyFill="1" applyBorder="1"/>
    <xf numFmtId="0" fontId="14" fillId="3" borderId="0" xfId="7" applyFont="1" applyFill="1"/>
    <xf numFmtId="0" fontId="0" fillId="0" borderId="0" xfId="0" applyFont="1"/>
    <xf numFmtId="15" fontId="0" fillId="0" borderId="0" xfId="0" applyNumberFormat="1" applyAlignment="1">
      <alignment horizontal="center"/>
    </xf>
    <xf numFmtId="15" fontId="4" fillId="0" borderId="0" xfId="7" applyNumberFormat="1" applyFont="1" applyAlignment="1">
      <alignment horizontal="center"/>
    </xf>
    <xf numFmtId="0" fontId="0" fillId="0" borderId="0" xfId="0" applyAlignment="1">
      <alignment horizontal="center"/>
    </xf>
    <xf numFmtId="0" fontId="4" fillId="37" borderId="0" xfId="7" applyFont="1" applyFill="1" applyAlignment="1">
      <alignment horizontal="center"/>
    </xf>
    <xf numFmtId="0" fontId="14" fillId="2" borderId="7" xfId="0" applyFont="1" applyFill="1" applyBorder="1">
      <alignment readingOrder="1"/>
    </xf>
    <xf numFmtId="0" fontId="0" fillId="0" borderId="0" xfId="0" applyFill="1">
      <alignment readingOrder="1"/>
    </xf>
    <xf numFmtId="0" fontId="0" fillId="2" borderId="25" xfId="0" applyFill="1" applyBorder="1">
      <alignment readingOrder="1"/>
    </xf>
    <xf numFmtId="0" fontId="0" fillId="0" borderId="0" xfId="0" applyFill="1" applyAlignment="1">
      <alignment vertical="center" wrapText="1" readingOrder="1"/>
    </xf>
    <xf numFmtId="0" fontId="14" fillId="2" borderId="25" xfId="0" applyFont="1" applyFill="1" applyBorder="1">
      <alignment readingOrder="1"/>
    </xf>
    <xf numFmtId="49" fontId="0" fillId="2" borderId="11" xfId="0" quotePrefix="1" applyNumberFormat="1" applyFill="1" applyBorder="1">
      <alignment readingOrder="1"/>
    </xf>
    <xf numFmtId="0" fontId="0" fillId="2" borderId="10" xfId="0" applyNumberFormat="1" applyFill="1" applyBorder="1" applyAlignment="1">
      <alignment vertical="center" wrapText="1" readingOrder="1"/>
    </xf>
    <xf numFmtId="0" fontId="0" fillId="2" borderId="8" xfId="0" applyNumberFormat="1" applyFill="1" applyBorder="1" applyAlignment="1">
      <alignment vertical="center" wrapText="1" readingOrder="1"/>
    </xf>
    <xf numFmtId="0" fontId="0" fillId="2" borderId="28" xfId="0" applyNumberFormat="1" applyFill="1" applyBorder="1" applyAlignment="1">
      <alignment vertical="center" wrapText="1" readingOrder="1"/>
    </xf>
    <xf numFmtId="0" fontId="0" fillId="2" borderId="29" xfId="0" applyNumberFormat="1" applyFill="1" applyBorder="1" applyAlignment="1">
      <alignment vertical="center" wrapText="1" readingOrder="1"/>
    </xf>
    <xf numFmtId="0" fontId="0" fillId="3" borderId="0" xfId="0" applyFill="1">
      <alignment readingOrder="1"/>
    </xf>
    <xf numFmtId="1" fontId="0" fillId="0" borderId="0" xfId="0" quotePrefix="1" applyNumberFormat="1">
      <alignment readingOrder="1"/>
    </xf>
    <xf numFmtId="0" fontId="0" fillId="0" borderId="0" xfId="0" quotePrefix="1">
      <alignment readingOrder="1"/>
    </xf>
    <xf numFmtId="0" fontId="45" fillId="39" borderId="9" xfId="0" applyFont="1" applyFill="1" applyBorder="1"/>
    <xf numFmtId="0" fontId="45" fillId="39" borderId="8" xfId="0" applyFont="1" applyFill="1" applyBorder="1"/>
    <xf numFmtId="0" fontId="0" fillId="2" borderId="0" xfId="0" applyFill="1">
      <alignment readingOrder="1"/>
    </xf>
    <xf numFmtId="9" fontId="0" fillId="2" borderId="0" xfId="0" applyNumberFormat="1" applyFill="1">
      <alignment readingOrder="1"/>
    </xf>
    <xf numFmtId="1" fontId="0" fillId="0" borderId="0" xfId="0" applyNumberFormat="1">
      <alignment readingOrder="1"/>
    </xf>
    <xf numFmtId="168" fontId="0" fillId="0" borderId="0" xfId="1" applyNumberFormat="1" applyFont="1" applyFill="1">
      <alignment readingOrder="1"/>
    </xf>
    <xf numFmtId="168" fontId="0" fillId="0" borderId="0" xfId="1" applyNumberFormat="1" applyFont="1">
      <alignment readingOrder="1"/>
    </xf>
    <xf numFmtId="168" fontId="0" fillId="2" borderId="0" xfId="1" applyNumberFormat="1" applyFont="1" applyFill="1">
      <alignment readingOrder="1"/>
    </xf>
    <xf numFmtId="168" fontId="0" fillId="0" borderId="0" xfId="0" applyNumberFormat="1">
      <alignment readingOrder="1"/>
    </xf>
    <xf numFmtId="1" fontId="0" fillId="0" borderId="0" xfId="0" applyNumberFormat="1" applyFill="1">
      <alignment readingOrder="1"/>
    </xf>
    <xf numFmtId="1" fontId="0" fillId="3" borderId="0" xfId="0" applyNumberFormat="1" applyFill="1">
      <alignment readingOrder="1"/>
    </xf>
    <xf numFmtId="9" fontId="0" fillId="0" borderId="0" xfId="0" applyNumberFormat="1" applyAlignment="1">
      <alignment horizontal="center" readingOrder="1"/>
    </xf>
    <xf numFmtId="0" fontId="45" fillId="3" borderId="5" xfId="0" applyFont="1" applyFill="1" applyBorder="1"/>
    <xf numFmtId="9" fontId="45" fillId="3" borderId="5" xfId="162" applyFont="1" applyFill="1" applyBorder="1"/>
    <xf numFmtId="0" fontId="45" fillId="3" borderId="7" xfId="0" applyFont="1" applyFill="1" applyBorder="1"/>
    <xf numFmtId="0" fontId="45" fillId="3" borderId="6" xfId="0" applyFont="1" applyFill="1" applyBorder="1"/>
    <xf numFmtId="0" fontId="45" fillId="3" borderId="11" xfId="0" applyFont="1" applyFill="1" applyBorder="1"/>
    <xf numFmtId="164" fontId="0" fillId="41" borderId="0" xfId="0" applyNumberFormat="1" applyFill="1" applyAlignment="1">
      <alignment horizontal="center" readingOrder="1"/>
    </xf>
    <xf numFmtId="2" fontId="0" fillId="0" borderId="0" xfId="0" applyNumberFormat="1">
      <alignment readingOrder="1"/>
    </xf>
    <xf numFmtId="0" fontId="0" fillId="0" borderId="0" xfId="0" applyAlignment="1">
      <alignment horizontal="center" readingOrder="1"/>
    </xf>
    <xf numFmtId="0" fontId="0" fillId="3" borderId="0" xfId="0" applyFill="1" applyAlignment="1">
      <alignment horizontal="center" readingOrder="1"/>
    </xf>
    <xf numFmtId="171" fontId="0" fillId="0" borderId="0" xfId="0" applyNumberFormat="1">
      <alignment readingOrder="1"/>
    </xf>
    <xf numFmtId="172" fontId="0" fillId="0" borderId="0" xfId="0" applyNumberFormat="1">
      <alignment readingOrder="1"/>
    </xf>
    <xf numFmtId="173" fontId="0" fillId="0" borderId="0" xfId="0" applyNumberFormat="1">
      <alignment readingOrder="1"/>
    </xf>
    <xf numFmtId="0" fontId="45" fillId="41" borderId="5" xfId="0" applyFont="1" applyFill="1" applyBorder="1"/>
    <xf numFmtId="164" fontId="45" fillId="41" borderId="5" xfId="0" applyNumberFormat="1" applyFont="1" applyFill="1" applyBorder="1"/>
    <xf numFmtId="2" fontId="0" fillId="0" borderId="0" xfId="0" applyNumberFormat="1" applyFill="1">
      <alignment readingOrder="1"/>
    </xf>
    <xf numFmtId="0" fontId="45" fillId="39" borderId="5" xfId="0" applyFont="1" applyFill="1" applyBorder="1"/>
    <xf numFmtId="0" fontId="0" fillId="0" borderId="0" xfId="0" applyFill="1" applyBorder="1">
      <alignment readingOrder="1"/>
    </xf>
    <xf numFmtId="0" fontId="0" fillId="40" borderId="0" xfId="0" applyFill="1">
      <alignment readingOrder="1"/>
    </xf>
    <xf numFmtId="174" fontId="4" fillId="40" borderId="0" xfId="1" applyNumberFormat="1" applyFont="1" applyFill="1" applyAlignment="1">
      <alignment horizontal="center" readingOrder="1"/>
    </xf>
    <xf numFmtId="0" fontId="0" fillId="8" borderId="0" xfId="0" applyFill="1">
      <alignment readingOrder="1"/>
    </xf>
    <xf numFmtId="168" fontId="0" fillId="8" borderId="0" xfId="0" applyNumberFormat="1" applyFill="1">
      <alignment readingOrder="1"/>
    </xf>
    <xf numFmtId="0" fontId="45" fillId="39" borderId="7" xfId="0" applyFont="1" applyFill="1" applyBorder="1"/>
    <xf numFmtId="0" fontId="45" fillId="3" borderId="9" xfId="0" applyFont="1" applyFill="1" applyBorder="1"/>
    <xf numFmtId="0" fontId="45" fillId="2" borderId="5" xfId="0" applyFont="1" applyFill="1" applyBorder="1"/>
    <xf numFmtId="0" fontId="0" fillId="3" borderId="0" xfId="0" applyFill="1" applyAlignment="1">
      <alignment horizontal="right" readingOrder="1"/>
    </xf>
    <xf numFmtId="0" fontId="45" fillId="3" borderId="23" xfId="0" applyFont="1" applyFill="1" applyBorder="1"/>
    <xf numFmtId="0" fontId="45" fillId="3" borderId="28" xfId="0" applyFont="1" applyFill="1" applyBorder="1"/>
    <xf numFmtId="0" fontId="45" fillId="3" borderId="24" xfId="0" applyFont="1" applyFill="1" applyBorder="1"/>
    <xf numFmtId="164" fontId="13" fillId="33" borderId="30" xfId="0" applyNumberFormat="1" applyFont="1" applyFill="1" applyBorder="1" applyAlignment="1">
      <alignment horizontal="centerContinuous" wrapText="1" readingOrder="1"/>
    </xf>
    <xf numFmtId="164" fontId="13" fillId="33" borderId="31" xfId="0" applyNumberFormat="1" applyFont="1" applyFill="1" applyBorder="1" applyAlignment="1">
      <alignment horizontal="centerContinuous" wrapText="1" readingOrder="1"/>
    </xf>
    <xf numFmtId="164" fontId="13" fillId="33" borderId="3" xfId="0" applyNumberFormat="1" applyFont="1" applyFill="1" applyBorder="1" applyAlignment="1">
      <alignment horizontal="centerContinuous" wrapText="1" readingOrder="1"/>
    </xf>
    <xf numFmtId="164" fontId="13" fillId="33" borderId="8" xfId="0" applyNumberFormat="1" applyFont="1" applyFill="1" applyBorder="1" applyAlignment="1">
      <alignment horizontal="center" wrapText="1" readingOrder="1"/>
    </xf>
    <xf numFmtId="0" fontId="45" fillId="3" borderId="29" xfId="0" applyFont="1" applyFill="1" applyBorder="1"/>
    <xf numFmtId="164" fontId="13" fillId="34" borderId="8" xfId="0" applyNumberFormat="1" applyFont="1" applyFill="1" applyBorder="1" applyAlignment="1">
      <alignment horizontal="center" wrapText="1" readingOrder="1"/>
    </xf>
    <xf numFmtId="2" fontId="0" fillId="10" borderId="0" xfId="0" applyNumberFormat="1" applyFill="1" applyAlignment="1">
      <alignment horizontal="center" readingOrder="1"/>
    </xf>
    <xf numFmtId="1" fontId="0" fillId="10" borderId="0" xfId="0" applyNumberFormat="1" applyFill="1" applyAlignment="1">
      <alignment horizontal="center" readingOrder="1"/>
    </xf>
    <xf numFmtId="0" fontId="43" fillId="2" borderId="0" xfId="0" applyFont="1" applyFill="1"/>
    <xf numFmtId="0" fontId="0" fillId="2" borderId="0" xfId="0" applyFill="1"/>
    <xf numFmtId="0" fontId="0" fillId="0" borderId="0" xfId="0" applyFill="1"/>
    <xf numFmtId="0" fontId="0" fillId="39" borderId="0" xfId="0" applyFill="1"/>
    <xf numFmtId="0" fontId="48" fillId="42" borderId="32" xfId="0" applyFont="1" applyFill="1" applyBorder="1" applyAlignment="1">
      <alignment horizontal="center" vertical="top" wrapText="1"/>
    </xf>
    <xf numFmtId="0" fontId="49" fillId="0" borderId="33" xfId="0" applyFont="1" applyBorder="1" applyAlignment="1">
      <alignment vertical="top" wrapText="1"/>
    </xf>
    <xf numFmtId="0" fontId="49" fillId="0" borderId="33" xfId="0" applyFont="1" applyBorder="1" applyAlignment="1">
      <alignment horizontal="center" wrapText="1"/>
    </xf>
    <xf numFmtId="9" fontId="50" fillId="0" borderId="33" xfId="0" applyNumberFormat="1" applyFont="1" applyBorder="1" applyAlignment="1">
      <alignment horizontal="center" wrapText="1"/>
    </xf>
    <xf numFmtId="0" fontId="50" fillId="0" borderId="33" xfId="0" applyFont="1" applyBorder="1" applyAlignment="1">
      <alignment horizontal="center" wrapText="1"/>
    </xf>
    <xf numFmtId="9" fontId="0" fillId="39" borderId="0" xfId="0" applyNumberFormat="1" applyFill="1"/>
    <xf numFmtId="0" fontId="51" fillId="0" borderId="34" xfId="0" applyFont="1" applyBorder="1" applyAlignment="1">
      <alignment vertical="top" wrapText="1"/>
    </xf>
    <xf numFmtId="0" fontId="51" fillId="0" borderId="34" xfId="0" applyFont="1" applyBorder="1" applyAlignment="1">
      <alignment horizontal="center" wrapText="1"/>
    </xf>
    <xf numFmtId="0" fontId="51" fillId="0" borderId="0" xfId="0" applyFont="1" applyAlignment="1">
      <alignment wrapText="1"/>
    </xf>
    <xf numFmtId="9" fontId="52" fillId="0" borderId="0" xfId="0" applyNumberFormat="1" applyFont="1" applyAlignment="1">
      <alignment horizontal="center" wrapText="1"/>
    </xf>
    <xf numFmtId="0" fontId="51" fillId="0" borderId="35" xfId="0" applyFont="1" applyBorder="1" applyAlignment="1">
      <alignment wrapText="1"/>
    </xf>
    <xf numFmtId="0" fontId="52" fillId="0" borderId="35" xfId="0" applyFont="1" applyBorder="1" applyAlignment="1">
      <alignment horizontal="center" wrapText="1"/>
    </xf>
    <xf numFmtId="9" fontId="52" fillId="0" borderId="35" xfId="0" applyNumberFormat="1" applyFont="1" applyBorder="1" applyAlignment="1">
      <alignment horizontal="center" wrapText="1"/>
    </xf>
    <xf numFmtId="0" fontId="51" fillId="0" borderId="36" xfId="0" applyFont="1" applyBorder="1" applyAlignment="1">
      <alignment vertical="top" wrapText="1"/>
    </xf>
    <xf numFmtId="0" fontId="51" fillId="0" borderId="0" xfId="0" applyFont="1" applyAlignment="1">
      <alignment horizontal="center" vertical="top" wrapText="1"/>
    </xf>
    <xf numFmtId="0" fontId="51" fillId="0" borderId="0" xfId="0" applyFont="1" applyAlignment="1">
      <alignment vertical="top" wrapText="1"/>
    </xf>
    <xf numFmtId="0" fontId="52" fillId="0" borderId="0" xfId="0" applyFont="1" applyAlignment="1">
      <alignment horizontal="center" vertical="top" wrapText="1"/>
    </xf>
    <xf numFmtId="0" fontId="51" fillId="0" borderId="35" xfId="0" applyFont="1" applyBorder="1" applyAlignment="1">
      <alignment vertical="top" wrapText="1"/>
    </xf>
    <xf numFmtId="0" fontId="52" fillId="0" borderId="35" xfId="0" applyFont="1" applyBorder="1" applyAlignment="1">
      <alignment horizontal="center" vertical="top" wrapText="1"/>
    </xf>
    <xf numFmtId="0" fontId="53" fillId="0" borderId="37" xfId="0" applyFont="1" applyBorder="1" applyAlignment="1">
      <alignment wrapText="1"/>
    </xf>
    <xf numFmtId="0" fontId="53" fillId="0" borderId="40" xfId="0" applyFont="1" applyBorder="1" applyAlignment="1">
      <alignment wrapText="1"/>
    </xf>
    <xf numFmtId="0" fontId="53" fillId="0" borderId="41" xfId="0" applyFont="1" applyBorder="1" applyAlignment="1">
      <alignment horizontal="center" wrapText="1"/>
    </xf>
    <xf numFmtId="0" fontId="53" fillId="0" borderId="42" xfId="0" applyFont="1" applyBorder="1" applyAlignment="1">
      <alignment horizontal="center" wrapText="1"/>
    </xf>
    <xf numFmtId="6" fontId="53" fillId="0" borderId="43" xfId="0" applyNumberFormat="1" applyFont="1" applyBorder="1" applyAlignment="1">
      <alignment horizontal="right" wrapText="1"/>
    </xf>
    <xf numFmtId="6" fontId="53" fillId="0" borderId="44" xfId="0" applyNumberFormat="1" applyFont="1" applyBorder="1" applyAlignment="1">
      <alignment horizontal="right" wrapText="1"/>
    </xf>
    <xf numFmtId="6" fontId="53" fillId="0" borderId="3" xfId="0" applyNumberFormat="1" applyFont="1" applyBorder="1" applyAlignment="1">
      <alignment horizontal="right"/>
    </xf>
    <xf numFmtId="6" fontId="53" fillId="0" borderId="3" xfId="0" applyNumberFormat="1" applyFont="1" applyBorder="1" applyAlignment="1">
      <alignment horizontal="center" wrapText="1"/>
    </xf>
    <xf numFmtId="6" fontId="53" fillId="0" borderId="45" xfId="0" applyNumberFormat="1" applyFont="1" applyBorder="1" applyAlignment="1">
      <alignment horizontal="right" wrapText="1"/>
    </xf>
    <xf numFmtId="6" fontId="53" fillId="0" borderId="46" xfId="0" applyNumberFormat="1" applyFont="1" applyBorder="1" applyAlignment="1">
      <alignment horizontal="right"/>
    </xf>
    <xf numFmtId="0" fontId="53" fillId="0" borderId="40" xfId="0" applyFont="1" applyBorder="1" applyAlignment="1">
      <alignment vertical="center" wrapText="1"/>
    </xf>
    <xf numFmtId="0" fontId="53" fillId="0" borderId="40" xfId="0" applyFont="1" applyBorder="1" applyAlignment="1">
      <alignment horizontal="left" vertical="center" wrapText="1"/>
    </xf>
    <xf numFmtId="0" fontId="54" fillId="39" borderId="0" xfId="0" applyFont="1" applyFill="1" applyAlignment="1">
      <alignment wrapText="1"/>
    </xf>
    <xf numFmtId="6" fontId="53" fillId="43" borderId="45" xfId="0" applyNumberFormat="1" applyFont="1" applyFill="1" applyBorder="1" applyAlignment="1">
      <alignment horizontal="right" wrapText="1"/>
    </xf>
    <xf numFmtId="6" fontId="53" fillId="43" borderId="46" xfId="0" applyNumberFormat="1" applyFont="1" applyFill="1" applyBorder="1" applyAlignment="1">
      <alignment horizontal="right" wrapText="1"/>
    </xf>
    <xf numFmtId="6" fontId="53" fillId="43" borderId="46" xfId="0" applyNumberFormat="1" applyFont="1" applyFill="1" applyBorder="1" applyAlignment="1">
      <alignment horizontal="center" wrapText="1"/>
    </xf>
    <xf numFmtId="0" fontId="55" fillId="39" borderId="0" xfId="0" applyFont="1" applyFill="1" applyAlignment="1">
      <alignment wrapText="1"/>
    </xf>
    <xf numFmtId="168" fontId="0" fillId="0" borderId="0" xfId="0" applyNumberFormat="1"/>
    <xf numFmtId="9" fontId="0" fillId="0" borderId="0" xfId="0" applyNumberFormat="1"/>
    <xf numFmtId="43" fontId="0" fillId="0" borderId="0" xfId="0" applyNumberFormat="1"/>
    <xf numFmtId="168" fontId="0" fillId="3" borderId="0" xfId="0" applyNumberFormat="1" applyFill="1"/>
    <xf numFmtId="0" fontId="0" fillId="3" borderId="0" xfId="0" applyFill="1"/>
    <xf numFmtId="168" fontId="0" fillId="8" borderId="0" xfId="0" applyNumberFormat="1" applyFill="1"/>
    <xf numFmtId="0" fontId="0" fillId="2" borderId="28" xfId="0" applyFill="1" applyBorder="1"/>
    <xf numFmtId="0" fontId="4" fillId="0" borderId="0" xfId="189"/>
    <xf numFmtId="0" fontId="4" fillId="9" borderId="0" xfId="189" applyFill="1" applyAlignment="1">
      <alignment wrapText="1"/>
    </xf>
    <xf numFmtId="168" fontId="4" fillId="0" borderId="0" xfId="54" applyNumberFormat="1"/>
    <xf numFmtId="169" fontId="4" fillId="0" borderId="0" xfId="66" applyNumberFormat="1"/>
    <xf numFmtId="44" fontId="4" fillId="0" borderId="0" xfId="66"/>
    <xf numFmtId="174" fontId="4" fillId="0" borderId="0" xfId="189" applyNumberFormat="1" applyAlignment="1">
      <alignment horizontal="right"/>
    </xf>
    <xf numFmtId="1" fontId="4" fillId="0" borderId="0" xfId="189" applyNumberFormat="1"/>
    <xf numFmtId="0" fontId="4" fillId="0" borderId="0" xfId="189" applyAlignment="1">
      <alignment horizontal="right"/>
    </xf>
    <xf numFmtId="164" fontId="4" fillId="0" borderId="0" xfId="189" applyNumberFormat="1" applyAlignment="1">
      <alignment horizontal="right"/>
    </xf>
    <xf numFmtId="168" fontId="4" fillId="0" borderId="0" xfId="54" applyNumberFormat="1" applyFont="1"/>
    <xf numFmtId="44" fontId="4" fillId="44" borderId="0" xfId="66" applyFill="1"/>
    <xf numFmtId="44" fontId="4" fillId="44" borderId="0" xfId="189" applyNumberFormat="1" applyFill="1"/>
    <xf numFmtId="0" fontId="56" fillId="39" borderId="28" xfId="0" applyFont="1" applyFill="1" applyBorder="1"/>
    <xf numFmtId="44" fontId="0" fillId="0" borderId="0" xfId="0" applyNumberFormat="1" applyFill="1"/>
    <xf numFmtId="1" fontId="0" fillId="0" borderId="0" xfId="0" applyNumberFormat="1" applyFill="1"/>
    <xf numFmtId="44" fontId="0" fillId="45" borderId="0" xfId="0" applyNumberFormat="1" applyFill="1"/>
    <xf numFmtId="175" fontId="0" fillId="0" borderId="0" xfId="0" applyNumberFormat="1" applyFill="1"/>
    <xf numFmtId="0" fontId="0" fillId="0" borderId="0" xfId="0" applyFill="1" applyAlignment="1">
      <alignment horizontal="left"/>
    </xf>
    <xf numFmtId="176" fontId="0" fillId="0" borderId="0" xfId="0" applyNumberFormat="1" applyFill="1" applyAlignment="1">
      <alignment horizontal="left"/>
    </xf>
    <xf numFmtId="0" fontId="0" fillId="3" borderId="0" xfId="0" applyFill="1" applyAlignment="1">
      <alignment wrapText="1"/>
    </xf>
    <xf numFmtId="0" fontId="0" fillId="0" borderId="6" xfId="0" applyBorder="1"/>
    <xf numFmtId="168" fontId="0" fillId="0" borderId="23" xfId="0" applyNumberFormat="1" applyBorder="1"/>
    <xf numFmtId="0" fontId="0" fillId="0" borderId="26" xfId="0" applyBorder="1"/>
    <xf numFmtId="168" fontId="0" fillId="0" borderId="0" xfId="0" applyNumberFormat="1" applyBorder="1"/>
    <xf numFmtId="0" fontId="0" fillId="0" borderId="0" xfId="0" applyBorder="1"/>
    <xf numFmtId="0" fontId="0" fillId="0" borderId="11" xfId="0" applyBorder="1"/>
    <xf numFmtId="168" fontId="0" fillId="0" borderId="28" xfId="0" applyNumberFormat="1" applyBorder="1"/>
    <xf numFmtId="0" fontId="0" fillId="0" borderId="9" xfId="0" applyBorder="1"/>
    <xf numFmtId="168" fontId="0" fillId="0" borderId="10" xfId="0" applyNumberFormat="1" applyBorder="1"/>
    <xf numFmtId="9" fontId="0" fillId="0" borderId="8" xfId="0" applyNumberFormat="1" applyBorder="1"/>
    <xf numFmtId="9" fontId="0" fillId="0" borderId="24" xfId="0" applyNumberFormat="1" applyBorder="1"/>
    <xf numFmtId="9" fontId="0" fillId="0" borderId="27" xfId="0" applyNumberFormat="1" applyBorder="1"/>
    <xf numFmtId="9" fontId="0" fillId="0" borderId="29" xfId="0" applyNumberFormat="1" applyBorder="1"/>
    <xf numFmtId="9" fontId="0" fillId="0" borderId="0" xfId="188" applyFont="1"/>
    <xf numFmtId="0" fontId="45" fillId="0" borderId="52" xfId="0" applyFont="1" applyBorder="1" applyAlignment="1">
      <alignment horizontal="left"/>
    </xf>
    <xf numFmtId="168" fontId="45" fillId="0" borderId="52" xfId="0" applyNumberFormat="1" applyFont="1" applyBorder="1"/>
    <xf numFmtId="9" fontId="45" fillId="0" borderId="52" xfId="0" applyNumberFormat="1" applyFont="1" applyBorder="1"/>
    <xf numFmtId="0" fontId="0" fillId="0" borderId="0" xfId="0" applyAlignment="1">
      <alignment horizontal="left" indent="1"/>
    </xf>
    <xf numFmtId="0" fontId="45" fillId="46" borderId="53" xfId="0" applyFont="1" applyFill="1" applyBorder="1" applyAlignment="1">
      <alignment horizontal="left"/>
    </xf>
    <xf numFmtId="168" fontId="45" fillId="46" borderId="53" xfId="0" applyNumberFormat="1" applyFont="1" applyFill="1" applyBorder="1"/>
    <xf numFmtId="9" fontId="45" fillId="46" borderId="53" xfId="0" applyNumberFormat="1" applyFont="1" applyFill="1" applyBorder="1"/>
    <xf numFmtId="0" fontId="0" fillId="3" borderId="0" xfId="0" applyFill="1" applyAlignment="1"/>
    <xf numFmtId="168" fontId="0" fillId="3" borderId="0" xfId="0" applyNumberFormat="1" applyFill="1" applyAlignment="1">
      <alignment wrapText="1"/>
    </xf>
    <xf numFmtId="9" fontId="0" fillId="2" borderId="0" xfId="0" applyNumberFormat="1" applyFill="1"/>
    <xf numFmtId="9" fontId="0" fillId="0" borderId="0" xfId="0" applyNumberFormat="1" applyFill="1"/>
    <xf numFmtId="9" fontId="0" fillId="43" borderId="5" xfId="0" applyNumberFormat="1" applyFill="1" applyBorder="1"/>
    <xf numFmtId="2" fontId="0" fillId="2" borderId="0" xfId="0" applyNumberFormat="1" applyFill="1"/>
    <xf numFmtId="0" fontId="4" fillId="0" borderId="0" xfId="190"/>
    <xf numFmtId="0" fontId="4" fillId="0" borderId="0" xfId="190" applyFill="1" applyBorder="1"/>
    <xf numFmtId="0" fontId="4" fillId="0" borderId="0" xfId="190" applyFont="1" applyFill="1" applyBorder="1"/>
    <xf numFmtId="0" fontId="4" fillId="0" borderId="0" xfId="190" applyFill="1"/>
    <xf numFmtId="0" fontId="4" fillId="0" borderId="0" xfId="190" applyFont="1"/>
    <xf numFmtId="0" fontId="0" fillId="0" borderId="0" xfId="0" applyBorder="1">
      <alignment readingOrder="1"/>
    </xf>
    <xf numFmtId="9" fontId="0" fillId="0" borderId="0" xfId="0" applyNumberFormat="1" applyAlignment="1">
      <alignment horizontal="left" readingOrder="1"/>
    </xf>
    <xf numFmtId="0" fontId="0" fillId="0" borderId="0" xfId="0" applyAlignment="1">
      <alignment wrapText="1" readingOrder="1"/>
    </xf>
    <xf numFmtId="0" fontId="4" fillId="3" borderId="5" xfId="190" applyFill="1" applyBorder="1"/>
    <xf numFmtId="0" fontId="57" fillId="0" borderId="0" xfId="190" applyFont="1" applyFill="1"/>
    <xf numFmtId="0" fontId="57" fillId="0" borderId="0" xfId="0" applyFont="1" applyFill="1">
      <alignment readingOrder="1"/>
    </xf>
    <xf numFmtId="9" fontId="57" fillId="0" borderId="0" xfId="0" applyNumberFormat="1" applyFont="1" applyFill="1" applyBorder="1" applyAlignment="1">
      <alignment horizontal="left" readingOrder="1"/>
    </xf>
    <xf numFmtId="0" fontId="57" fillId="0" borderId="0" xfId="0" applyFont="1" applyFill="1" applyBorder="1">
      <alignment readingOrder="1"/>
    </xf>
    <xf numFmtId="0" fontId="4" fillId="3" borderId="7" xfId="0" applyFont="1" applyFill="1" applyBorder="1"/>
    <xf numFmtId="177" fontId="0" fillId="0" borderId="0" xfId="0" applyNumberFormat="1"/>
    <xf numFmtId="44" fontId="0" fillId="39" borderId="0" xfId="2" applyFont="1" applyFill="1"/>
    <xf numFmtId="8" fontId="0" fillId="39" borderId="0" xfId="0" applyNumberFormat="1" applyFill="1"/>
    <xf numFmtId="174" fontId="0" fillId="0" borderId="0" xfId="0" applyNumberFormat="1"/>
    <xf numFmtId="174" fontId="0" fillId="8" borderId="0" xfId="0" applyNumberFormat="1" applyFill="1"/>
    <xf numFmtId="8" fontId="0" fillId="0" borderId="0" xfId="0" applyNumberFormat="1"/>
    <xf numFmtId="8" fontId="0" fillId="0" borderId="0" xfId="0" applyNumberFormat="1" applyFill="1"/>
    <xf numFmtId="0" fontId="0" fillId="0" borderId="0" xfId="0" applyFill="1" applyBorder="1"/>
    <xf numFmtId="0" fontId="58" fillId="0" borderId="0" xfId="0" applyFont="1" applyFill="1" applyBorder="1"/>
    <xf numFmtId="0" fontId="4" fillId="3" borderId="7" xfId="7" applyFill="1" applyBorder="1"/>
    <xf numFmtId="9" fontId="0" fillId="0" borderId="0" xfId="169" applyFont="1" applyFill="1" applyBorder="1"/>
    <xf numFmtId="2" fontId="0" fillId="0" borderId="0" xfId="0" applyNumberFormat="1"/>
    <xf numFmtId="44" fontId="0" fillId="0" borderId="0" xfId="2" applyFont="1"/>
    <xf numFmtId="178" fontId="0" fillId="0" borderId="0" xfId="1" applyNumberFormat="1" applyFont="1"/>
    <xf numFmtId="0" fontId="57" fillId="0" borderId="0" xfId="0" applyFont="1"/>
    <xf numFmtId="179" fontId="0" fillId="0" borderId="0" xfId="0" applyNumberFormat="1"/>
    <xf numFmtId="9" fontId="4" fillId="0" borderId="0" xfId="5" applyNumberFormat="1" applyFont="1"/>
    <xf numFmtId="178" fontId="0" fillId="0" borderId="0" xfId="1" applyNumberFormat="1" applyFont="1">
      <alignment readingOrder="1"/>
    </xf>
    <xf numFmtId="164" fontId="0" fillId="0" borderId="0" xfId="0" applyNumberFormat="1" applyAlignment="1">
      <alignment horizontal="left" readingOrder="1"/>
    </xf>
    <xf numFmtId="0" fontId="60" fillId="47" borderId="9" xfId="0" applyFont="1" applyFill="1" applyBorder="1" applyAlignment="1">
      <alignment horizontal="left" readingOrder="1"/>
    </xf>
    <xf numFmtId="0" fontId="60" fillId="47" borderId="8" xfId="0" applyFont="1" applyFill="1" applyBorder="1" applyAlignment="1">
      <alignment horizontal="center" wrapText="1" readingOrder="1"/>
    </xf>
    <xf numFmtId="0" fontId="13" fillId="33" borderId="5" xfId="0" applyFont="1" applyFill="1" applyBorder="1" applyAlignment="1">
      <alignment horizontal="center" wrapText="1" readingOrder="1"/>
    </xf>
    <xf numFmtId="0" fontId="13" fillId="33" borderId="8" xfId="0" applyFont="1" applyFill="1" applyBorder="1" applyAlignment="1">
      <alignment horizontal="center" wrapText="1" readingOrder="1"/>
    </xf>
    <xf numFmtId="0" fontId="13" fillId="34" borderId="5" xfId="0" applyFont="1" applyFill="1" applyBorder="1" applyAlignment="1">
      <alignment horizontal="center" wrapText="1" readingOrder="1"/>
    </xf>
    <xf numFmtId="0" fontId="13" fillId="34" borderId="8" xfId="0" applyFont="1" applyFill="1" applyBorder="1" applyAlignment="1">
      <alignment horizontal="center" wrapText="1" readingOrder="1"/>
    </xf>
    <xf numFmtId="164" fontId="61" fillId="0" borderId="0" xfId="0" applyNumberFormat="1" applyFont="1">
      <alignment readingOrder="1"/>
    </xf>
    <xf numFmtId="0" fontId="60" fillId="48" borderId="9" xfId="0" applyFont="1" applyFill="1" applyBorder="1" applyAlignment="1">
      <alignment horizontal="left" wrapText="1" readingOrder="1"/>
    </xf>
    <xf numFmtId="0" fontId="60" fillId="48" borderId="8" xfId="0" applyFont="1" applyFill="1" applyBorder="1" applyAlignment="1">
      <alignment horizontal="center" wrapText="1" readingOrder="1"/>
    </xf>
    <xf numFmtId="0" fontId="60" fillId="47" borderId="10" xfId="0" applyFont="1" applyFill="1" applyBorder="1" applyAlignment="1">
      <alignment horizontal="center" wrapText="1" readingOrder="1"/>
    </xf>
    <xf numFmtId="0" fontId="0" fillId="0" borderId="54" xfId="0" applyBorder="1">
      <alignment readingOrder="1"/>
    </xf>
    <xf numFmtId="0" fontId="0" fillId="0" borderId="55" xfId="0" applyBorder="1">
      <alignment readingOrder="1"/>
    </xf>
    <xf numFmtId="0" fontId="0" fillId="0" borderId="56" xfId="0" applyBorder="1">
      <alignment readingOrder="1"/>
    </xf>
    <xf numFmtId="0" fontId="0" fillId="0" borderId="57" xfId="0" applyBorder="1">
      <alignment readingOrder="1"/>
    </xf>
    <xf numFmtId="0" fontId="0" fillId="0" borderId="42" xfId="0" applyBorder="1">
      <alignment readingOrder="1"/>
    </xf>
    <xf numFmtId="0" fontId="0" fillId="0" borderId="58" xfId="0" applyBorder="1">
      <alignment readingOrder="1"/>
    </xf>
    <xf numFmtId="0" fontId="0" fillId="0" borderId="59" xfId="0" applyBorder="1">
      <alignment readingOrder="1"/>
    </xf>
    <xf numFmtId="0" fontId="0" fillId="0" borderId="46" xfId="0" applyBorder="1">
      <alignment readingOrder="1"/>
    </xf>
    <xf numFmtId="0" fontId="13" fillId="49" borderId="1" xfId="0" applyFont="1" applyFill="1" applyBorder="1" applyAlignment="1">
      <alignment horizontal="centerContinuous" wrapText="1" readingOrder="1"/>
    </xf>
    <xf numFmtId="0" fontId="13" fillId="49" borderId="3" xfId="0" applyFont="1" applyFill="1" applyBorder="1" applyAlignment="1">
      <alignment horizontal="centerContinuous" wrapText="1" readingOrder="1"/>
    </xf>
    <xf numFmtId="164" fontId="13" fillId="49" borderId="1" xfId="0" applyNumberFormat="1" applyFont="1" applyFill="1" applyBorder="1" applyAlignment="1">
      <alignment horizontal="centerContinuous" wrapText="1" readingOrder="1"/>
    </xf>
    <xf numFmtId="164" fontId="13" fillId="49" borderId="2" xfId="0" applyNumberFormat="1" applyFont="1" applyFill="1" applyBorder="1" applyAlignment="1">
      <alignment horizontal="centerContinuous" wrapText="1" readingOrder="1"/>
    </xf>
    <xf numFmtId="164" fontId="13" fillId="49" borderId="3" xfId="0" applyNumberFormat="1" applyFont="1" applyFill="1" applyBorder="1" applyAlignment="1">
      <alignment horizontal="centerContinuous" wrapText="1" readingOrder="1"/>
    </xf>
    <xf numFmtId="164" fontId="13" fillId="49" borderId="10" xfId="0" applyNumberFormat="1" applyFont="1" applyFill="1" applyBorder="1" applyAlignment="1">
      <alignment horizontal="center" wrapText="1" readingOrder="1"/>
    </xf>
    <xf numFmtId="180" fontId="13" fillId="34" borderId="8" xfId="0" applyNumberFormat="1" applyFont="1" applyFill="1" applyBorder="1" applyAlignment="1">
      <alignment horizontal="center" wrapText="1" readingOrder="1"/>
    </xf>
    <xf numFmtId="164" fontId="12" fillId="0" borderId="0" xfId="0" applyNumberFormat="1" applyFont="1">
      <alignment readingOrder="1"/>
    </xf>
    <xf numFmtId="0" fontId="13" fillId="33" borderId="1" xfId="0" applyFont="1" applyFill="1" applyBorder="1" applyAlignment="1">
      <alignment horizontal="centerContinuous" wrapText="1" readingOrder="1"/>
    </xf>
    <xf numFmtId="0" fontId="13" fillId="33" borderId="2" xfId="0" applyFont="1" applyFill="1" applyBorder="1" applyAlignment="1">
      <alignment horizontal="centerContinuous" wrapText="1" readingOrder="1"/>
    </xf>
    <xf numFmtId="164" fontId="13" fillId="33" borderId="2" xfId="0" applyNumberFormat="1" applyFont="1" applyFill="1" applyBorder="1" applyAlignment="1">
      <alignment horizontal="centerContinuous" wrapText="1" readingOrder="1"/>
    </xf>
    <xf numFmtId="164" fontId="13" fillId="33" borderId="10" xfId="0" applyNumberFormat="1" applyFont="1" applyFill="1" applyBorder="1" applyAlignment="1">
      <alignment horizontal="center" wrapText="1" readingOrder="1"/>
    </xf>
    <xf numFmtId="164" fontId="13" fillId="33" borderId="1" xfId="0" applyNumberFormat="1" applyFont="1" applyFill="1" applyBorder="1" applyAlignment="1">
      <alignment horizontal="centerContinuous" wrapText="1" readingOrder="1"/>
    </xf>
    <xf numFmtId="0" fontId="14" fillId="0" borderId="0" xfId="0" applyFont="1">
      <alignment readingOrder="1"/>
    </xf>
    <xf numFmtId="181" fontId="14" fillId="0" borderId="0" xfId="0" applyNumberFormat="1" applyFont="1">
      <alignment readingOrder="1"/>
    </xf>
    <xf numFmtId="181" fontId="0" fillId="0" borderId="0" xfId="0" applyNumberFormat="1">
      <alignment readingOrder="1"/>
    </xf>
    <xf numFmtId="181" fontId="61" fillId="0" borderId="0" xfId="0" applyNumberFormat="1" applyFont="1">
      <alignment readingOrder="1"/>
    </xf>
    <xf numFmtId="0" fontId="57" fillId="0" borderId="0" xfId="0" applyFont="1">
      <alignment readingOrder="1"/>
    </xf>
    <xf numFmtId="9" fontId="57" fillId="0" borderId="0" xfId="0" applyNumberFormat="1" applyFont="1" applyAlignment="1">
      <alignment horizontal="left" readingOrder="1"/>
    </xf>
    <xf numFmtId="43" fontId="0" fillId="0" borderId="0" xfId="1" applyFont="1"/>
    <xf numFmtId="174" fontId="0" fillId="0" borderId="0" xfId="1" applyNumberFormat="1" applyFont="1"/>
    <xf numFmtId="0" fontId="0" fillId="3" borderId="6" xfId="0" applyFill="1" applyBorder="1">
      <alignment readingOrder="1"/>
    </xf>
    <xf numFmtId="0" fontId="0" fillId="3" borderId="26" xfId="0" applyFill="1" applyBorder="1">
      <alignment readingOrder="1"/>
    </xf>
    <xf numFmtId="0" fontId="59" fillId="0" borderId="0" xfId="0" applyFont="1">
      <alignment readingOrder="1"/>
    </xf>
    <xf numFmtId="0" fontId="0" fillId="3" borderId="11" xfId="0" applyFill="1" applyBorder="1">
      <alignment readingOrder="1"/>
    </xf>
    <xf numFmtId="0" fontId="6" fillId="0" borderId="0" xfId="0" applyFont="1">
      <alignment readingOrder="1"/>
    </xf>
    <xf numFmtId="168" fontId="44" fillId="0" borderId="0" xfId="1" applyNumberFormat="1" applyFont="1" applyFill="1">
      <alignment readingOrder="1"/>
    </xf>
    <xf numFmtId="43" fontId="0" fillId="0" borderId="0" xfId="1" applyNumberFormat="1" applyFont="1">
      <alignment readingOrder="1"/>
    </xf>
    <xf numFmtId="9" fontId="4" fillId="3" borderId="0" xfId="169" applyFont="1" applyFill="1">
      <alignment readingOrder="1"/>
    </xf>
    <xf numFmtId="9" fontId="6" fillId="0" borderId="0" xfId="169" applyFont="1">
      <alignment readingOrder="1"/>
    </xf>
    <xf numFmtId="0" fontId="45" fillId="0" borderId="0" xfId="0" applyFont="1">
      <alignment readingOrder="1"/>
    </xf>
    <xf numFmtId="164" fontId="0" fillId="0" borderId="0" xfId="0" applyNumberFormat="1"/>
    <xf numFmtId="1" fontId="0" fillId="0" borderId="0" xfId="0" applyNumberFormat="1"/>
    <xf numFmtId="0" fontId="62" fillId="0" borderId="0" xfId="0" applyFont="1">
      <alignment readingOrder="1"/>
    </xf>
    <xf numFmtId="0" fontId="0" fillId="50" borderId="0" xfId="0" applyFill="1">
      <alignment readingOrder="1"/>
    </xf>
    <xf numFmtId="1" fontId="6" fillId="0" borderId="0" xfId="0" applyNumberFormat="1" applyFont="1"/>
    <xf numFmtId="2" fontId="0" fillId="50" borderId="0" xfId="0" applyNumberFormat="1" applyFill="1"/>
    <xf numFmtId="164" fontId="0" fillId="50" borderId="0" xfId="0" applyNumberFormat="1" applyFill="1">
      <alignment readingOrder="1"/>
    </xf>
    <xf numFmtId="164" fontId="45" fillId="41" borderId="25" xfId="0" applyNumberFormat="1" applyFont="1" applyFill="1" applyBorder="1"/>
    <xf numFmtId="0" fontId="63" fillId="0" borderId="0" xfId="0" applyFont="1">
      <alignment readingOrder="1"/>
    </xf>
    <xf numFmtId="174" fontId="0" fillId="0" borderId="0" xfId="1" applyNumberFormat="1" applyFont="1">
      <alignment readingOrder="1"/>
    </xf>
    <xf numFmtId="0" fontId="0" fillId="51" borderId="0" xfId="0" applyFill="1"/>
    <xf numFmtId="0" fontId="0" fillId="51" borderId="0" xfId="0" applyFill="1">
      <alignment readingOrder="1"/>
    </xf>
    <xf numFmtId="0" fontId="6" fillId="51" borderId="0" xfId="0" applyFont="1" applyFill="1">
      <alignment readingOrder="1"/>
    </xf>
    <xf numFmtId="0" fontId="6" fillId="8" borderId="0" xfId="0" applyFont="1" applyFill="1">
      <alignment readingOrder="1"/>
    </xf>
    <xf numFmtId="0" fontId="4" fillId="8" borderId="0" xfId="0" applyFont="1" applyFill="1">
      <alignment readingOrder="1"/>
    </xf>
    <xf numFmtId="0" fontId="0" fillId="8" borderId="0" xfId="0" applyFill="1"/>
    <xf numFmtId="2" fontId="6" fillId="0" borderId="0" xfId="0" applyNumberFormat="1" applyFont="1"/>
    <xf numFmtId="9" fontId="0" fillId="50" borderId="0" xfId="0" applyNumberFormat="1" applyFill="1" applyAlignment="1">
      <alignment horizontal="center"/>
    </xf>
    <xf numFmtId="9" fontId="6" fillId="0" borderId="0" xfId="169" applyFont="1" applyAlignment="1">
      <alignment horizontal="center" readingOrder="1"/>
    </xf>
    <xf numFmtId="9" fontId="0" fillId="0" borderId="0" xfId="169" applyFont="1" applyAlignment="1">
      <alignment horizontal="center"/>
    </xf>
    <xf numFmtId="0" fontId="0" fillId="52" borderId="0" xfId="0" applyFill="1">
      <alignment readingOrder="1"/>
    </xf>
    <xf numFmtId="173" fontId="0" fillId="0" borderId="0" xfId="0" applyNumberFormat="1"/>
    <xf numFmtId="1" fontId="6" fillId="0" borderId="0" xfId="0" applyNumberFormat="1" applyFont="1">
      <alignment readingOrder="1"/>
    </xf>
    <xf numFmtId="1" fontId="0" fillId="52" borderId="0" xfId="0" applyNumberFormat="1" applyFill="1">
      <alignment readingOrder="1"/>
    </xf>
    <xf numFmtId="9" fontId="4" fillId="0" borderId="0" xfId="7" applyNumberFormat="1" applyFill="1" applyBorder="1" applyAlignment="1">
      <alignment horizontal="center"/>
    </xf>
    <xf numFmtId="0" fontId="43" fillId="0" borderId="0" xfId="0" applyFont="1"/>
    <xf numFmtId="178" fontId="0" fillId="0" borderId="0" xfId="0" applyNumberFormat="1"/>
    <xf numFmtId="168" fontId="0" fillId="39" borderId="0" xfId="0" applyNumberFormat="1" applyFill="1"/>
    <xf numFmtId="174" fontId="0" fillId="2" borderId="0" xfId="1" applyNumberFormat="1" applyFont="1" applyFill="1">
      <alignment readingOrder="1"/>
    </xf>
    <xf numFmtId="0" fontId="14" fillId="0" borderId="0" xfId="0" applyFont="1" applyAlignment="1">
      <alignment horizontal="right" readingOrder="1"/>
    </xf>
    <xf numFmtId="0" fontId="43" fillId="0" borderId="0" xfId="0" applyFont="1" applyAlignment="1">
      <alignment horizontal="left" readingOrder="1"/>
    </xf>
    <xf numFmtId="0" fontId="43" fillId="0" borderId="0" xfId="0" applyFont="1">
      <alignment readingOrder="1"/>
    </xf>
    <xf numFmtId="168" fontId="4" fillId="0" borderId="0" xfId="1" applyNumberFormat="1" applyFont="1">
      <alignment readingOrder="1"/>
    </xf>
    <xf numFmtId="168" fontId="0" fillId="10" borderId="0" xfId="54" applyNumberFormat="1" applyFont="1" applyFill="1" applyAlignment="1">
      <alignment horizontal="center" readingOrder="1"/>
    </xf>
    <xf numFmtId="0" fontId="0" fillId="0" borderId="0" xfId="0" applyAlignment="1">
      <alignment wrapText="1"/>
    </xf>
    <xf numFmtId="0" fontId="0" fillId="0" borderId="0" xfId="0" applyFill="1" applyAlignment="1">
      <alignment wrapText="1"/>
    </xf>
    <xf numFmtId="0" fontId="0" fillId="53" borderId="0" xfId="0" applyFill="1"/>
    <xf numFmtId="9" fontId="0" fillId="53" borderId="0" xfId="0" applyNumberFormat="1" applyFill="1"/>
    <xf numFmtId="0" fontId="66" fillId="38" borderId="0" xfId="0" applyFont="1" applyFill="1" applyBorder="1" applyAlignment="1">
      <alignment horizontal="center" wrapText="1"/>
    </xf>
    <xf numFmtId="0" fontId="0" fillId="0" borderId="0" xfId="0" applyAlignment="1">
      <alignment horizontal="center" vertical="center"/>
    </xf>
    <xf numFmtId="0" fontId="67" fillId="0" borderId="0" xfId="0" applyFont="1"/>
    <xf numFmtId="0" fontId="44" fillId="38" borderId="24" xfId="0" applyFont="1" applyFill="1" applyBorder="1">
      <alignment readingOrder="1"/>
    </xf>
    <xf numFmtId="0" fontId="44" fillId="38" borderId="27" xfId="0" applyFont="1" applyFill="1" applyBorder="1">
      <alignment readingOrder="1"/>
    </xf>
    <xf numFmtId="0" fontId="0" fillId="41" borderId="29" xfId="0" applyFill="1" applyBorder="1">
      <alignment readingOrder="1"/>
    </xf>
    <xf numFmtId="0" fontId="0" fillId="3" borderId="23" xfId="0" applyFill="1" applyBorder="1">
      <alignment readingOrder="1"/>
    </xf>
    <xf numFmtId="0" fontId="44" fillId="38" borderId="23" xfId="0" applyFont="1" applyFill="1" applyBorder="1">
      <alignment readingOrder="1"/>
    </xf>
    <xf numFmtId="0" fontId="0" fillId="3" borderId="0" xfId="0" applyFill="1" applyBorder="1">
      <alignment readingOrder="1"/>
    </xf>
    <xf numFmtId="0" fontId="44" fillId="38" borderId="0" xfId="0" applyFont="1" applyFill="1" applyBorder="1">
      <alignment readingOrder="1"/>
    </xf>
    <xf numFmtId="0" fontId="0" fillId="3" borderId="0" xfId="0" applyFill="1" applyBorder="1" applyAlignment="1">
      <alignment vertical="center" wrapText="1" readingOrder="1"/>
    </xf>
    <xf numFmtId="0" fontId="0" fillId="3" borderId="28" xfId="0" applyFill="1" applyBorder="1">
      <alignment readingOrder="1"/>
    </xf>
    <xf numFmtId="1" fontId="43" fillId="41" borderId="28" xfId="0" applyNumberFormat="1" applyFont="1" applyFill="1" applyBorder="1" applyAlignment="1">
      <alignment horizontal="center" readingOrder="1"/>
    </xf>
    <xf numFmtId="0" fontId="45" fillId="39" borderId="11" xfId="0" applyFont="1" applyFill="1" applyBorder="1"/>
    <xf numFmtId="0" fontId="45" fillId="39" borderId="29" xfId="0" applyFont="1" applyFill="1" applyBorder="1"/>
    <xf numFmtId="0" fontId="68" fillId="0" borderId="0" xfId="0" applyFont="1"/>
    <xf numFmtId="0" fontId="68" fillId="0" borderId="0" xfId="0" applyFont="1">
      <alignment readingOrder="1"/>
    </xf>
    <xf numFmtId="0" fontId="4" fillId="0" borderId="0" xfId="0" applyFont="1"/>
    <xf numFmtId="182" fontId="57" fillId="0" borderId="0" xfId="0" applyNumberFormat="1" applyFont="1" applyAlignment="1">
      <alignment horizontal="center"/>
    </xf>
    <xf numFmtId="15" fontId="57" fillId="0" borderId="0" xfId="0" applyNumberFormat="1" applyFont="1" applyAlignment="1">
      <alignment horizontal="center"/>
    </xf>
    <xf numFmtId="0" fontId="4" fillId="2" borderId="6" xfId="0" applyNumberFormat="1" applyFont="1" applyFill="1" applyBorder="1" applyAlignment="1">
      <alignment horizontal="left" vertical="center" wrapText="1" readingOrder="1"/>
    </xf>
    <xf numFmtId="0" fontId="4" fillId="2" borderId="23" xfId="0" applyNumberFormat="1" applyFont="1" applyFill="1" applyBorder="1" applyAlignment="1">
      <alignment horizontal="left" vertical="center" wrapText="1" readingOrder="1"/>
    </xf>
    <xf numFmtId="0" fontId="4" fillId="2" borderId="24" xfId="0" applyNumberFormat="1" applyFont="1" applyFill="1" applyBorder="1" applyAlignment="1">
      <alignment horizontal="left" vertical="center" wrapText="1" readingOrder="1"/>
    </xf>
    <xf numFmtId="0" fontId="4" fillId="2" borderId="26" xfId="0" applyNumberFormat="1" applyFont="1" applyFill="1" applyBorder="1" applyAlignment="1">
      <alignment horizontal="left" vertical="center" wrapText="1" readingOrder="1"/>
    </xf>
    <xf numFmtId="0" fontId="4" fillId="2" borderId="0" xfId="0" applyNumberFormat="1" applyFont="1" applyFill="1" applyBorder="1" applyAlignment="1">
      <alignment horizontal="left" vertical="center" wrapText="1" readingOrder="1"/>
    </xf>
    <xf numFmtId="0" fontId="4" fillId="2" borderId="27" xfId="0" applyNumberFormat="1" applyFont="1" applyFill="1" applyBorder="1" applyAlignment="1">
      <alignment horizontal="left" vertical="center" wrapText="1" readingOrder="1"/>
    </xf>
    <xf numFmtId="0" fontId="4" fillId="2" borderId="28" xfId="0" applyNumberFormat="1" applyFont="1" applyFill="1" applyBorder="1" applyAlignment="1">
      <alignment horizontal="left" vertical="center" wrapText="1" readingOrder="1"/>
    </xf>
    <xf numFmtId="0" fontId="4" fillId="2" borderId="29" xfId="0" applyNumberFormat="1" applyFont="1" applyFill="1" applyBorder="1" applyAlignment="1">
      <alignment horizontal="left" vertical="center" wrapText="1" readingOrder="1"/>
    </xf>
    <xf numFmtId="0" fontId="64" fillId="2" borderId="6" xfId="0" applyNumberFormat="1" applyFont="1" applyFill="1" applyBorder="1" applyAlignment="1">
      <alignment horizontal="left" vertical="center" wrapText="1" readingOrder="1"/>
    </xf>
    <xf numFmtId="0" fontId="64" fillId="2" borderId="23" xfId="0" applyNumberFormat="1" applyFont="1" applyFill="1" applyBorder="1" applyAlignment="1">
      <alignment horizontal="left" vertical="center" wrapText="1" readingOrder="1"/>
    </xf>
    <xf numFmtId="0" fontId="64" fillId="2" borderId="24" xfId="0" applyNumberFormat="1" applyFont="1" applyFill="1" applyBorder="1" applyAlignment="1">
      <alignment horizontal="left" vertical="center" wrapText="1" readingOrder="1"/>
    </xf>
    <xf numFmtId="0" fontId="64" fillId="2" borderId="26" xfId="0" applyNumberFormat="1" applyFont="1" applyFill="1" applyBorder="1" applyAlignment="1">
      <alignment horizontal="left" vertical="center" wrapText="1" readingOrder="1"/>
    </xf>
    <xf numFmtId="0" fontId="64" fillId="2" borderId="0" xfId="0" applyNumberFormat="1" applyFont="1" applyFill="1" applyBorder="1" applyAlignment="1">
      <alignment horizontal="left" vertical="center" wrapText="1" readingOrder="1"/>
    </xf>
    <xf numFmtId="0" fontId="64" fillId="2" borderId="27" xfId="0" applyNumberFormat="1" applyFont="1" applyFill="1" applyBorder="1" applyAlignment="1">
      <alignment horizontal="left" vertical="center" wrapText="1" readingOrder="1"/>
    </xf>
    <xf numFmtId="0" fontId="64" fillId="2" borderId="28" xfId="0" applyNumberFormat="1" applyFont="1" applyFill="1" applyBorder="1" applyAlignment="1">
      <alignment horizontal="left" vertical="center" wrapText="1" readingOrder="1"/>
    </xf>
    <xf numFmtId="0" fontId="64" fillId="2" borderId="29" xfId="0" applyNumberFormat="1" applyFont="1" applyFill="1" applyBorder="1" applyAlignment="1">
      <alignment horizontal="left" vertical="center" wrapText="1" readingOrder="1"/>
    </xf>
    <xf numFmtId="0" fontId="13" fillId="5" borderId="9" xfId="6" applyFont="1" applyFill="1" applyBorder="1" applyAlignment="1">
      <alignment horizontal="center"/>
    </xf>
    <xf numFmtId="0" fontId="13" fillId="5" borderId="10" xfId="6" applyFont="1" applyFill="1" applyBorder="1" applyAlignment="1">
      <alignment horizontal="center"/>
    </xf>
    <xf numFmtId="0" fontId="13" fillId="5" borderId="8" xfId="6" applyFont="1" applyFill="1" applyBorder="1" applyAlignment="1">
      <alignment horizontal="center"/>
    </xf>
    <xf numFmtId="0" fontId="10" fillId="6" borderId="5" xfId="0" applyFont="1" applyFill="1" applyBorder="1" applyAlignment="1">
      <alignment horizontal="center"/>
    </xf>
    <xf numFmtId="0" fontId="14" fillId="0" borderId="5" xfId="0" applyFont="1" applyBorder="1" applyAlignment="1">
      <alignment horizontal="center"/>
    </xf>
    <xf numFmtId="0" fontId="14" fillId="8" borderId="5" xfId="6" applyFont="1" applyFill="1" applyBorder="1" applyAlignment="1">
      <alignment horizontal="center"/>
    </xf>
    <xf numFmtId="0" fontId="4" fillId="3" borderId="5" xfId="190" applyFill="1" applyBorder="1" applyAlignment="1">
      <alignment horizontal="center"/>
    </xf>
    <xf numFmtId="0" fontId="4" fillId="3" borderId="9" xfId="190" applyFill="1" applyBorder="1" applyAlignment="1">
      <alignment horizontal="center"/>
    </xf>
    <xf numFmtId="0" fontId="4" fillId="3" borderId="8" xfId="190" applyFill="1" applyBorder="1" applyAlignment="1">
      <alignment horizontal="center"/>
    </xf>
    <xf numFmtId="0" fontId="53" fillId="0" borderId="0" xfId="0" applyFont="1" applyAlignment="1">
      <alignment horizontal="left" wrapText="1"/>
    </xf>
    <xf numFmtId="0" fontId="53" fillId="0" borderId="47" xfId="0" applyFont="1" applyBorder="1" applyAlignment="1">
      <alignment horizontal="center" wrapText="1"/>
    </xf>
    <xf numFmtId="0" fontId="53" fillId="0" borderId="39" xfId="0" applyFont="1" applyBorder="1" applyAlignment="1">
      <alignment horizontal="center" wrapText="1"/>
    </xf>
    <xf numFmtId="0" fontId="53" fillId="0" borderId="38" xfId="0" applyFont="1" applyBorder="1" applyAlignment="1">
      <alignment horizontal="center" wrapText="1"/>
    </xf>
    <xf numFmtId="0" fontId="53" fillId="0" borderId="48" xfId="0" applyFont="1" applyBorder="1" applyAlignment="1">
      <alignment horizontal="center" wrapText="1"/>
    </xf>
    <xf numFmtId="0" fontId="53" fillId="0" borderId="49" xfId="0" applyFont="1" applyBorder="1" applyAlignment="1">
      <alignment horizontal="center" wrapText="1"/>
    </xf>
    <xf numFmtId="0" fontId="53" fillId="0" borderId="37" xfId="0" applyFont="1" applyBorder="1" applyAlignment="1">
      <alignment horizontal="center" wrapText="1"/>
    </xf>
    <xf numFmtId="0" fontId="53" fillId="0" borderId="50" xfId="0" applyFont="1" applyBorder="1" applyAlignment="1">
      <alignment horizontal="center" wrapText="1"/>
    </xf>
    <xf numFmtId="0" fontId="53" fillId="0" borderId="51" xfId="0" applyFont="1" applyBorder="1" applyAlignment="1">
      <alignment horizontal="center" wrapText="1"/>
    </xf>
    <xf numFmtId="0" fontId="48" fillId="42" borderId="32" xfId="0" applyFont="1" applyFill="1" applyBorder="1" applyAlignment="1">
      <alignment horizontal="center" vertical="top" wrapText="1"/>
    </xf>
    <xf numFmtId="0" fontId="51" fillId="0" borderId="36" xfId="0" applyFont="1" applyBorder="1" applyAlignment="1">
      <alignment horizontal="center" vertical="top" wrapText="1"/>
    </xf>
  </cellXfs>
  <cellStyles count="191">
    <cellStyle name="20% - Accent1 2" xfId="9"/>
    <cellStyle name="20% - Accent1 2 2" xfId="10"/>
    <cellStyle name="20% - Accent2 2" xfId="11"/>
    <cellStyle name="20% - Accent3 2" xfId="12"/>
    <cellStyle name="20% - Accent3 2 2" xfId="13"/>
    <cellStyle name="20% - Accent4 2" xfId="14"/>
    <cellStyle name="20% - Accent4 2 2" xfId="15"/>
    <cellStyle name="20% - Accent5 2" xfId="16"/>
    <cellStyle name="20% - Accent6 2" xfId="17"/>
    <cellStyle name="40% - Accent1 2" xfId="18"/>
    <cellStyle name="40% - Accent1 2 2" xfId="19"/>
    <cellStyle name="40% - Accent2 2" xfId="20"/>
    <cellStyle name="40% - Accent2 2 2" xfId="21"/>
    <cellStyle name="40% - Accent3 2" xfId="22"/>
    <cellStyle name="40% - Accent3 2 2" xfId="23"/>
    <cellStyle name="40% - Accent4 2" xfId="24"/>
    <cellStyle name="40% - Accent4 2 2" xfId="25"/>
    <cellStyle name="40% - Accent5 2" xfId="26"/>
    <cellStyle name="40% - Accent6 2" xfId="27"/>
    <cellStyle name="40% - Accent6 2 2" xfId="28"/>
    <cellStyle name="60% - Accent1 2" xfId="29"/>
    <cellStyle name="60% - Accent1 2 2" xfId="30"/>
    <cellStyle name="60% - Accent2 2" xfId="31"/>
    <cellStyle name="60% - Accent2 2 2" xfId="32"/>
    <cellStyle name="60% - Accent3 2" xfId="33"/>
    <cellStyle name="60% - Accent3 2 2" xfId="34"/>
    <cellStyle name="60% - Accent4 2" xfId="35"/>
    <cellStyle name="60% - Accent4 2 2" xfId="36"/>
    <cellStyle name="60% - Accent5 2" xfId="37"/>
    <cellStyle name="60% - Accent6 2" xfId="38"/>
    <cellStyle name="60% - Accent6 2 2" xfId="39"/>
    <cellStyle name="Accent1 2" xfId="40"/>
    <cellStyle name="Accent1 2 2" xfId="41"/>
    <cellStyle name="Accent2 2" xfId="42"/>
    <cellStyle name="Accent3 2" xfId="43"/>
    <cellStyle name="Accent3 2 2" xfId="44"/>
    <cellStyle name="Accent4 2" xfId="45"/>
    <cellStyle name="Accent4 2 2" xfId="46"/>
    <cellStyle name="Accent5 2" xfId="47"/>
    <cellStyle name="Accent6 2" xfId="48"/>
    <cellStyle name="Bad 2" xfId="49"/>
    <cellStyle name="Bad 2 2" xfId="50"/>
    <cellStyle name="Calculation 2" xfId="51"/>
    <cellStyle name="Calculation 2 2" xfId="52"/>
    <cellStyle name="Check Cell 2" xfId="53"/>
    <cellStyle name="Comma" xfId="1" builtinId="3"/>
    <cellStyle name="Comma 2" xfId="54"/>
    <cellStyle name="Comma 2 2" xfId="55"/>
    <cellStyle name="Comma 2 2 2" xfId="56"/>
    <cellStyle name="Comma 2 2 3" xfId="57"/>
    <cellStyle name="Comma 2 3" xfId="58"/>
    <cellStyle name="Comma 2 4" xfId="59"/>
    <cellStyle name="Comma 3" xfId="60"/>
    <cellStyle name="Comma 3 2" xfId="61"/>
    <cellStyle name="Comma 3 2 2" xfId="62"/>
    <cellStyle name="Comma 3 2 3" xfId="63"/>
    <cellStyle name="Comma 3 3" xfId="64"/>
    <cellStyle name="Comma 3 4" xfId="65"/>
    <cellStyle name="Currency" xfId="2" builtinId="4"/>
    <cellStyle name="Currency 2" xfId="66"/>
    <cellStyle name="Currency 2 2" xfId="67"/>
    <cellStyle name="Currency 2 2 2" xfId="68"/>
    <cellStyle name="Currency 2 2 3" xfId="69"/>
    <cellStyle name="Currency 2 3" xfId="70"/>
    <cellStyle name="Currency 2 4" xfId="71"/>
    <cellStyle name="Currency 3" xfId="72"/>
    <cellStyle name="Currency 3 2" xfId="73"/>
    <cellStyle name="Currency 3 2 2" xfId="74"/>
    <cellStyle name="Currency 3 2 3" xfId="75"/>
    <cellStyle name="Currency 3 3" xfId="76"/>
    <cellStyle name="Currency 3 4" xfId="77"/>
    <cellStyle name="Data Field" xfId="78"/>
    <cellStyle name="Data Field 2" xfId="79"/>
    <cellStyle name="Data Field 2 2" xfId="80"/>
    <cellStyle name="Data Field 2 3" xfId="81"/>
    <cellStyle name="Data Field 3" xfId="82"/>
    <cellStyle name="Data Field 4" xfId="83"/>
    <cellStyle name="Data Name" xfId="84"/>
    <cellStyle name="Date/Time" xfId="85"/>
    <cellStyle name="Explanatory Text 2" xfId="86"/>
    <cellStyle name="Good 2" xfId="87"/>
    <cellStyle name="Heading" xfId="88"/>
    <cellStyle name="Heading 1 2" xfId="89"/>
    <cellStyle name="Heading 1 2 2" xfId="90"/>
    <cellStyle name="Heading 3 2" xfId="91"/>
    <cellStyle name="Heading 3 2 2" xfId="92"/>
    <cellStyle name="Heading 4 2" xfId="93"/>
    <cellStyle name="Heading 4 2 2" xfId="94"/>
    <cellStyle name="Hyperlink 2" xfId="95"/>
    <cellStyle name="Hyperlink 3" xfId="96"/>
    <cellStyle name="Input 2" xfId="97"/>
    <cellStyle name="Linked Cell 2" xfId="98"/>
    <cellStyle name="Neutral 2" xfId="99"/>
    <cellStyle name="Normal" xfId="0" builtinId="0"/>
    <cellStyle name="Normal 10" xfId="100"/>
    <cellStyle name="Normal 11" xfId="101"/>
    <cellStyle name="Normal 12" xfId="102"/>
    <cellStyle name="Normal 13" xfId="4"/>
    <cellStyle name="Normal 13 2" xfId="103"/>
    <cellStyle name="Normal 14" xfId="104"/>
    <cellStyle name="Normal 14 2" xfId="105"/>
    <cellStyle name="Normal 14 3" xfId="106"/>
    <cellStyle name="Normal 14 4" xfId="107"/>
    <cellStyle name="Normal 15" xfId="108"/>
    <cellStyle name="Normal 15 2" xfId="109"/>
    <cellStyle name="Normal 15 3" xfId="110"/>
    <cellStyle name="Normal 16" xfId="111"/>
    <cellStyle name="Normal 17" xfId="112"/>
    <cellStyle name="Normal 2" xfId="113"/>
    <cellStyle name="Normal 2 2" xfId="114"/>
    <cellStyle name="Normal 2 2 2" xfId="115"/>
    <cellStyle name="Normal 2 2 2 2" xfId="116"/>
    <cellStyle name="Normal 2 2 2 3" xfId="117"/>
    <cellStyle name="Normal 2 2 3" xfId="118"/>
    <cellStyle name="Normal 2 2 4" xfId="119"/>
    <cellStyle name="Normal 2 3" xfId="120"/>
    <cellStyle name="Normal 2 3 2" xfId="121"/>
    <cellStyle name="Normal 2 3 3" xfId="122"/>
    <cellStyle name="Normal 2 4" xfId="123"/>
    <cellStyle name="Normal 2 4 2" xfId="124"/>
    <cellStyle name="Normal 2 4 3" xfId="125"/>
    <cellStyle name="Normal 2 5" xfId="126"/>
    <cellStyle name="Normal 2 6" xfId="127"/>
    <cellStyle name="Normal 2 6 2" xfId="128"/>
    <cellStyle name="Normal 2 7" xfId="129"/>
    <cellStyle name="Normal 3" xfId="5"/>
    <cellStyle name="Normal 3 2" xfId="130"/>
    <cellStyle name="Normal 3 2 2" xfId="131"/>
    <cellStyle name="Normal 3 2 3" xfId="132"/>
    <cellStyle name="Normal 3 3" xfId="133"/>
    <cellStyle name="Normal 3 4" xfId="134"/>
    <cellStyle name="Normal 4" xfId="135"/>
    <cellStyle name="Normal 4 2" xfId="136"/>
    <cellStyle name="Normal 4 3" xfId="137"/>
    <cellStyle name="Normal 4 3 2" xfId="138"/>
    <cellStyle name="Normal 4 3 3" xfId="139"/>
    <cellStyle name="Normal 4 4" xfId="140"/>
    <cellStyle name="Normal 4 4 2" xfId="141"/>
    <cellStyle name="Normal 4 4 3" xfId="142"/>
    <cellStyle name="Normal 4 5" xfId="143"/>
    <cellStyle name="Normal 4 5 2" xfId="144"/>
    <cellStyle name="Normal 4 5 3" xfId="145"/>
    <cellStyle name="Normal 4 6" xfId="146"/>
    <cellStyle name="Normal 4 7" xfId="147"/>
    <cellStyle name="Normal 5" xfId="148"/>
    <cellStyle name="Normal 5 2" xfId="149"/>
    <cellStyle name="Normal 6" xfId="150"/>
    <cellStyle name="Normal 7" xfId="151"/>
    <cellStyle name="Normal 7 2" xfId="152"/>
    <cellStyle name="Normal 8" xfId="153"/>
    <cellStyle name="Normal 8 2" xfId="154"/>
    <cellStyle name="Normal 9" xfId="155"/>
    <cellStyle name="Normal 9 2" xfId="156"/>
    <cellStyle name="Normal 9 3" xfId="157"/>
    <cellStyle name="Normal_ETO Occ Sensor Data" xfId="189"/>
    <cellStyle name="Normal_MTDUCT" xfId="6"/>
    <cellStyle name="Normal_PC-LPDPackage-6P-D14" xfId="3"/>
    <cellStyle name="Normal_PC-LPDPackageNew-5P" xfId="190"/>
    <cellStyle name="Normal_PC-PackRTOptimize-D1-6p-D2" xfId="7"/>
    <cellStyle name="Normal_ProCostFinAssumptions_Sector" xfId="8"/>
    <cellStyle name="Note 2" xfId="158"/>
    <cellStyle name="Note 2 2" xfId="159"/>
    <cellStyle name="Output 2" xfId="160"/>
    <cellStyle name="Output 2 2" xfId="161"/>
    <cellStyle name="Percent" xfId="188" builtinId="5"/>
    <cellStyle name="Percent 2" xfId="162"/>
    <cellStyle name="Percent 2 2" xfId="163"/>
    <cellStyle name="Percent 2 2 2" xfId="164"/>
    <cellStyle name="Percent 2 2 2 2" xfId="165"/>
    <cellStyle name="Percent 2 2 2 3" xfId="166"/>
    <cellStyle name="Percent 2 2 3" xfId="167"/>
    <cellStyle name="Percent 2 2 4" xfId="168"/>
    <cellStyle name="Percent 2 3" xfId="169"/>
    <cellStyle name="Percent 2 3 2" xfId="170"/>
    <cellStyle name="Percent 2 3 3" xfId="171"/>
    <cellStyle name="Percent 3" xfId="172"/>
    <cellStyle name="Percent 3 2" xfId="173"/>
    <cellStyle name="Percent 3 2 2" xfId="174"/>
    <cellStyle name="Percent 3 2 3" xfId="175"/>
    <cellStyle name="Percent 3 3" xfId="176"/>
    <cellStyle name="Percent 3 4" xfId="177"/>
    <cellStyle name="Percent 4" xfId="178"/>
    <cellStyle name="Percent 4 2" xfId="179"/>
    <cellStyle name="Percent 5" xfId="180"/>
    <cellStyle name="Title 2" xfId="181"/>
    <cellStyle name="Title 2 2" xfId="182"/>
    <cellStyle name="Total 2" xfId="183"/>
    <cellStyle name="Total 2 2" xfId="184"/>
    <cellStyle name="Warning Text 2" xfId="185"/>
    <cellStyle name="표준_ENERGY CONSUMP" xfId="186"/>
    <cellStyle name="常规_海外市场服务网站资料操作BOM" xfId="18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20</xdr:col>
      <xdr:colOff>228600</xdr:colOff>
      <xdr:row>1</xdr:row>
      <xdr:rowOff>152400</xdr:rowOff>
    </xdr:from>
    <xdr:to>
      <xdr:col>25</xdr:col>
      <xdr:colOff>590550</xdr:colOff>
      <xdr:row>5</xdr:row>
      <xdr:rowOff>19050</xdr:rowOff>
    </xdr:to>
    <xdr:sp macro="" textlink="">
      <xdr:nvSpPr>
        <xdr:cNvPr id="2" name="TextBox 1"/>
        <xdr:cNvSpPr txBox="1"/>
      </xdr:nvSpPr>
      <xdr:spPr>
        <a:xfrm>
          <a:off x="29060775" y="352425"/>
          <a:ext cx="4419600" cy="514350"/>
        </a:xfrm>
        <a:prstGeom prst="rect">
          <a:avLst/>
        </a:prstGeom>
        <a:solidFill>
          <a:schemeClr val="lt1"/>
        </a:solidFill>
        <a:ln w="952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Professional judgement.  Estimate</a:t>
          </a:r>
          <a:r>
            <a:rPr lang="en-US" sz="1100" baseline="0"/>
            <a:t> based on  recent trend toward simple controls applications</a:t>
          </a:r>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38100</xdr:colOff>
      <xdr:row>35</xdr:row>
      <xdr:rowOff>76200</xdr:rowOff>
    </xdr:from>
    <xdr:to>
      <xdr:col>13</xdr:col>
      <xdr:colOff>228600</xdr:colOff>
      <xdr:row>40</xdr:row>
      <xdr:rowOff>133350</xdr:rowOff>
    </xdr:to>
    <xdr:sp macro="" textlink="">
      <xdr:nvSpPr>
        <xdr:cNvPr id="2" name="TextBox 1"/>
        <xdr:cNvSpPr txBox="1"/>
      </xdr:nvSpPr>
      <xdr:spPr>
        <a:xfrm>
          <a:off x="647700" y="4933950"/>
          <a:ext cx="8934450"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0" i="0">
              <a:solidFill>
                <a:schemeClr val="dk1"/>
              </a:solidFill>
              <a:latin typeface="+mn-lt"/>
              <a:ea typeface="+mn-ea"/>
              <a:cs typeface="+mn-cs"/>
            </a:rPr>
            <a:t>A Lighting Research Center study in 2008 found that motion sensor controls were responsible for an additional 25% energy savings above the energy savings for the high-efficiency luminaires installed in the study </a:t>
          </a:r>
          <a:r>
            <a:rPr lang="en-US" sz="1100" b="0" i="0" u="none" strike="noStrike">
              <a:solidFill>
                <a:schemeClr val="dk1"/>
              </a:solidFill>
              <a:latin typeface="+mn-lt"/>
              <a:ea typeface="+mn-ea"/>
              <a:cs typeface="+mn-cs"/>
              <a:hlinkClick xmlns:r="http://schemas.openxmlformats.org/officeDocument/2006/relationships" r:id=""/>
            </a:rPr>
            <a:t>(Gutierrez, 2004)</a:t>
          </a:r>
          <a:r>
            <a:rPr lang="en-US" sz="1100" b="0" i="0">
              <a:solidFill>
                <a:schemeClr val="dk1"/>
              </a:solidFill>
              <a:latin typeface="+mn-lt"/>
              <a:ea typeface="+mn-ea"/>
              <a:cs typeface="+mn-cs"/>
            </a:rPr>
            <a:t>.  </a:t>
          </a:r>
        </a:p>
        <a:p>
          <a:endParaRPr lang="en-US" sz="1100" b="0" i="0">
            <a:solidFill>
              <a:schemeClr val="dk1"/>
            </a:solidFill>
            <a:latin typeface="+mn-lt"/>
            <a:ea typeface="+mn-ea"/>
            <a:cs typeface="+mn-cs"/>
          </a:endParaRPr>
        </a:p>
        <a:p>
          <a:endParaRPr lang="en-US" sz="1100"/>
        </a:p>
      </xdr:txBody>
    </xdr:sp>
    <xdr:clientData/>
  </xdr:twoCellAnchor>
  <xdr:twoCellAnchor>
    <xdr:from>
      <xdr:col>1</xdr:col>
      <xdr:colOff>47625</xdr:colOff>
      <xdr:row>11</xdr:row>
      <xdr:rowOff>57151</xdr:rowOff>
    </xdr:from>
    <xdr:to>
      <xdr:col>13</xdr:col>
      <xdr:colOff>171450</xdr:colOff>
      <xdr:row>31</xdr:row>
      <xdr:rowOff>9525</xdr:rowOff>
    </xdr:to>
    <xdr:sp macro="" textlink="">
      <xdr:nvSpPr>
        <xdr:cNvPr id="3" name="TextBox 2"/>
        <xdr:cNvSpPr txBox="1"/>
      </xdr:nvSpPr>
      <xdr:spPr>
        <a:xfrm>
          <a:off x="657225" y="1028701"/>
          <a:ext cx="8867775" cy="31908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LBL Metastudy 2012 Abstract:  </a:t>
          </a:r>
        </a:p>
        <a:p>
          <a:endParaRPr lang="en-US" sz="1100"/>
        </a:p>
        <a:p>
          <a:r>
            <a:rPr lang="en-US"/>
            <a:t>Lighting Controls in Commercial Buildings Alison Williams1*, Barbara Atkinson PE1 , Karina Garbesi PhD1 , Erik Page PE2 , and Francis Rubinstein FIES1 </a:t>
          </a:r>
        </a:p>
        <a:p>
          <a:endParaRPr lang="en-US"/>
        </a:p>
        <a:p>
          <a:r>
            <a:rPr lang="en-US"/>
            <a:t>Abstract—Researchers have been quantifying energy savings from lighting controls in commercial buildings for more than 30 years. This study provides a meta-analysis of lighting energy savings identified in the literature—240 savings estimates from 88 papers and case studies, categorized into daylighting strategies, occupancy strategies, personal tuning, and institutional tuning. Beginning with an overall average of savings estimates by control strategy, successive analytical filters are added to identify potential biases introduced to the estimates by different analytical approaches. Based on this meta-analysis, the best estimates of average lighting energy savings potential are 24 percent for occupancy, 28 percent for daylighting, 31 percent for personal tuning, 36 percent for institutional tuning, and 38 percent for multiple approaches. The results also suggest that simulations significantly overestimate (by at least 10 percent) the average savings obtainable from daylighting in actual buildings.</a:t>
          </a:r>
          <a:endParaRPr lang="en-US" sz="1100" b="0" i="0">
            <a:solidFill>
              <a:schemeClr val="dk1"/>
            </a:solidFill>
            <a:latin typeface="+mn-lt"/>
            <a:ea typeface="+mn-ea"/>
            <a:cs typeface="+mn-cs"/>
          </a:endParaRPr>
        </a:p>
        <a:p>
          <a:endParaRPr lang="en-US" sz="1100">
            <a:solidFill>
              <a:schemeClr val="dk1"/>
            </a:solidFill>
            <a:latin typeface="+mn-lt"/>
            <a:ea typeface="+mn-ea"/>
            <a:cs typeface="+mn-cs"/>
          </a:endParaRPr>
        </a:p>
        <a:p>
          <a:r>
            <a:rPr lang="en-US" sz="1100"/>
            <a:t>Occupancy:  	24%</a:t>
          </a:r>
        </a:p>
        <a:p>
          <a:r>
            <a:rPr lang="en-US" sz="1100"/>
            <a:t>Daylighting:	28%</a:t>
          </a:r>
        </a:p>
        <a:p>
          <a:r>
            <a:rPr lang="en-US" sz="1100"/>
            <a:t>Personal :	31%</a:t>
          </a:r>
        </a:p>
        <a:p>
          <a:r>
            <a:rPr lang="en-US" sz="1100"/>
            <a:t>Institutional:	36%</a:t>
          </a:r>
        </a:p>
        <a:p>
          <a:r>
            <a:rPr lang="en-US" sz="1100"/>
            <a:t>Multiple:	38%</a:t>
          </a:r>
        </a:p>
      </xdr:txBody>
    </xdr:sp>
    <xdr:clientData/>
  </xdr:twoCellAnchor>
  <xdr:twoCellAnchor>
    <xdr:from>
      <xdr:col>1</xdr:col>
      <xdr:colOff>76200</xdr:colOff>
      <xdr:row>44</xdr:row>
      <xdr:rowOff>142875</xdr:rowOff>
    </xdr:from>
    <xdr:to>
      <xdr:col>13</xdr:col>
      <xdr:colOff>95250</xdr:colOff>
      <xdr:row>85</xdr:row>
      <xdr:rowOff>38100</xdr:rowOff>
    </xdr:to>
    <xdr:sp macro="" textlink="">
      <xdr:nvSpPr>
        <xdr:cNvPr id="4" name="TextBox 3"/>
        <xdr:cNvSpPr txBox="1"/>
      </xdr:nvSpPr>
      <xdr:spPr>
        <a:xfrm>
          <a:off x="685800" y="6457950"/>
          <a:ext cx="8763000" cy="6562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NBI  Study of Luminare</a:t>
          </a:r>
          <a:r>
            <a:rPr lang="en-US" sz="1100" baseline="0"/>
            <a:t> Level Lighitng Control (NEEA July 2013)</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Office:  Measured energy savings of the Enlighted lighting control system over the existing baseline system ranged from thirty-two to fifty-nine percent, though savings at Kivel &amp; Howard (32%) are also attributable to changes to the lighting system.</a:t>
          </a:r>
        </a:p>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Used</a:t>
          </a:r>
          <a:r>
            <a:rPr lang="en-US" sz="1100" baseline="0">
              <a:solidFill>
                <a:schemeClr val="dk1"/>
              </a:solidFill>
              <a:latin typeface="+mn-lt"/>
              <a:ea typeface="+mn-ea"/>
              <a:cs typeface="+mn-cs"/>
            </a:rPr>
            <a:t> stepped baseline approach.  Three sites.</a:t>
          </a:r>
          <a:endParaRPr lang="en-US" sz="1100">
            <a:solidFill>
              <a:schemeClr val="dk1"/>
            </a:solidFill>
            <a:latin typeface="+mn-lt"/>
            <a:ea typeface="+mn-ea"/>
            <a:cs typeface="+mn-cs"/>
          </a:endParaRPr>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endParaRPr lang="en-US" sz="1100" baseline="0"/>
        </a:p>
        <a:p>
          <a:r>
            <a:rPr lang="en-US" sz="1100" baseline="0"/>
            <a:t>Annual Energy Savings:  	 32% to 59%</a:t>
          </a:r>
        </a:p>
        <a:p>
          <a:r>
            <a:rPr lang="en-US" sz="1100" baseline="0"/>
            <a:t>LPD Savings:  	                	32% to 59%</a:t>
          </a:r>
        </a:p>
        <a:p>
          <a:r>
            <a:rPr lang="en-US" sz="1100" baseline="0"/>
            <a:t>Occupied Period LPD Savings:    	16% to 27%   </a:t>
          </a:r>
        </a:p>
        <a:p>
          <a:r>
            <a:rPr lang="en-US" sz="1100" baseline="0"/>
            <a:t>Un-occupied Period Savings:	53% to 79%           </a:t>
          </a:r>
        </a:p>
        <a:p>
          <a:endParaRPr lang="en-US" sz="1100" baseline="0"/>
        </a:p>
        <a:p>
          <a:endParaRPr lang="en-US" sz="1100" baseline="0"/>
        </a:p>
        <a:p>
          <a:endParaRPr lang="en-US" sz="1100" baseline="0"/>
        </a:p>
      </xdr:txBody>
    </xdr:sp>
    <xdr:clientData/>
  </xdr:twoCellAnchor>
  <xdr:twoCellAnchor>
    <xdr:from>
      <xdr:col>17</xdr:col>
      <xdr:colOff>561975</xdr:colOff>
      <xdr:row>10</xdr:row>
      <xdr:rowOff>142875</xdr:rowOff>
    </xdr:from>
    <xdr:to>
      <xdr:col>30</xdr:col>
      <xdr:colOff>447675</xdr:colOff>
      <xdr:row>28</xdr:row>
      <xdr:rowOff>104775</xdr:rowOff>
    </xdr:to>
    <xdr:sp macro="" textlink="">
      <xdr:nvSpPr>
        <xdr:cNvPr id="5" name="TextBox 4"/>
        <xdr:cNvSpPr txBox="1"/>
      </xdr:nvSpPr>
      <xdr:spPr>
        <a:xfrm>
          <a:off x="12353925" y="952500"/>
          <a:ext cx="10410825" cy="2876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NBI study of</a:t>
          </a:r>
          <a:r>
            <a:rPr lang="en-US" sz="1100" baseline="0"/>
            <a:t> Enlighted LLLC</a:t>
          </a:r>
        </a:p>
        <a:p>
          <a:endParaRPr lang="en-US" sz="1100" baseline="0"/>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latin typeface="+mn-lt"/>
              <a:ea typeface="+mn-ea"/>
              <a:cs typeface="+mn-cs"/>
            </a:rPr>
            <a:t>Two of the sites were simple retrofits of the system that included installation of dimming ballasts and the Enlighted control system. However, the renovation of the Kivel &amp; Howard system involved a more complicated delamping on non-egress fixtures in addition to the reballasting, which increased the installation costs and affected the energy savings estimates.   </a:t>
          </a:r>
        </a:p>
        <a:p>
          <a:endParaRPr lang="en-US" sz="1100"/>
        </a:p>
      </xdr:txBody>
    </xdr:sp>
    <xdr:clientData/>
  </xdr:twoCellAnchor>
  <xdr:twoCellAnchor editAs="oneCell">
    <xdr:from>
      <xdr:col>18</xdr:col>
      <xdr:colOff>466725</xdr:colOff>
      <xdr:row>18</xdr:row>
      <xdr:rowOff>85725</xdr:rowOff>
    </xdr:from>
    <xdr:to>
      <xdr:col>26</xdr:col>
      <xdr:colOff>104776</xdr:colOff>
      <xdr:row>28</xdr:row>
      <xdr:rowOff>89508</xdr:rowOff>
    </xdr:to>
    <xdr:pic>
      <xdr:nvPicPr>
        <xdr:cNvPr id="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1439525" y="2190750"/>
          <a:ext cx="6810376" cy="1623033"/>
        </a:xfrm>
        <a:prstGeom prst="rect">
          <a:avLst/>
        </a:prstGeom>
        <a:noFill/>
      </xdr:spPr>
    </xdr:pic>
    <xdr:clientData/>
  </xdr:twoCellAnchor>
  <xdr:twoCellAnchor editAs="oneCell">
    <xdr:from>
      <xdr:col>2</xdr:col>
      <xdr:colOff>466724</xdr:colOff>
      <xdr:row>52</xdr:row>
      <xdr:rowOff>152399</xdr:rowOff>
    </xdr:from>
    <xdr:to>
      <xdr:col>11</xdr:col>
      <xdr:colOff>438149</xdr:colOff>
      <xdr:row>64</xdr:row>
      <xdr:rowOff>33653</xdr:rowOff>
    </xdr:to>
    <xdr:pic>
      <xdr:nvPicPr>
        <xdr:cNvPr id="10" name="Picture 9"/>
        <xdr:cNvPicPr/>
      </xdr:nvPicPr>
      <xdr:blipFill>
        <a:blip xmlns:r="http://schemas.openxmlformats.org/officeDocument/2006/relationships" r:embed="rId2"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a14="http://schemas.microsoft.com/office/drawing/2010/main" xmlns:wps="http://schemas.microsoft.com/office/word/2010/wordprocessingShape"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mc="http://schemas.openxmlformats.org/markup-compatibility/2006" xmlns:wpc="http://schemas.microsoft.com/office/word/2010/wordprocessingCanvas" xmlns="" xmlns:pic="http://schemas.openxmlformats.org/drawingml/2006/picture" xmlns:lc="http://schemas.openxmlformats.org/drawingml/2006/lockedCanvas" val="0"/>
            </a:ext>
          </a:extLst>
        </a:blip>
        <a:stretch>
          <a:fillRect/>
        </a:stretch>
      </xdr:blipFill>
      <xdr:spPr>
        <a:xfrm>
          <a:off x="3114674" y="7762874"/>
          <a:ext cx="5457825" cy="2176779"/>
        </a:xfrm>
        <a:prstGeom prst="rect">
          <a:avLst/>
        </a:prstGeom>
      </xdr:spPr>
    </xdr:pic>
    <xdr:clientData/>
  </xdr:twoCellAnchor>
  <xdr:twoCellAnchor editAs="oneCell">
    <xdr:from>
      <xdr:col>0</xdr:col>
      <xdr:colOff>333374</xdr:colOff>
      <xdr:row>116</xdr:row>
      <xdr:rowOff>57150</xdr:rowOff>
    </xdr:from>
    <xdr:to>
      <xdr:col>3</xdr:col>
      <xdr:colOff>400049</xdr:colOff>
      <xdr:row>131</xdr:row>
      <xdr:rowOff>28575</xdr:rowOff>
    </xdr:to>
    <xdr:pic>
      <xdr:nvPicPr>
        <xdr:cNvPr id="13" name="Picture 12"/>
        <xdr:cNvPicPr/>
      </xdr:nvPicPr>
      <xdr:blipFill>
        <a:blip xmlns:r="http://schemas.openxmlformats.org/officeDocument/2006/relationships" r:embed="rId3"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a14="http://schemas.microsoft.com/office/drawing/2010/main" xmlns:wps="http://schemas.microsoft.com/office/word/2010/wordprocessingShape"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mc="http://schemas.openxmlformats.org/markup-compatibility/2006" xmlns:wpc="http://schemas.microsoft.com/office/word/2010/wordprocessingCanvas" xmlns="" xmlns:pic="http://schemas.openxmlformats.org/drawingml/2006/picture" xmlns:lc="http://schemas.openxmlformats.org/drawingml/2006/lockedCanvas" val="0"/>
            </a:ext>
          </a:extLst>
        </a:blip>
        <a:srcRect/>
        <a:stretch>
          <a:fillRect/>
        </a:stretch>
      </xdr:blipFill>
      <xdr:spPr bwMode="auto">
        <a:xfrm>
          <a:off x="333374" y="19173825"/>
          <a:ext cx="3324225" cy="2400300"/>
        </a:xfrm>
        <a:prstGeom prst="rect">
          <a:avLst/>
        </a:prstGeom>
        <a:noFill/>
        <a:ln>
          <a:noFill/>
        </a:ln>
      </xdr:spPr>
    </xdr:pic>
    <xdr:clientData/>
  </xdr:twoCellAnchor>
  <xdr:twoCellAnchor editAs="oneCell">
    <xdr:from>
      <xdr:col>3</xdr:col>
      <xdr:colOff>581025</xdr:colOff>
      <xdr:row>116</xdr:row>
      <xdr:rowOff>85724</xdr:rowOff>
    </xdr:from>
    <xdr:to>
      <xdr:col>9</xdr:col>
      <xdr:colOff>0</xdr:colOff>
      <xdr:row>131</xdr:row>
      <xdr:rowOff>47624</xdr:rowOff>
    </xdr:to>
    <xdr:pic>
      <xdr:nvPicPr>
        <xdr:cNvPr id="14" name="Picture 13"/>
        <xdr:cNvPicPr/>
      </xdr:nvPicPr>
      <xdr:blipFill>
        <a:blip xmlns:r="http://schemas.openxmlformats.org/officeDocument/2006/relationships" r:embed="rId4"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a14="http://schemas.microsoft.com/office/drawing/2010/main" xmlns:wps="http://schemas.microsoft.com/office/word/2010/wordprocessingShape"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mc="http://schemas.openxmlformats.org/markup-compatibility/2006" xmlns:wpc="http://schemas.microsoft.com/office/word/2010/wordprocessingCanvas" xmlns="" xmlns:pic="http://schemas.openxmlformats.org/drawingml/2006/picture" xmlns:lc="http://schemas.openxmlformats.org/drawingml/2006/lockedCanvas" val="0"/>
            </a:ext>
          </a:extLst>
        </a:blip>
        <a:srcRect/>
        <a:stretch>
          <a:fillRect/>
        </a:stretch>
      </xdr:blipFill>
      <xdr:spPr bwMode="auto">
        <a:xfrm>
          <a:off x="3838575" y="19202399"/>
          <a:ext cx="3076575" cy="2390775"/>
        </a:xfrm>
        <a:prstGeom prst="rect">
          <a:avLst/>
        </a:prstGeom>
        <a:noFill/>
        <a:ln>
          <a:noFill/>
        </a:ln>
      </xdr:spPr>
    </xdr:pic>
    <xdr:clientData/>
  </xdr:twoCellAnchor>
  <xdr:twoCellAnchor editAs="oneCell">
    <xdr:from>
      <xdr:col>9</xdr:col>
      <xdr:colOff>323850</xdr:colOff>
      <xdr:row>116</xdr:row>
      <xdr:rowOff>85725</xdr:rowOff>
    </xdr:from>
    <xdr:to>
      <xdr:col>14</xdr:col>
      <xdr:colOff>190500</xdr:colOff>
      <xdr:row>131</xdr:row>
      <xdr:rowOff>57150</xdr:rowOff>
    </xdr:to>
    <xdr:pic>
      <xdr:nvPicPr>
        <xdr:cNvPr id="15" name="Picture 14"/>
        <xdr:cNvPicPr/>
      </xdr:nvPicPr>
      <xdr:blipFill>
        <a:blip xmlns:r="http://schemas.openxmlformats.org/officeDocument/2006/relationships" r:embed="rId5" cstate="print">
          <a:extLst>
            <a:ext uri="{28A0092B-C50C-407E-A947-70E740481C1C}">
              <a14:useLocalDpi xmlns:ve="http://schemas.openxmlformats.org/markup-compatibility/2006" xmlns:m="http://schemas.openxmlformats.org/officeDocument/2006/math" xmlns:wp="http://schemas.openxmlformats.org/drawingml/2006/wordprocessingDrawing" xmlns:wne="http://schemas.microsoft.com/office/word/2006/wordml" xmlns:a14="http://schemas.microsoft.com/office/drawing/2010/main" xmlns:wps="http://schemas.microsoft.com/office/word/2010/wordprocessingShape" xmlns:wpi="http://schemas.microsoft.com/office/word/2010/wordprocessingInk" xmlns:wpg="http://schemas.microsoft.com/office/word/2010/wordprocessingGroup" xmlns:w14="http://schemas.microsoft.com/office/word/2010/wordml" xmlns:w="http://schemas.openxmlformats.org/wordprocessingml/2006/main" xmlns:w10="urn:schemas-microsoft-com:office:word" xmlns:wp14="http://schemas.microsoft.com/office/word/2010/wordprocessingDrawing" xmlns:v="urn:schemas-microsoft-com:vml" xmlns:o="urn:schemas-microsoft-com:office:office" xmlns:mc="http://schemas.openxmlformats.org/markup-compatibility/2006" xmlns:wpc="http://schemas.microsoft.com/office/word/2010/wordprocessingCanvas" xmlns="" xmlns:pic="http://schemas.openxmlformats.org/drawingml/2006/picture" xmlns:lc="http://schemas.openxmlformats.org/drawingml/2006/lockedCanvas" val="0"/>
            </a:ext>
          </a:extLst>
        </a:blip>
        <a:srcRect/>
        <a:stretch>
          <a:fillRect/>
        </a:stretch>
      </xdr:blipFill>
      <xdr:spPr bwMode="auto">
        <a:xfrm>
          <a:off x="7239000" y="19202400"/>
          <a:ext cx="2914650" cy="2400300"/>
        </a:xfrm>
        <a:prstGeom prst="rect">
          <a:avLst/>
        </a:prstGeom>
        <a:noFill/>
        <a:ln>
          <a:noFill/>
        </a:ln>
      </xdr:spPr>
    </xdr:pic>
    <xdr:clientData/>
  </xdr:twoCellAnchor>
  <xdr:twoCellAnchor>
    <xdr:from>
      <xdr:col>0</xdr:col>
      <xdr:colOff>371475</xdr:colOff>
      <xdr:row>111</xdr:row>
      <xdr:rowOff>76200</xdr:rowOff>
    </xdr:from>
    <xdr:to>
      <xdr:col>14</xdr:col>
      <xdr:colOff>142875</xdr:colOff>
      <xdr:row>115</xdr:row>
      <xdr:rowOff>66675</xdr:rowOff>
    </xdr:to>
    <xdr:sp macro="" textlink="">
      <xdr:nvSpPr>
        <xdr:cNvPr id="16" name="TextBox 15"/>
        <xdr:cNvSpPr txBox="1"/>
      </xdr:nvSpPr>
      <xdr:spPr>
        <a:xfrm>
          <a:off x="371475" y="17859375"/>
          <a:ext cx="9734550"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Savings highly dependent on occupancy patterns.  Offices where people come and go from thier desks have higher </a:t>
          </a:r>
          <a:r>
            <a:rPr lang="en-US" sz="1100" baseline="0"/>
            <a:t> savings.  The 9AM to 2PM period LPD savings can be 20% or 60%.  Shoulder savings appear large at the beginning of the day and end of the day.   Significant savings in all three cases at regional peak period (hour 18).  </a:t>
          </a:r>
        </a:p>
        <a:p>
          <a:endParaRPr lang="en-US" sz="1100" baseline="0"/>
        </a:p>
        <a:p>
          <a:endParaRPr lang="en-US" sz="1100"/>
        </a:p>
      </xdr:txBody>
    </xdr:sp>
    <xdr:clientData/>
  </xdr:twoCellAnchor>
  <xdr:twoCellAnchor>
    <xdr:from>
      <xdr:col>1</xdr:col>
      <xdr:colOff>9525</xdr:colOff>
      <xdr:row>141</xdr:row>
      <xdr:rowOff>38100</xdr:rowOff>
    </xdr:from>
    <xdr:to>
      <xdr:col>13</xdr:col>
      <xdr:colOff>438150</xdr:colOff>
      <xdr:row>147</xdr:row>
      <xdr:rowOff>123825</xdr:rowOff>
    </xdr:to>
    <xdr:sp macro="" textlink="">
      <xdr:nvSpPr>
        <xdr:cNvPr id="17" name="TextBox 16"/>
        <xdr:cNvSpPr txBox="1"/>
      </xdr:nvSpPr>
      <xdr:spPr>
        <a:xfrm>
          <a:off x="619125" y="22679025"/>
          <a:ext cx="9172575" cy="1057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Task Lighitng Impact:  Despite this potential for increasing combined task and overhead lighting use, researchers concluded that the use of task lights did not significantly change from before to after the renovation of the lighting system at REI. This dataset also demonstrates the relative impact of the task lights compared to the overhead fixtures in the office. Annual usage of approximately 30 kWh per fixture is between 20% and 50% of the overhead fixture energy use measured during the user preference period (depending on whether the comparison is to fixtures in the office core or on the perimeter). </a:t>
          </a:r>
          <a:endParaRPr lang="en-US" sz="1100"/>
        </a:p>
      </xdr:txBody>
    </xdr:sp>
    <xdr:clientData/>
  </xdr:twoCellAnchor>
  <xdr:twoCellAnchor>
    <xdr:from>
      <xdr:col>1</xdr:col>
      <xdr:colOff>9525</xdr:colOff>
      <xdr:row>160</xdr:row>
      <xdr:rowOff>142875</xdr:rowOff>
    </xdr:from>
    <xdr:to>
      <xdr:col>13</xdr:col>
      <xdr:colOff>419100</xdr:colOff>
      <xdr:row>164</xdr:row>
      <xdr:rowOff>133350</xdr:rowOff>
    </xdr:to>
    <xdr:sp macro="" textlink="">
      <xdr:nvSpPr>
        <xdr:cNvPr id="18" name="TextBox 17"/>
        <xdr:cNvSpPr txBox="1"/>
      </xdr:nvSpPr>
      <xdr:spPr>
        <a:xfrm>
          <a:off x="619125" y="26050875"/>
          <a:ext cx="9153525" cy="638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NBI analysis</a:t>
          </a:r>
          <a:r>
            <a:rPr lang="en-US" sz="1100" baseline="0"/>
            <a:t> suggests that a simple regression model could be developed using the occupancy indication in the system and the power measurements  to estimate savings based on occupancy.  It might work with a big enough sample.</a:t>
          </a:r>
          <a:endParaRPr lang="en-US" sz="1100"/>
        </a:p>
      </xdr:txBody>
    </xdr:sp>
    <xdr:clientData/>
  </xdr:twoCellAnchor>
  <xdr:twoCellAnchor editAs="oneCell">
    <xdr:from>
      <xdr:col>1</xdr:col>
      <xdr:colOff>0</xdr:colOff>
      <xdr:row>167</xdr:row>
      <xdr:rowOff>0</xdr:rowOff>
    </xdr:from>
    <xdr:to>
      <xdr:col>5</xdr:col>
      <xdr:colOff>238125</xdr:colOff>
      <xdr:row>183</xdr:row>
      <xdr:rowOff>85725</xdr:rowOff>
    </xdr:to>
    <xdr:pic>
      <xdr:nvPicPr>
        <xdr:cNvPr id="19" name="Picture 18" descr="Description: C:\Documents and Settings\adam scherba\My Documents\Python Code\enlighted\FHCR Plots\alldays_regression_june.png"/>
        <xdr:cNvPicPr/>
      </xdr:nvPicPr>
      <xdr:blipFill>
        <a:blip xmlns:r="http://schemas.openxmlformats.org/officeDocument/2006/relationships" r:embed="rId6" cstate="print">
          <a:extLst>
            <a:ext uri="{28A0092B-C50C-407E-A947-70E740481C1C}">
              <a14:useLocalDpi xmlns:lc="http://schemas.openxmlformats.org/drawingml/2006/lockedCanvas" xmlns:pic="http://schemas.openxmlformats.org/drawingml/2006/picture" xmlns="" xmlns:wpc="http://schemas.microsoft.com/office/word/2010/wordprocessingCanvas" xmlns:mc="http://schemas.openxmlformats.org/markup-compatibility/2006"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pg="http://schemas.microsoft.com/office/word/2010/wordprocessingGroup" xmlns:wpi="http://schemas.microsoft.com/office/word/2010/wordprocessingInk" xmlns:wps="http://schemas.microsoft.com/office/word/2010/wordprocessingShape" xmlns:a14="http://schemas.microsoft.com/office/drawing/2010/main"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609600" y="27041475"/>
          <a:ext cx="4105275" cy="2676525"/>
        </a:xfrm>
        <a:prstGeom prst="rect">
          <a:avLst/>
        </a:prstGeom>
        <a:noFill/>
        <a:ln>
          <a:solidFill>
            <a:schemeClr val="tx1"/>
          </a:solidFill>
        </a:ln>
      </xdr:spPr>
    </xdr:pic>
    <xdr:clientData/>
  </xdr:twoCellAnchor>
  <xdr:twoCellAnchor>
    <xdr:from>
      <xdr:col>17</xdr:col>
      <xdr:colOff>561975</xdr:colOff>
      <xdr:row>53</xdr:row>
      <xdr:rowOff>28575</xdr:rowOff>
    </xdr:from>
    <xdr:to>
      <xdr:col>30</xdr:col>
      <xdr:colOff>438150</xdr:colOff>
      <xdr:row>58</xdr:row>
      <xdr:rowOff>57150</xdr:rowOff>
    </xdr:to>
    <xdr:sp macro="" textlink="">
      <xdr:nvSpPr>
        <xdr:cNvPr id="20" name="TextBox 19"/>
        <xdr:cNvSpPr txBox="1"/>
      </xdr:nvSpPr>
      <xdr:spPr>
        <a:xfrm>
          <a:off x="12353925" y="7924800"/>
          <a:ext cx="1040130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LF</a:t>
          </a:r>
          <a:r>
            <a:rPr lang="en-US" sz="1100" baseline="0"/>
            <a:t> fixture density is about 11 fixtures per thousand sf from CBSA.                  High Bay fixture density is about 3.4 fixtures per thousand sf.</a:t>
          </a:r>
        </a:p>
        <a:p>
          <a:r>
            <a:rPr lang="en-US" sz="1100" baseline="0"/>
            <a:t>Cost about  $0.55 per sf for on-board self commissioning.</a:t>
          </a:r>
        </a:p>
        <a:p>
          <a:r>
            <a:rPr lang="en-US" sz="1100" baseline="0"/>
            <a:t>Compared to $1.70 to $3.00 /sf  Enlighted type control arrangement.</a:t>
          </a:r>
        </a:p>
        <a:p>
          <a:r>
            <a:rPr lang="en-US" sz="1100" baseline="0"/>
            <a:t>Daintree:  $69/fixture.  </a:t>
          </a:r>
          <a:endParaRPr lang="en-US" sz="1100"/>
        </a:p>
      </xdr:txBody>
    </xdr:sp>
    <xdr:clientData/>
  </xdr:twoCellAnchor>
  <xdr:twoCellAnchor>
    <xdr:from>
      <xdr:col>1</xdr:col>
      <xdr:colOff>9525</xdr:colOff>
      <xdr:row>191</xdr:row>
      <xdr:rowOff>0</xdr:rowOff>
    </xdr:from>
    <xdr:to>
      <xdr:col>13</xdr:col>
      <xdr:colOff>523875</xdr:colOff>
      <xdr:row>204</xdr:row>
      <xdr:rowOff>114300</xdr:rowOff>
    </xdr:to>
    <xdr:sp macro="" textlink="">
      <xdr:nvSpPr>
        <xdr:cNvPr id="21" name="TextBox 20"/>
        <xdr:cNvSpPr txBox="1"/>
      </xdr:nvSpPr>
      <xdr:spPr>
        <a:xfrm>
          <a:off x="619125" y="31451550"/>
          <a:ext cx="9258300" cy="2219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t>From:  Faster, Cheaper, Better – Can Utilities Keep Up? New EM&amp;V and Program Approaches for Smart Connected Devices Jack Callahan, Bonneville Power Administration Jamie Anthony, David Evans &amp; Associates Tyler Dillavou, Contractor for Bonneville Power Administration Levin Nock, Aerotek Janice Peterson, ACS .</a:t>
          </a:r>
          <a:r>
            <a:rPr lang="en-US" baseline="0"/>
            <a:t>  ACEEE Summer Study 2014</a:t>
          </a:r>
          <a:endParaRPr lang="en-US"/>
        </a:p>
        <a:p>
          <a:endParaRPr lang="en-US"/>
        </a:p>
        <a:p>
          <a:r>
            <a:rPr lang="en-US"/>
            <a:t>Post-post analysis from Digital Lumens data downloaded from on board</a:t>
          </a:r>
          <a:r>
            <a:rPr lang="en-US" baseline="0"/>
            <a:t> controllers.  </a:t>
          </a:r>
          <a:r>
            <a:rPr lang="en-US"/>
            <a:t>Figure 1(B) indicates that in storage buildings, the lighting control systems saved more than 20% energy in 17 of 22 buildings, and saved more than 40% energy in 13 of 22 buildings. In miscellaineous and manufacturing applications, lighting controls saved more than 20% energy in 8 of 14 buildings, and saved more than 40% energy in 6 of 14 buildings. In one storage building plus one miscellaineous building, controls-based savings on lighting energy were over 90%. </a:t>
          </a:r>
          <a:endParaRPr lang="en-US" sz="1100"/>
        </a:p>
      </xdr:txBody>
    </xdr:sp>
    <xdr:clientData/>
  </xdr:twoCellAnchor>
  <xdr:twoCellAnchor editAs="oneCell">
    <xdr:from>
      <xdr:col>1</xdr:col>
      <xdr:colOff>0</xdr:colOff>
      <xdr:row>206</xdr:row>
      <xdr:rowOff>161924</xdr:rowOff>
    </xdr:from>
    <xdr:to>
      <xdr:col>13</xdr:col>
      <xdr:colOff>533400</xdr:colOff>
      <xdr:row>237</xdr:row>
      <xdr:rowOff>44058</xdr:rowOff>
    </xdr:to>
    <xdr:pic>
      <xdr:nvPicPr>
        <xdr:cNvPr id="7169" name="Picture 1"/>
        <xdr:cNvPicPr>
          <a:picLocks noChangeAspect="1" noChangeArrowheads="1"/>
        </xdr:cNvPicPr>
      </xdr:nvPicPr>
      <xdr:blipFill>
        <a:blip xmlns:r="http://schemas.openxmlformats.org/officeDocument/2006/relationships" r:embed="rId7" cstate="print"/>
        <a:srcRect/>
        <a:stretch>
          <a:fillRect/>
        </a:stretch>
      </xdr:blipFill>
      <xdr:spPr bwMode="auto">
        <a:xfrm>
          <a:off x="609600" y="34042349"/>
          <a:ext cx="9277350" cy="4901809"/>
        </a:xfrm>
        <a:prstGeom prst="rect">
          <a:avLst/>
        </a:prstGeom>
        <a:noFill/>
        <a:ln w="1">
          <a:noFill/>
          <a:miter lim="800000"/>
          <a:headEnd/>
          <a:tailEnd type="none" w="med" len="med"/>
        </a:ln>
        <a:effec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m_Master_7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ExteriorLighting-7P_V11p.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venthPlan/Conservation%20Analysis/Global%20EE%20Inputs/Units%20Forecasts/7P%20Forecasts%20D2.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Lists&amp;Table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om-LightingInterior-7P_v3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NLPricePerfLED.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Overview"/>
      <sheetName val="MLIST"/>
      <sheetName val="FILES"/>
      <sheetName val="APPLIC"/>
      <sheetName val="BASE"/>
      <sheetName val="STOCK"/>
      <sheetName val="TURN"/>
      <sheetName val="ACHIEV"/>
      <sheetName val="FEAS"/>
      <sheetName val="RAMP"/>
      <sheetName val="CODE"/>
      <sheetName val="CHAR"/>
      <sheetName val="Floor"/>
      <sheetName val="Vars"/>
      <sheetName val="Labels"/>
      <sheetName val="Lookup"/>
      <sheetName val="EUI"/>
      <sheetName val="Measure Name List"/>
      <sheetName val="CBSA Data"/>
      <sheetName val="CBSA Data New"/>
      <sheetName val="BPA Taxonomy"/>
    </sheetNames>
    <definedNames>
      <definedName name="ACHIEV" refersTo="='ACHIEV'!$B$19:$Y$119"/>
      <definedName name="APPLIC" refersTo="='APPLIC'!$B$12:$X$112"/>
      <definedName name="BLDGTYPE" refersTo="='APPLIC'!$B$11:$U$11"/>
      <definedName name="POST2013" refersTo="='CHAR'!$B$17:$U$55"/>
      <definedName name="STOCK" refersTo="='STOCK'!$B$12:$U$110"/>
      <definedName name="TURN" refersTo="='TURN'!$B$12:$U$95" sheetId="6"/>
    </definedNames>
    <sheetDataSet>
      <sheetData sheetId="0">
        <row r="82">
          <cell r="B82" t="str">
            <v>Contents</v>
          </cell>
        </row>
        <row r="83">
          <cell r="B83" t="str">
            <v>Overview of model structure</v>
          </cell>
        </row>
        <row r="84">
          <cell r="B84" t="str">
            <v xml:space="preserve">Update Log:  Log for updates to Draft 6th Plan Assessment </v>
          </cell>
        </row>
        <row r="85">
          <cell r="B85" t="str">
            <v>Master List of measure bundles</v>
          </cell>
        </row>
        <row r="86">
          <cell r="B86" t="str">
            <v>List and links to measure-level files. Plus housekeeping and administrative functions.</v>
          </cell>
        </row>
        <row r="87">
          <cell r="B87" t="str">
            <v>Applicability factor for the measure bundle.  Fraction of stock the measure applies to.</v>
          </cell>
        </row>
        <row r="88">
          <cell r="B88" t="str">
            <v>Baseline penetration of measure bundles.  Estimated fraction of stock where the measure is already in place.</v>
          </cell>
        </row>
        <row r="89">
          <cell r="B89" t="str">
            <v>Vintage cohort for measure bundles.</v>
          </cell>
        </row>
        <row r="90">
          <cell r="B90" t="str">
            <v>Turnover rate for stock to which measure applies.</v>
          </cell>
        </row>
        <row r="91">
          <cell r="B91" t="str">
            <v>Achievable rate of acquisition for measure bundles by year</v>
          </cell>
        </row>
        <row r="92">
          <cell r="B92" t="str">
            <v>Tables developed to estimate regional baseline penetration for various elements of energy codes by jurisdiction</v>
          </cell>
        </row>
        <row r="93">
          <cell r="B93" t="str">
            <v xml:space="preserve">Key characteristics for stock by vintage cohort and building subtype.  Used to develop regional application of measures. </v>
          </cell>
        </row>
        <row r="94">
          <cell r="B94" t="str">
            <v>Floor area forecast summary used to develop data in CHAR</v>
          </cell>
        </row>
        <row r="95">
          <cell r="B95" t="str">
            <v>List of variables and definitions used in the CHAR tab and elsewhere in the files.</v>
          </cell>
        </row>
        <row r="96">
          <cell r="B96" t="str">
            <v>Map of building types labels from different sources.</v>
          </cell>
        </row>
        <row r="97">
          <cell r="B97" t="str">
            <v>Lookup table for vintage cohort</v>
          </cell>
        </row>
        <row r="98">
          <cell r="B98" t="str">
            <v xml:space="preserve">Reference EUI from various sources including CBECS &amp; CBSA.  </v>
          </cell>
        </row>
      </sheetData>
      <sheetData sheetId="1">
        <row r="11">
          <cell r="B11" t="str">
            <v>Base Measure Name</v>
          </cell>
          <cell r="C11" t="str">
            <v>VCohort</v>
          </cell>
          <cell r="D11" t="str">
            <v>Measure Index Name</v>
          </cell>
          <cell r="E11" t="str">
            <v>Unit of Savings</v>
          </cell>
          <cell r="F11" t="str">
            <v>Measure Bundle Description</v>
          </cell>
          <cell r="G11" t="str">
            <v>Number of Measures in Bundle</v>
          </cell>
          <cell r="H11" t="str">
            <v>Descriptive Name</v>
          </cell>
          <cell r="I11" t="str">
            <v>Segment</v>
          </cell>
          <cell r="J11" t="str">
            <v>Savings Sources</v>
          </cell>
          <cell r="K11" t="str">
            <v>7P Technical Savings (aMW)</v>
          </cell>
          <cell r="L11" t="str">
            <v>Baseline</v>
          </cell>
          <cell r="M11" t="str">
            <v>Baseline Saturation</v>
          </cell>
          <cell r="N11" t="str">
            <v>Baseline Notes</v>
          </cell>
          <cell r="O11" t="str">
            <v>Cost Source</v>
          </cell>
          <cell r="P11" t="str">
            <v>Cost Notes</v>
          </cell>
          <cell r="Q11" t="str">
            <v>New from 6P</v>
          </cell>
          <cell r="R11" t="str">
            <v>6P Vintage</v>
          </cell>
          <cell r="S11" t="str">
            <v>Status</v>
          </cell>
          <cell r="T11" t="str">
            <v>Status notes</v>
          </cell>
          <cell r="U11" t="str">
            <v>Category</v>
          </cell>
        </row>
        <row r="12">
          <cell r="B12" t="str">
            <v>Compressed Air</v>
          </cell>
          <cell r="C12" t="str">
            <v>Retro</v>
          </cell>
          <cell r="D12" t="str">
            <v>Compressed Air-Retro</v>
          </cell>
          <cell r="E12" t="str">
            <v>kWh per HP BT</v>
          </cell>
          <cell r="F12" t="str">
            <v>Compressed Air Controls</v>
          </cell>
          <cell r="G12">
            <v>1</v>
          </cell>
          <cell r="H12" t="str">
            <v>Compressed Air Controls</v>
          </cell>
          <cell r="I12" t="str">
            <v>Some</v>
          </cell>
          <cell r="L12" t="str">
            <v>CBSA 2014</v>
          </cell>
          <cell r="Q12" t="str">
            <v>x</v>
          </cell>
          <cell r="R12" t="str">
            <v>N/A</v>
          </cell>
          <cell r="U12" t="str">
            <v>Compressed Air System Controls</v>
          </cell>
        </row>
        <row r="13">
          <cell r="B13" t="str">
            <v>Compressed Air</v>
          </cell>
          <cell r="C13" t="str">
            <v>NR</v>
          </cell>
          <cell r="D13" t="str">
            <v>Compressed Air-NR</v>
          </cell>
          <cell r="E13" t="str">
            <v>kWh per HP BT</v>
          </cell>
          <cell r="F13" t="str">
            <v>Compressed Air Improvements</v>
          </cell>
          <cell r="G13">
            <v>1</v>
          </cell>
          <cell r="H13" t="str">
            <v>Compressed Air Improvements</v>
          </cell>
          <cell r="I13" t="str">
            <v>Some</v>
          </cell>
          <cell r="L13" t="str">
            <v>CBSA 2014</v>
          </cell>
          <cell r="Q13" t="str">
            <v>x</v>
          </cell>
          <cell r="R13" t="str">
            <v>N/A</v>
          </cell>
          <cell r="U13" t="str">
            <v>Compressed Air System Improvements</v>
          </cell>
        </row>
        <row r="14">
          <cell r="B14" t="str">
            <v>Network PC Power Management</v>
          </cell>
          <cell r="C14" t="str">
            <v>Retro</v>
          </cell>
          <cell r="D14" t="str">
            <v>Network PC Power Management-Retro</v>
          </cell>
          <cell r="E14" t="str">
            <v>Count</v>
          </cell>
          <cell r="F14" t="str">
            <v>Control of a networked computer's advanced energy management systems</v>
          </cell>
          <cell r="G14">
            <v>1</v>
          </cell>
          <cell r="H14" t="str">
            <v>Network PC Power Management</v>
          </cell>
          <cell r="I14" t="str">
            <v>All</v>
          </cell>
          <cell r="L14" t="str">
            <v>CBSA 2014</v>
          </cell>
          <cell r="R14" t="str">
            <v>N/A</v>
          </cell>
          <cell r="U14" t="str">
            <v>Computer Technologies</v>
          </cell>
        </row>
        <row r="15">
          <cell r="B15" t="str">
            <v>Laptop</v>
          </cell>
          <cell r="C15" t="str">
            <v>NR</v>
          </cell>
          <cell r="D15" t="str">
            <v>Laptop-NR</v>
          </cell>
          <cell r="E15" t="str">
            <v>Count</v>
          </cell>
          <cell r="F15" t="str">
            <v>ENERGY STAR Laptops</v>
          </cell>
          <cell r="G15">
            <v>1</v>
          </cell>
          <cell r="H15" t="str">
            <v>ENERGY STAR Laptops</v>
          </cell>
          <cell r="I15" t="str">
            <v>All</v>
          </cell>
          <cell r="L15" t="str">
            <v>CBSA 2014</v>
          </cell>
          <cell r="R15" t="str">
            <v>N/A</v>
          </cell>
          <cell r="U15" t="str">
            <v>Computer Technologies</v>
          </cell>
        </row>
        <row r="16">
          <cell r="B16" t="str">
            <v>Smart Plug Power Strips</v>
          </cell>
          <cell r="C16" t="str">
            <v>Retro</v>
          </cell>
          <cell r="D16" t="str">
            <v>Smart Plug Power Strips-Retro</v>
          </cell>
          <cell r="E16" t="str">
            <v>Count</v>
          </cell>
          <cell r="F16" t="str">
            <v>Smart Plug Power Strips</v>
          </cell>
          <cell r="G16">
            <v>1</v>
          </cell>
          <cell r="H16" t="str">
            <v>Smart Plug Power Strips</v>
          </cell>
          <cell r="I16" t="str">
            <v>All</v>
          </cell>
          <cell r="L16" t="str">
            <v>CBSA 2014</v>
          </cell>
          <cell r="Q16" t="str">
            <v>x</v>
          </cell>
          <cell r="R16" t="str">
            <v>N/A</v>
          </cell>
          <cell r="U16" t="str">
            <v xml:space="preserve">Plug Load </v>
          </cell>
        </row>
        <row r="17">
          <cell r="B17" t="str">
            <v>Data Centers</v>
          </cell>
          <cell r="C17" t="str">
            <v>NR</v>
          </cell>
          <cell r="D17" t="str">
            <v>Data Centers-NR</v>
          </cell>
          <cell r="E17" t="str">
            <v>Count</v>
          </cell>
          <cell r="F17" t="str">
            <v xml:space="preserve">Data Centers; Virtualization, efficient servers, network gear, power supplies, and other measures at NR </v>
          </cell>
          <cell r="G17">
            <v>22</v>
          </cell>
          <cell r="H17" t="str">
            <v>Data Centers</v>
          </cell>
          <cell r="I17" t="str">
            <v>All</v>
          </cell>
          <cell r="L17" t="str">
            <v>CBSA 2014</v>
          </cell>
          <cell r="Q17" t="str">
            <v>x</v>
          </cell>
          <cell r="R17" t="str">
            <v>N/A</v>
          </cell>
          <cell r="U17" t="str">
            <v>Computer Technologies</v>
          </cell>
        </row>
        <row r="18">
          <cell r="B18" t="str">
            <v>Monitor</v>
          </cell>
          <cell r="C18" t="str">
            <v>NR</v>
          </cell>
          <cell r="D18" t="str">
            <v>Monitor-NR</v>
          </cell>
          <cell r="E18" t="str">
            <v>Count</v>
          </cell>
          <cell r="F18" t="str">
            <v>Commercial Computer Monitor</v>
          </cell>
          <cell r="G18">
            <v>1</v>
          </cell>
          <cell r="H18" t="str">
            <v>ENERGY STAR Monitor</v>
          </cell>
          <cell r="I18" t="str">
            <v>All</v>
          </cell>
          <cell r="L18" t="str">
            <v>Std Monitor</v>
          </cell>
          <cell r="R18" t="str">
            <v>N/A</v>
          </cell>
          <cell r="U18" t="str">
            <v>Computer Technologies</v>
          </cell>
        </row>
        <row r="19">
          <cell r="B19" t="str">
            <v>Desktop</v>
          </cell>
          <cell r="C19" t="str">
            <v>NR</v>
          </cell>
          <cell r="D19" t="str">
            <v>Desktop-NR</v>
          </cell>
          <cell r="E19" t="str">
            <v>Count</v>
          </cell>
          <cell r="F19" t="str">
            <v>Commercial Computer Desktop</v>
          </cell>
          <cell r="G19">
            <v>1</v>
          </cell>
          <cell r="H19" t="str">
            <v>ENERGY STAR Desktop</v>
          </cell>
          <cell r="I19" t="str">
            <v>All</v>
          </cell>
          <cell r="L19" t="str">
            <v>Std Computer</v>
          </cell>
          <cell r="R19" t="str">
            <v>N/A</v>
          </cell>
          <cell r="U19" t="str">
            <v>Computer Technologies</v>
          </cell>
        </row>
        <row r="20">
          <cell r="B20" t="str">
            <v>Pre-Rinse Spray Valve</v>
          </cell>
          <cell r="C20" t="str">
            <v>Retro</v>
          </cell>
          <cell r="D20" t="str">
            <v>Pre-Rinse Spray Valve-Retro</v>
          </cell>
          <cell r="E20" t="str">
            <v>Count</v>
          </cell>
          <cell r="F20" t="str">
            <v>Low-flow pre-rinse spray valves for restaurant kitchens, cafeterias, and food-serving</v>
          </cell>
          <cell r="G20">
            <v>1</v>
          </cell>
          <cell r="H20" t="str">
            <v>Pre-Rinse Spray Valve</v>
          </cell>
          <cell r="I20" t="str">
            <v>Some</v>
          </cell>
          <cell r="L20" t="str">
            <v>CBSA 2014</v>
          </cell>
          <cell r="R20" t="str">
            <v>N/A</v>
          </cell>
          <cell r="U20" t="str">
            <v>Water Using Devices</v>
          </cell>
        </row>
        <row r="21">
          <cell r="B21" t="str">
            <v>Cooking Equipment</v>
          </cell>
          <cell r="C21" t="str">
            <v>NR</v>
          </cell>
          <cell r="D21" t="str">
            <v>Cooking Equipment-NR</v>
          </cell>
          <cell r="E21" t="str">
            <v>Count</v>
          </cell>
          <cell r="F21" t="str">
            <v>Efficient cooking equipment such as hot food holders, steamers and ovens</v>
          </cell>
          <cell r="G21">
            <v>4</v>
          </cell>
          <cell r="H21" t="str">
            <v>Cooking Equipment</v>
          </cell>
          <cell r="I21" t="str">
            <v>All</v>
          </cell>
          <cell r="L21" t="str">
            <v>CBSA 2014</v>
          </cell>
          <cell r="R21" t="str">
            <v>N/A</v>
          </cell>
          <cell r="U21" t="str">
            <v>Cooking</v>
          </cell>
        </row>
        <row r="22">
          <cell r="B22" t="str">
            <v>Premium HVAC Equipment</v>
          </cell>
          <cell r="C22" t="str">
            <v>New</v>
          </cell>
          <cell r="D22" t="str">
            <v>Premium HVAC Equipment-New</v>
          </cell>
          <cell r="E22" t="str">
            <v>kWh per KSF BT</v>
          </cell>
          <cell r="F22" t="str">
            <v>HVAC equipment more efficient than applicable code or standard practice</v>
          </cell>
          <cell r="G22">
            <v>4</v>
          </cell>
          <cell r="H22" t="str">
            <v>Premium HVAC Equipment</v>
          </cell>
          <cell r="I22" t="str">
            <v>All</v>
          </cell>
          <cell r="L22" t="str">
            <v>CBSA 2014</v>
          </cell>
          <cell r="R22" t="str">
            <v>PRE/POST 2006</v>
          </cell>
          <cell r="U22" t="str">
            <v>HVAC System Improvements</v>
          </cell>
        </row>
        <row r="23">
          <cell r="B23" t="str">
            <v>Premium HVAC Equipment</v>
          </cell>
          <cell r="C23" t="str">
            <v>NR</v>
          </cell>
          <cell r="D23" t="str">
            <v>Premium HVAC Equipment-NR</v>
          </cell>
          <cell r="E23" t="str">
            <v>kWh per KSF BT</v>
          </cell>
          <cell r="F23" t="str">
            <v>HVAC equipment more efficient than applicable code or standard practice</v>
          </cell>
          <cell r="G23">
            <v>4</v>
          </cell>
          <cell r="H23" t="str">
            <v>Premium HVAC Equipment</v>
          </cell>
          <cell r="I23" t="str">
            <v>All</v>
          </cell>
          <cell r="L23" t="str">
            <v>CBSA 2014</v>
          </cell>
          <cell r="R23" t="str">
            <v>PRE/POST 2006</v>
          </cell>
          <cell r="U23" t="str">
            <v>HVAC System Improvements</v>
          </cell>
        </row>
        <row r="24">
          <cell r="B24" t="str">
            <v>Glass</v>
          </cell>
          <cell r="C24" t="str">
            <v>New</v>
          </cell>
          <cell r="D24" t="str">
            <v>Glass-New</v>
          </cell>
          <cell r="E24" t="str">
            <v>kWh per KSF BT</v>
          </cell>
          <cell r="F24" t="str">
            <v>Windows and glazing more efficiecnt that code or standard practice</v>
          </cell>
          <cell r="G24">
            <v>39</v>
          </cell>
          <cell r="H24" t="str">
            <v>Windows</v>
          </cell>
          <cell r="I24" t="str">
            <v>All</v>
          </cell>
          <cell r="L24" t="str">
            <v>CBSA 2014</v>
          </cell>
          <cell r="R24" t="str">
            <v>PRE1987/PRE2002/POST2006</v>
          </cell>
          <cell r="U24" t="str">
            <v>Envelope</v>
          </cell>
        </row>
        <row r="25">
          <cell r="B25" t="str">
            <v>Glass</v>
          </cell>
          <cell r="C25" t="str">
            <v>NR</v>
          </cell>
          <cell r="D25" t="str">
            <v>Glass-NR</v>
          </cell>
          <cell r="E25" t="str">
            <v>kWh per KSF BT</v>
          </cell>
          <cell r="F25" t="str">
            <v>Windows and glazing more efficiecnt that code or standard practice</v>
          </cell>
          <cell r="G25">
            <v>39</v>
          </cell>
          <cell r="H25" t="str">
            <v>Windows</v>
          </cell>
          <cell r="I25" t="str">
            <v>All</v>
          </cell>
          <cell r="L25" t="str">
            <v>CBSA 2014</v>
          </cell>
          <cell r="R25" t="str">
            <v>PRE1987/PRE2002/POST2007</v>
          </cell>
          <cell r="U25" t="str">
            <v>Envelope</v>
          </cell>
        </row>
        <row r="26">
          <cell r="B26" t="str">
            <v>Glass</v>
          </cell>
          <cell r="C26" t="str">
            <v>Retro</v>
          </cell>
          <cell r="D26" t="str">
            <v>Glass-Retro</v>
          </cell>
          <cell r="E26" t="str">
            <v>kWh per KSF BT</v>
          </cell>
          <cell r="F26" t="str">
            <v>Windows and glazing more efficiecnt that code or standard practice</v>
          </cell>
          <cell r="G26">
            <v>3</v>
          </cell>
          <cell r="H26" t="str">
            <v>Windows</v>
          </cell>
          <cell r="I26" t="str">
            <v>All</v>
          </cell>
          <cell r="L26" t="str">
            <v>CBSA 2014</v>
          </cell>
          <cell r="R26" t="str">
            <v>PRE1987/PRE2002/POST2008</v>
          </cell>
          <cell r="U26" t="str">
            <v>Envelope</v>
          </cell>
        </row>
        <row r="27">
          <cell r="B27" t="str">
            <v>Advanced Rooftop Controller</v>
          </cell>
          <cell r="C27" t="str">
            <v>New</v>
          </cell>
          <cell r="D27" t="str">
            <v>Advanced Rooftop Controller-New</v>
          </cell>
          <cell r="E27" t="str">
            <v>kWh per KSF BT</v>
          </cell>
          <cell r="F27" t="str">
            <v>Suite of measures and control strategies for buildings served by package roof top HVAC units</v>
          </cell>
          <cell r="G27">
            <v>3</v>
          </cell>
          <cell r="H27" t="str">
            <v>Advanced Rooftop Controller</v>
          </cell>
          <cell r="I27" t="str">
            <v>Most</v>
          </cell>
          <cell r="L27" t="str">
            <v>CBSA 2014</v>
          </cell>
          <cell r="R27" t="str">
            <v>PRE/POST 2006</v>
          </cell>
          <cell r="U27" t="str">
            <v>HVAC System Improvements</v>
          </cell>
        </row>
        <row r="28">
          <cell r="B28" t="str">
            <v>Advanced Rooftop Controller</v>
          </cell>
          <cell r="C28" t="str">
            <v>NR</v>
          </cell>
          <cell r="D28" t="str">
            <v>Advanced Rooftop Controller-NR</v>
          </cell>
          <cell r="E28" t="str">
            <v>kWh per KSF BT</v>
          </cell>
          <cell r="F28" t="str">
            <v>Suite of measures and control strategies for buildings served by package roof top HVAC units</v>
          </cell>
          <cell r="G28">
            <v>2</v>
          </cell>
          <cell r="H28" t="str">
            <v>Advanced Rooftop Controller</v>
          </cell>
          <cell r="I28" t="str">
            <v>Most</v>
          </cell>
          <cell r="L28" t="str">
            <v>CBSA 2014</v>
          </cell>
          <cell r="R28" t="str">
            <v>PRE/POST 2006</v>
          </cell>
          <cell r="U28" t="str">
            <v>HVAC System Improvements</v>
          </cell>
        </row>
        <row r="29">
          <cell r="B29" t="str">
            <v>Advanced Rooftop Controller</v>
          </cell>
          <cell r="C29" t="str">
            <v>Retro</v>
          </cell>
          <cell r="D29" t="str">
            <v>Advanced Rooftop Controller-Retro</v>
          </cell>
          <cell r="E29" t="str">
            <v>kWh per KSF BT</v>
          </cell>
          <cell r="F29" t="str">
            <v>Suite of measures and control strategies for buildings served by package roof top HVAC units</v>
          </cell>
          <cell r="G29">
            <v>3</v>
          </cell>
          <cell r="H29" t="str">
            <v>Advanced Rooftop Controller</v>
          </cell>
          <cell r="I29" t="str">
            <v>Most</v>
          </cell>
          <cell r="L29" t="str">
            <v>CBSA 2014</v>
          </cell>
          <cell r="R29" t="str">
            <v>PRE/POST 2006</v>
          </cell>
          <cell r="U29" t="str">
            <v>HVAC System Improvements</v>
          </cell>
        </row>
        <row r="30">
          <cell r="B30" t="str">
            <v>Variable Speed Chiller</v>
          </cell>
          <cell r="C30" t="str">
            <v>New</v>
          </cell>
          <cell r="D30" t="str">
            <v>Variable Speed Chiller-New</v>
          </cell>
          <cell r="E30" t="str">
            <v>kWh per KSF BT</v>
          </cell>
          <cell r="F30" t="str">
            <v>Variable speed chillers</v>
          </cell>
          <cell r="G30">
            <v>1</v>
          </cell>
          <cell r="H30" t="str">
            <v>Variable Speed Chiller</v>
          </cell>
          <cell r="I30" t="str">
            <v>Some</v>
          </cell>
          <cell r="L30" t="str">
            <v>CBSA 2014</v>
          </cell>
          <cell r="R30" t="str">
            <v>PRE/POST 2006</v>
          </cell>
          <cell r="U30" t="str">
            <v>Envelope</v>
          </cell>
        </row>
        <row r="31">
          <cell r="B31" t="str">
            <v>Variable Speed Chiller</v>
          </cell>
          <cell r="C31" t="str">
            <v>NR</v>
          </cell>
          <cell r="D31" t="str">
            <v>Variable Speed Chiller-NR</v>
          </cell>
          <cell r="E31" t="str">
            <v>kWh per KSF BT</v>
          </cell>
          <cell r="F31" t="str">
            <v>Variable speed chillers</v>
          </cell>
          <cell r="G31">
            <v>1</v>
          </cell>
          <cell r="H31" t="str">
            <v>Variable Speed Chiller</v>
          </cell>
          <cell r="I31" t="str">
            <v>Some</v>
          </cell>
          <cell r="L31" t="str">
            <v>CBSA 2014</v>
          </cell>
          <cell r="R31" t="str">
            <v>PRE/POST 2006</v>
          </cell>
          <cell r="U31" t="str">
            <v>Envelope</v>
          </cell>
        </row>
        <row r="32">
          <cell r="B32" t="str">
            <v>Commercial EM</v>
          </cell>
          <cell r="C32" t="str">
            <v>New</v>
          </cell>
          <cell r="D32" t="str">
            <v>Commercial EM-New</v>
          </cell>
          <cell r="E32" t="str">
            <v>kWh per KSF BT</v>
          </cell>
          <cell r="F32" t="str">
            <v>Commercial Energy Management</v>
          </cell>
          <cell r="G32">
            <v>1</v>
          </cell>
          <cell r="H32" t="str">
            <v>Commercial Energy Management For Complex systems</v>
          </cell>
          <cell r="I32" t="str">
            <v>All</v>
          </cell>
          <cell r="L32" t="str">
            <v>CBSA 2014</v>
          </cell>
          <cell r="R32" t="str">
            <v>PRE/POST 2006</v>
          </cell>
          <cell r="U32" t="str">
            <v>Whole Bldg/Meter Level System Improvements</v>
          </cell>
        </row>
        <row r="33">
          <cell r="B33" t="str">
            <v>Commercial EM</v>
          </cell>
          <cell r="C33" t="str">
            <v>NR</v>
          </cell>
          <cell r="D33" t="str">
            <v>Commercial EM-NR</v>
          </cell>
          <cell r="E33" t="str">
            <v>kWh per KSF BT</v>
          </cell>
          <cell r="F33" t="str">
            <v>Commercial Energy Management</v>
          </cell>
          <cell r="G33">
            <v>1</v>
          </cell>
          <cell r="H33" t="str">
            <v>Commercial Energy Management For Complex systems</v>
          </cell>
          <cell r="I33" t="str">
            <v>All</v>
          </cell>
          <cell r="L33" t="str">
            <v>CBSA 2014</v>
          </cell>
          <cell r="R33" t="str">
            <v>PRE/POST 2006</v>
          </cell>
          <cell r="U33" t="str">
            <v>Whole Bldg/Meter Level System Improvements</v>
          </cell>
        </row>
        <row r="34">
          <cell r="B34" t="str">
            <v>Commercial EM</v>
          </cell>
          <cell r="C34" t="str">
            <v>Retro</v>
          </cell>
          <cell r="D34" t="str">
            <v>Commercial EM-Retro</v>
          </cell>
          <cell r="E34" t="str">
            <v>kWh per KSF BT</v>
          </cell>
          <cell r="F34" t="str">
            <v>Commercial Energy Management</v>
          </cell>
          <cell r="G34">
            <v>20</v>
          </cell>
          <cell r="H34" t="str">
            <v>Commercial Energy Management For Complex systems</v>
          </cell>
          <cell r="I34" t="str">
            <v>All</v>
          </cell>
          <cell r="L34" t="str">
            <v>CBSA 2014</v>
          </cell>
          <cell r="R34" t="str">
            <v>PRE/POST 2006</v>
          </cell>
          <cell r="U34" t="str">
            <v>Whole Bldg/Meter Level System Improvements</v>
          </cell>
        </row>
        <row r="35">
          <cell r="B35" t="str">
            <v>Evaporative Assist Cooling</v>
          </cell>
          <cell r="C35" t="str">
            <v>New</v>
          </cell>
          <cell r="D35" t="str">
            <v>Evaporative Assist Cooling-New</v>
          </cell>
          <cell r="E35" t="str">
            <v>kWh per KSF BT</v>
          </cell>
          <cell r="F35" t="str">
            <v>Evaporative Assist Cooling</v>
          </cell>
          <cell r="G35">
            <v>1</v>
          </cell>
          <cell r="H35" t="str">
            <v>Evaporative Assist Cooling</v>
          </cell>
          <cell r="I35" t="str">
            <v>Some</v>
          </cell>
          <cell r="L35" t="str">
            <v>CBSA 2014</v>
          </cell>
          <cell r="R35" t="str">
            <v>PRE/POST 2006</v>
          </cell>
          <cell r="U35" t="str">
            <v>HVAC System Improvements</v>
          </cell>
        </row>
        <row r="36">
          <cell r="B36" t="str">
            <v>Evaporative Assist Cooling</v>
          </cell>
          <cell r="C36" t="str">
            <v>NR</v>
          </cell>
          <cell r="D36" t="str">
            <v>Evaporative Assist Cooling-NR</v>
          </cell>
          <cell r="E36" t="str">
            <v>kWh per KSF BT</v>
          </cell>
          <cell r="F36" t="str">
            <v>Evaporative Assist Cooling</v>
          </cell>
          <cell r="G36">
            <v>1</v>
          </cell>
          <cell r="H36" t="str">
            <v>Evaporative Assist Cooling</v>
          </cell>
          <cell r="I36" t="str">
            <v>Some</v>
          </cell>
          <cell r="L36" t="str">
            <v>CBSA 2014</v>
          </cell>
          <cell r="R36" t="str">
            <v>PRE/POST 2006</v>
          </cell>
          <cell r="U36" t="str">
            <v>HVAC System Improvements</v>
          </cell>
        </row>
        <row r="37">
          <cell r="B37" t="str">
            <v>Economizer</v>
          </cell>
          <cell r="C37" t="str">
            <v>Retro</v>
          </cell>
          <cell r="D37" t="str">
            <v>Economizer-Retro</v>
          </cell>
          <cell r="E37" t="str">
            <v>kWh per KSF BT</v>
          </cell>
          <cell r="F37" t="str">
            <v>Economizer Improvements</v>
          </cell>
          <cell r="G37">
            <v>2</v>
          </cell>
          <cell r="H37" t="str">
            <v>Economizer maintenance and repair</v>
          </cell>
          <cell r="I37" t="str">
            <v>Some</v>
          </cell>
          <cell r="L37" t="str">
            <v>CBSA 2014</v>
          </cell>
          <cell r="R37" t="str">
            <v>POST 2006</v>
          </cell>
          <cell r="U37" t="str">
            <v>HVAC System Improvements</v>
          </cell>
        </row>
        <row r="38">
          <cell r="B38" t="str">
            <v>Demand Control Ventilation</v>
          </cell>
          <cell r="C38" t="str">
            <v>New</v>
          </cell>
          <cell r="D38" t="str">
            <v>Demand Control Ventilation-New</v>
          </cell>
          <cell r="E38" t="str">
            <v>kWh per KSF BT</v>
          </cell>
          <cell r="F38" t="str">
            <v>Fan control strategies, DCV and Fleet Strategy DOAS with heat recovery in simple HVAC systems</v>
          </cell>
          <cell r="G38">
            <v>2</v>
          </cell>
          <cell r="H38" t="str">
            <v>Demand Control Ventilation</v>
          </cell>
          <cell r="I38" t="str">
            <v>All</v>
          </cell>
          <cell r="L38" t="str">
            <v>CBSA 2014</v>
          </cell>
          <cell r="R38" t="str">
            <v>PRE/POST 2006</v>
          </cell>
          <cell r="U38" t="str">
            <v>HVAC System Controls</v>
          </cell>
        </row>
        <row r="39">
          <cell r="B39" t="str">
            <v>Demand Control Ventilation</v>
          </cell>
          <cell r="C39" t="str">
            <v>NR</v>
          </cell>
          <cell r="D39" t="str">
            <v>Demand Control Ventilation-NR</v>
          </cell>
          <cell r="E39" t="str">
            <v>kWh per KSF BT</v>
          </cell>
          <cell r="F39" t="str">
            <v>Fan control strategies, DCV and Fleet Strategy DOAS with heat recovery in simple HVAC systems</v>
          </cell>
          <cell r="G39">
            <v>1</v>
          </cell>
          <cell r="H39" t="str">
            <v>Demand Control Ventilation</v>
          </cell>
          <cell r="I39" t="str">
            <v>All</v>
          </cell>
          <cell r="L39" t="str">
            <v>CBSA 2014</v>
          </cell>
          <cell r="R39" t="str">
            <v>PRE/POST 2006</v>
          </cell>
          <cell r="U39" t="str">
            <v>HVAC System Controls</v>
          </cell>
        </row>
        <row r="40">
          <cell r="B40" t="str">
            <v>Demand Control Ventilation</v>
          </cell>
          <cell r="C40" t="str">
            <v>Retro</v>
          </cell>
          <cell r="D40" t="str">
            <v>Demand Control Ventilation-Retro</v>
          </cell>
          <cell r="E40" t="str">
            <v>kWh per KSF BT</v>
          </cell>
          <cell r="F40" t="str">
            <v>Fan control strategies, DCV and Fleet Strategy DOAS with heat recovery in simple HVAC systems</v>
          </cell>
          <cell r="G40">
            <v>2</v>
          </cell>
          <cell r="H40" t="str">
            <v>Demand Control Ventilation</v>
          </cell>
          <cell r="I40" t="str">
            <v>All</v>
          </cell>
          <cell r="L40" t="str">
            <v>CBSA 2014</v>
          </cell>
          <cell r="R40" t="str">
            <v>PRE/POST 2006</v>
          </cell>
          <cell r="U40" t="str">
            <v>HVAC System Controls</v>
          </cell>
        </row>
        <row r="41">
          <cell r="B41" t="str">
            <v>Premium Fume Hood</v>
          </cell>
          <cell r="C41" t="str">
            <v>NR</v>
          </cell>
          <cell r="D41" t="str">
            <v>Premium Fume Hood-NR</v>
          </cell>
          <cell r="E41" t="str">
            <v>Count</v>
          </cell>
          <cell r="F41" t="str">
            <v>Effiicient fume hoods in labs</v>
          </cell>
          <cell r="G41">
            <v>1</v>
          </cell>
          <cell r="H41" t="str">
            <v>Premium Fume Hood</v>
          </cell>
          <cell r="I41" t="str">
            <v>Some</v>
          </cell>
          <cell r="L41" t="str">
            <v>CBSA 2014</v>
          </cell>
          <cell r="R41" t="str">
            <v>N/A</v>
          </cell>
          <cell r="U41" t="str">
            <v>Pumps and Fans</v>
          </cell>
        </row>
        <row r="42">
          <cell r="B42" t="str">
            <v>DCV Restaurant Hood</v>
          </cell>
          <cell r="C42" t="str">
            <v>Retro</v>
          </cell>
          <cell r="D42" t="str">
            <v>DCV Restaurant Hood-Retro</v>
          </cell>
          <cell r="E42" t="str">
            <v>Count</v>
          </cell>
          <cell r="F42" t="str">
            <v>Demand control ventilation systems for large restaurant hoods</v>
          </cell>
          <cell r="G42">
            <v>1</v>
          </cell>
          <cell r="H42" t="str">
            <v>DCV Restaurant Hood</v>
          </cell>
          <cell r="I42" t="str">
            <v>Restaurant</v>
          </cell>
          <cell r="L42" t="str">
            <v>CBSA 2014</v>
          </cell>
          <cell r="R42" t="str">
            <v>N/A</v>
          </cell>
          <cell r="U42" t="str">
            <v>Pumps and Fans</v>
          </cell>
        </row>
        <row r="43">
          <cell r="B43" t="str">
            <v>DCV Parking Garage</v>
          </cell>
          <cell r="C43" t="str">
            <v>Retro</v>
          </cell>
          <cell r="D43" t="str">
            <v>DCV Parking Garage-Retro</v>
          </cell>
          <cell r="E43" t="str">
            <v>kWh per kSF BT</v>
          </cell>
          <cell r="F43" t="str">
            <v>Demand control ventilation systems for parking garages</v>
          </cell>
          <cell r="G43">
            <v>1</v>
          </cell>
          <cell r="H43" t="str">
            <v>DCV Parking Garage</v>
          </cell>
          <cell r="I43" t="str">
            <v>All</v>
          </cell>
          <cell r="L43" t="str">
            <v>CBSA 2014</v>
          </cell>
          <cell r="Q43" t="str">
            <v>x</v>
          </cell>
          <cell r="R43" t="str">
            <v>N/A</v>
          </cell>
          <cell r="U43" t="str">
            <v>Pumps and Fans</v>
          </cell>
        </row>
        <row r="44">
          <cell r="B44" t="str">
            <v>Weatherization - School</v>
          </cell>
          <cell r="C44" t="str">
            <v>Retro</v>
          </cell>
          <cell r="D44" t="str">
            <v>Weatherization - School-Retro</v>
          </cell>
          <cell r="E44" t="str">
            <v>kWh per KSF BT</v>
          </cell>
          <cell r="F44" t="str">
            <v>School building weatherization</v>
          </cell>
          <cell r="G44">
            <v>1</v>
          </cell>
          <cell r="H44" t="str">
            <v>Weatherization - School</v>
          </cell>
          <cell r="I44" t="str">
            <v>K-12</v>
          </cell>
          <cell r="L44" t="str">
            <v>CBSA 2014</v>
          </cell>
          <cell r="Q44" t="str">
            <v>x</v>
          </cell>
          <cell r="R44" t="str">
            <v>N/A</v>
          </cell>
          <cell r="U44" t="str">
            <v>Envelope</v>
          </cell>
        </row>
        <row r="45">
          <cell r="B45" t="str">
            <v>Energy Recovery Ventilator</v>
          </cell>
          <cell r="C45" t="str">
            <v>NR</v>
          </cell>
          <cell r="D45" t="str">
            <v>Energy Recovery Ventilator-NR</v>
          </cell>
          <cell r="E45" t="str">
            <v>Count</v>
          </cell>
          <cell r="F45" t="str">
            <v>Heat Recovery Ventilation</v>
          </cell>
          <cell r="G45">
            <v>1</v>
          </cell>
          <cell r="H45" t="str">
            <v>Heat Recovery Ventilation</v>
          </cell>
          <cell r="I45" t="str">
            <v>All</v>
          </cell>
          <cell r="L45" t="str">
            <v>CBSA 20154</v>
          </cell>
          <cell r="R45" t="str">
            <v>N/A</v>
          </cell>
          <cell r="U45" t="str">
            <v>Computer Technologies</v>
          </cell>
        </row>
        <row r="46">
          <cell r="B46" t="str">
            <v>AC Heat Recovery for Water Heating</v>
          </cell>
          <cell r="C46" t="str">
            <v>NR</v>
          </cell>
          <cell r="D46" t="str">
            <v>AC Heat Recovery for Water Heating-NR</v>
          </cell>
          <cell r="E46" t="str">
            <v>Count</v>
          </cell>
          <cell r="F46" t="str">
            <v>AC Heat Recovery for Water Heating</v>
          </cell>
          <cell r="G46">
            <v>1</v>
          </cell>
          <cell r="H46" t="str">
            <v>AC Heat Recovery for Water Heating</v>
          </cell>
          <cell r="I46" t="str">
            <v>All</v>
          </cell>
          <cell r="L46" t="str">
            <v>CBSA 2014</v>
          </cell>
          <cell r="Q46" t="str">
            <v>x</v>
          </cell>
          <cell r="R46" t="str">
            <v>N/A</v>
          </cell>
          <cell r="U46" t="str">
            <v>Heat Recovery</v>
          </cell>
        </row>
        <row r="47">
          <cell r="B47" t="str">
            <v>Room Occupancy Sensors in Lodging</v>
          </cell>
          <cell r="C47" t="str">
            <v>Retro</v>
          </cell>
          <cell r="D47" t="str">
            <v>Room Occupancy Sensors in Lodging-Retro</v>
          </cell>
          <cell r="E47" t="str">
            <v>Count</v>
          </cell>
          <cell r="F47" t="str">
            <v>Room Occupancy Sensors in Lodging</v>
          </cell>
          <cell r="G47">
            <v>1</v>
          </cell>
          <cell r="H47" t="str">
            <v>Room Occupancy Sensors in Lodging</v>
          </cell>
          <cell r="I47" t="str">
            <v>Lodging</v>
          </cell>
          <cell r="L47" t="str">
            <v>CBSA 2014</v>
          </cell>
          <cell r="Q47" t="str">
            <v>x</v>
          </cell>
          <cell r="R47" t="str">
            <v>N/A</v>
          </cell>
          <cell r="U47" t="str">
            <v>Whole Bldg/Meter Level System Improvements</v>
          </cell>
        </row>
        <row r="48">
          <cell r="B48" t="str">
            <v>Chiller - chilled water retrofit</v>
          </cell>
          <cell r="C48" t="str">
            <v>Retro</v>
          </cell>
          <cell r="D48" t="str">
            <v>Chiller - chilled water retrofit-Retro</v>
          </cell>
          <cell r="E48" t="str">
            <v>kWh per KSF BT</v>
          </cell>
          <cell r="F48" t="str">
            <v>Chiller system improvements</v>
          </cell>
          <cell r="G48">
            <v>1</v>
          </cell>
          <cell r="H48" t="str">
            <v>Chiller - chilled water retrofit</v>
          </cell>
          <cell r="I48" t="str">
            <v>Some</v>
          </cell>
          <cell r="L48" t="str">
            <v>CBSA 2014</v>
          </cell>
          <cell r="Q48" t="str">
            <v>x</v>
          </cell>
          <cell r="R48" t="str">
            <v>N/A</v>
          </cell>
          <cell r="U48" t="str">
            <v>HVAC System Improvements</v>
          </cell>
        </row>
        <row r="49">
          <cell r="B49" t="str">
            <v>Chiller - equip retrofits</v>
          </cell>
          <cell r="C49" t="str">
            <v>Retro</v>
          </cell>
          <cell r="D49" t="str">
            <v>Chiller - equip retrofits-Retro</v>
          </cell>
          <cell r="E49" t="str">
            <v>kWh per KSF BT</v>
          </cell>
          <cell r="F49" t="str">
            <v>Chiller equipment improvements</v>
          </cell>
          <cell r="G49">
            <v>1</v>
          </cell>
          <cell r="H49" t="str">
            <v>Chiller - equip retrofits</v>
          </cell>
          <cell r="I49" t="str">
            <v>Some</v>
          </cell>
          <cell r="L49" t="str">
            <v>CBSA 2014</v>
          </cell>
          <cell r="Q49" t="str">
            <v>x</v>
          </cell>
          <cell r="R49" t="str">
            <v>N/A</v>
          </cell>
          <cell r="U49" t="str">
            <v>HVAC System Improvements</v>
          </cell>
        </row>
        <row r="50">
          <cell r="B50" t="str">
            <v>Pool Blankets</v>
          </cell>
          <cell r="C50" t="str">
            <v>Retro</v>
          </cell>
          <cell r="D50" t="str">
            <v>Pool Blankets-Retro</v>
          </cell>
          <cell r="E50" t="str">
            <v>Count</v>
          </cell>
          <cell r="F50" t="str">
            <v>Pool Blankets</v>
          </cell>
          <cell r="G50">
            <v>1</v>
          </cell>
          <cell r="H50" t="str">
            <v>Pool Blankets</v>
          </cell>
          <cell r="I50" t="str">
            <v>Some</v>
          </cell>
          <cell r="L50" t="str">
            <v>CBSA 2014</v>
          </cell>
          <cell r="Q50" t="str">
            <v>x</v>
          </cell>
          <cell r="R50" t="str">
            <v>N/A</v>
          </cell>
          <cell r="U50" t="str">
            <v>Pool System Improvements</v>
          </cell>
        </row>
        <row r="51">
          <cell r="B51" t="str">
            <v>Web-Enabled Thermostats</v>
          </cell>
          <cell r="C51" t="str">
            <v>Retro</v>
          </cell>
          <cell r="D51" t="str">
            <v>Web-Enabled Thermostats-Retro</v>
          </cell>
          <cell r="E51" t="str">
            <v>kWh per KSF BT</v>
          </cell>
          <cell r="F51" t="str">
            <v>Web-Enabled Thermostats</v>
          </cell>
          <cell r="G51">
            <v>1</v>
          </cell>
          <cell r="H51" t="str">
            <v>Web-Enabled Thermostats</v>
          </cell>
          <cell r="I51" t="str">
            <v>Some</v>
          </cell>
          <cell r="L51" t="str">
            <v>CBSA 2014</v>
          </cell>
          <cell r="Q51" t="str">
            <v>x</v>
          </cell>
          <cell r="R51" t="str">
            <v>N/A</v>
          </cell>
          <cell r="U51" t="str">
            <v>HVAC System Controls</v>
          </cell>
        </row>
        <row r="52">
          <cell r="B52" t="str">
            <v>Garage CO2 ventilation</v>
          </cell>
          <cell r="C52" t="str">
            <v>Retro</v>
          </cell>
          <cell r="D52" t="str">
            <v>Garage CO2 ventilation-Retro</v>
          </cell>
          <cell r="E52" t="str">
            <v>Count</v>
          </cell>
          <cell r="F52" t="str">
            <v>Garage CO2 ventilation</v>
          </cell>
          <cell r="G52">
            <v>1</v>
          </cell>
          <cell r="H52" t="str">
            <v>Garage CO2 ventilation</v>
          </cell>
          <cell r="I52" t="str">
            <v>Some</v>
          </cell>
          <cell r="L52" t="str">
            <v>CBSA 2014</v>
          </cell>
          <cell r="Q52" t="str">
            <v>x</v>
          </cell>
          <cell r="R52" t="str">
            <v>N/A</v>
          </cell>
          <cell r="U52" t="str">
            <v>HVAC System Controls</v>
          </cell>
        </row>
        <row r="53">
          <cell r="B53" t="str">
            <v>Circ Pump ECM and drive</v>
          </cell>
          <cell r="C53" t="str">
            <v>Retro</v>
          </cell>
          <cell r="D53" t="str">
            <v>Circ Pump ECM and drive-Retro</v>
          </cell>
          <cell r="E53" t="str">
            <v>Count</v>
          </cell>
          <cell r="F53" t="str">
            <v>Circulation Pump ECM and drive</v>
          </cell>
          <cell r="G53">
            <v>1</v>
          </cell>
          <cell r="H53" t="str">
            <v>Circ Pump ECM and drive</v>
          </cell>
          <cell r="I53" t="str">
            <v>Some</v>
          </cell>
          <cell r="L53" t="str">
            <v>CBSA 2014</v>
          </cell>
          <cell r="Q53" t="str">
            <v>x</v>
          </cell>
          <cell r="R53" t="str">
            <v>N/A</v>
          </cell>
          <cell r="U53" t="str">
            <v>Pumps and Fans</v>
          </cell>
        </row>
        <row r="54">
          <cell r="B54" t="str">
            <v>VRF</v>
          </cell>
          <cell r="C54" t="str">
            <v>New</v>
          </cell>
          <cell r="D54" t="str">
            <v>VRF-New</v>
          </cell>
          <cell r="E54" t="str">
            <v>kWh per KSF BT</v>
          </cell>
          <cell r="F54" t="str">
            <v>Variable Refrigerant Flow</v>
          </cell>
          <cell r="G54">
            <v>1</v>
          </cell>
          <cell r="H54" t="str">
            <v>Variable Refrigerant Flow</v>
          </cell>
          <cell r="I54" t="str">
            <v>Some</v>
          </cell>
          <cell r="L54" t="str">
            <v>CBSA 2014</v>
          </cell>
          <cell r="Q54" t="str">
            <v>x</v>
          </cell>
          <cell r="U54" t="str">
            <v>HVAC System Improvements</v>
          </cell>
        </row>
        <row r="55">
          <cell r="B55" t="str">
            <v>VRF</v>
          </cell>
          <cell r="C55" t="str">
            <v>Retro</v>
          </cell>
          <cell r="D55" t="str">
            <v>VRF-Retro</v>
          </cell>
          <cell r="E55" t="str">
            <v>kWh per KSF BT</v>
          </cell>
          <cell r="F55" t="str">
            <v>Variable Refrigerant Flow</v>
          </cell>
          <cell r="G55">
            <v>1</v>
          </cell>
          <cell r="H55" t="str">
            <v>Variable Refrigerant Flow</v>
          </cell>
          <cell r="I55" t="str">
            <v>Some</v>
          </cell>
          <cell r="L55" t="str">
            <v>CBSA 2014</v>
          </cell>
          <cell r="Q55" t="str">
            <v>x</v>
          </cell>
          <cell r="R55" t="str">
            <v>N/A</v>
          </cell>
          <cell r="U55" t="str">
            <v>Envelope</v>
          </cell>
        </row>
        <row r="56">
          <cell r="B56" t="str">
            <v>Evaporator Roof Top HVAC</v>
          </cell>
          <cell r="C56" t="str">
            <v>Retro</v>
          </cell>
          <cell r="D56" t="str">
            <v>Evaporator Roof Top HVAC-Retro</v>
          </cell>
          <cell r="E56" t="str">
            <v>kWh per KSF BT</v>
          </cell>
          <cell r="F56" t="str">
            <v>Evaporator Roof Top HVAC</v>
          </cell>
          <cell r="G56">
            <v>1</v>
          </cell>
          <cell r="H56" t="str">
            <v>Evaporator Roof Top HVAC</v>
          </cell>
          <cell r="I56" t="str">
            <v>Some</v>
          </cell>
          <cell r="L56" t="str">
            <v>CBSA 2014</v>
          </cell>
          <cell r="Q56" t="str">
            <v>x</v>
          </cell>
          <cell r="R56" t="str">
            <v>N/A</v>
          </cell>
          <cell r="U56" t="str">
            <v>HVAC System Improvements</v>
          </cell>
        </row>
        <row r="57">
          <cell r="B57" t="str">
            <v>Secondary Glazing Systems</v>
          </cell>
          <cell r="C57" t="str">
            <v>Retro</v>
          </cell>
          <cell r="D57" t="str">
            <v>Secondary Glazing Systems-Retro</v>
          </cell>
          <cell r="E57" t="str">
            <v>kWh per KSF BT</v>
          </cell>
          <cell r="F57" t="str">
            <v>Secondary Glazing Systems</v>
          </cell>
          <cell r="G57">
            <v>1</v>
          </cell>
          <cell r="H57" t="str">
            <v>Secondary Glazing Systems</v>
          </cell>
          <cell r="I57" t="str">
            <v>All</v>
          </cell>
          <cell r="L57" t="str">
            <v>CBSA 2014</v>
          </cell>
          <cell r="Q57" t="str">
            <v>x</v>
          </cell>
          <cell r="R57" t="str">
            <v>N/A</v>
          </cell>
          <cell r="U57" t="str">
            <v>Envelope</v>
          </cell>
        </row>
        <row r="58">
          <cell r="B58" t="str">
            <v>LPD Package</v>
          </cell>
          <cell r="C58" t="str">
            <v>New</v>
          </cell>
          <cell r="D58" t="str">
            <v>LPD Package-New</v>
          </cell>
          <cell r="E58" t="str">
            <v>kWh per KSF BT</v>
          </cell>
          <cell r="F58" t="str">
            <v>Lamp, ballast and fixture improvements to lighting power density</v>
          </cell>
          <cell r="G58">
            <v>8</v>
          </cell>
          <cell r="H58" t="str">
            <v>Lighting Power Density</v>
          </cell>
          <cell r="I58" t="str">
            <v>All</v>
          </cell>
          <cell r="L58" t="str">
            <v>CBSA 2014</v>
          </cell>
          <cell r="R58" t="str">
            <v>PRE/POST 2006</v>
          </cell>
          <cell r="U58" t="str">
            <v>Lamps/Ballasts/Fixtures</v>
          </cell>
        </row>
        <row r="59">
          <cell r="B59" t="str">
            <v>LPD Package</v>
          </cell>
          <cell r="C59" t="str">
            <v>NR</v>
          </cell>
          <cell r="D59" t="str">
            <v>LPD Package-NR</v>
          </cell>
          <cell r="E59" t="str">
            <v>kWh per KSF BT</v>
          </cell>
          <cell r="F59" t="str">
            <v>Lamp, ballast and fixture improvements to lighting power density</v>
          </cell>
          <cell r="G59">
            <v>12</v>
          </cell>
          <cell r="H59" t="str">
            <v>Lighting Power Density</v>
          </cell>
          <cell r="I59" t="str">
            <v>All</v>
          </cell>
          <cell r="L59" t="str">
            <v>CBSA 2014</v>
          </cell>
          <cell r="R59" t="str">
            <v>PRE/POST 2006</v>
          </cell>
          <cell r="U59" t="str">
            <v>Lamps/Ballasts/Fixtures</v>
          </cell>
        </row>
        <row r="60">
          <cell r="B60" t="str">
            <v>LPD Package</v>
          </cell>
          <cell r="C60" t="str">
            <v>Retro</v>
          </cell>
          <cell r="D60" t="str">
            <v>LPD Package-Retro</v>
          </cell>
          <cell r="E60" t="str">
            <v>kWh per KSF BT</v>
          </cell>
          <cell r="F60" t="str">
            <v>Lamp, ballast and fixture improvements to lighting power density</v>
          </cell>
          <cell r="G60">
            <v>22</v>
          </cell>
          <cell r="H60" t="str">
            <v>Lighting Power Density</v>
          </cell>
          <cell r="I60" t="str">
            <v>All</v>
          </cell>
          <cell r="L60" t="str">
            <v>CBSA 2014</v>
          </cell>
          <cell r="R60" t="str">
            <v>PRE/POST 2006</v>
          </cell>
          <cell r="U60" t="str">
            <v>Lamps/Ballasts/Fixtures</v>
          </cell>
        </row>
        <row r="61">
          <cell r="B61" t="str">
            <v>Top Daylighting</v>
          </cell>
          <cell r="C61" t="str">
            <v>New</v>
          </cell>
          <cell r="D61" t="str">
            <v>Top Daylighting-New</v>
          </cell>
          <cell r="E61" t="str">
            <v>kWh per KSF BT</v>
          </cell>
          <cell r="F61" t="str">
            <v>Skylights with lighting controls</v>
          </cell>
          <cell r="G61">
            <v>6</v>
          </cell>
          <cell r="H61" t="str">
            <v>Daylighting with Skylights</v>
          </cell>
          <cell r="I61" t="str">
            <v>All</v>
          </cell>
          <cell r="L61" t="str">
            <v>CBSA 2014</v>
          </cell>
          <cell r="R61" t="str">
            <v>POST 2006</v>
          </cell>
          <cell r="U61" t="str">
            <v>Lighting Controls</v>
          </cell>
        </row>
        <row r="62">
          <cell r="B62" t="str">
            <v>Perimeter Daylighting Controls Advanced</v>
          </cell>
          <cell r="C62" t="str">
            <v>New</v>
          </cell>
          <cell r="D62" t="str">
            <v>Perimeter Daylighting Controls Advanced-New</v>
          </cell>
          <cell r="E62" t="str">
            <v>kWh per KSF BT</v>
          </cell>
          <cell r="F62" t="str">
            <v>Perimeter daylighting controls</v>
          </cell>
          <cell r="G62">
            <v>6</v>
          </cell>
          <cell r="H62" t="str">
            <v>Daylighting with Windows</v>
          </cell>
          <cell r="I62" t="str">
            <v>All</v>
          </cell>
          <cell r="L62" t="str">
            <v>CBSA 2014</v>
          </cell>
          <cell r="R62" t="str">
            <v>PRE/POST 2006</v>
          </cell>
          <cell r="U62" t="str">
            <v>Lighting Controls</v>
          </cell>
        </row>
        <row r="63">
          <cell r="B63" t="str">
            <v>Perimeter Daylighting Controls Advanced</v>
          </cell>
          <cell r="C63" t="str">
            <v>NR</v>
          </cell>
          <cell r="D63" t="str">
            <v>Perimeter Daylighting Controls Advanced-NR</v>
          </cell>
          <cell r="E63" t="str">
            <v>kWh per KSF BT</v>
          </cell>
          <cell r="F63" t="str">
            <v>Perimeter daylighting controls</v>
          </cell>
          <cell r="G63">
            <v>6</v>
          </cell>
          <cell r="H63" t="str">
            <v>Daylighting with Windows</v>
          </cell>
          <cell r="I63" t="str">
            <v>All</v>
          </cell>
          <cell r="L63" t="str">
            <v>CBSA 2014</v>
          </cell>
          <cell r="R63" t="str">
            <v>PRE/POST 2006</v>
          </cell>
          <cell r="U63" t="str">
            <v>Lighting Controls</v>
          </cell>
        </row>
        <row r="64">
          <cell r="B64" t="str">
            <v>Lighting Controls Interior</v>
          </cell>
          <cell r="C64" t="str">
            <v>New</v>
          </cell>
          <cell r="D64" t="str">
            <v>Lighting Controls Interior-New</v>
          </cell>
          <cell r="E64" t="str">
            <v>kWh per KSF BT</v>
          </cell>
          <cell r="F64" t="str">
            <v>Occupancy controls for lighting areas not required by code such as warehouse aisle, classrooms</v>
          </cell>
          <cell r="G64">
            <v>6</v>
          </cell>
          <cell r="H64" t="str">
            <v>Lighting Controls Interior</v>
          </cell>
          <cell r="I64" t="str">
            <v>All</v>
          </cell>
          <cell r="L64" t="str">
            <v>CBSA 2014</v>
          </cell>
          <cell r="R64" t="str">
            <v>PRE/POST 2006</v>
          </cell>
          <cell r="U64" t="str">
            <v>Lighting Controls</v>
          </cell>
        </row>
        <row r="65">
          <cell r="B65" t="str">
            <v>Lighting Controls Interior</v>
          </cell>
          <cell r="C65" t="str">
            <v>NR</v>
          </cell>
          <cell r="D65" t="str">
            <v>Lighting Controls Interior-NR</v>
          </cell>
          <cell r="E65" t="str">
            <v>kWh per KSF BT</v>
          </cell>
          <cell r="F65" t="str">
            <v>Occupancy controls for lighting areas not required by code such as warehouse aisle, classrooms</v>
          </cell>
          <cell r="G65">
            <v>6</v>
          </cell>
          <cell r="H65" t="str">
            <v>Lighting Controls Interior</v>
          </cell>
          <cell r="I65" t="str">
            <v>All</v>
          </cell>
          <cell r="L65" t="str">
            <v>CBSA 2014</v>
          </cell>
          <cell r="R65" t="str">
            <v>PRE/POST 2006</v>
          </cell>
          <cell r="U65" t="str">
            <v>Lighting Controls</v>
          </cell>
        </row>
        <row r="66">
          <cell r="B66" t="str">
            <v>Exterior Building Lighting</v>
          </cell>
          <cell r="C66" t="str">
            <v>New</v>
          </cell>
          <cell r="D66" t="str">
            <v>Exterior Building Lighting-New</v>
          </cell>
          <cell r="E66" t="str">
            <v>kWh per KSF BT</v>
          </cell>
          <cell r="F66" t="str">
            <v>Effiicient façade, walkway, area and decorative exterior lighting, such as LED</v>
          </cell>
          <cell r="G66">
            <v>4</v>
          </cell>
          <cell r="H66" t="str">
            <v>Exterior Building Lighting</v>
          </cell>
          <cell r="I66" t="str">
            <v>All</v>
          </cell>
          <cell r="L66" t="str">
            <v>CBSA 2014</v>
          </cell>
          <cell r="U66" t="str">
            <v>Lamps/Ballasts/Fixtures</v>
          </cell>
        </row>
        <row r="67">
          <cell r="B67" t="str">
            <v>Exterior Building Lighting</v>
          </cell>
          <cell r="C67" t="str">
            <v>NR</v>
          </cell>
          <cell r="D67" t="str">
            <v>Exterior Building Lighting-NR</v>
          </cell>
          <cell r="E67" t="str">
            <v>kWh per KSF BT</v>
          </cell>
          <cell r="F67" t="str">
            <v>Effiicient façade, walkway, area and decorative exterior lighting, such as LED</v>
          </cell>
          <cell r="G67">
            <v>4</v>
          </cell>
          <cell r="H67" t="str">
            <v>Exterior Building Lighting</v>
          </cell>
          <cell r="I67" t="str">
            <v>All</v>
          </cell>
          <cell r="L67" t="str">
            <v>CBSA 2014</v>
          </cell>
          <cell r="R67" t="str">
            <v>N/A</v>
          </cell>
          <cell r="U67" t="str">
            <v>Lamps/Ballasts/Fixtures</v>
          </cell>
        </row>
        <row r="68">
          <cell r="B68" t="str">
            <v>Street and Roadway Lighting</v>
          </cell>
          <cell r="C68" t="str">
            <v>New</v>
          </cell>
          <cell r="D68" t="str">
            <v>Street and Roadway Lighting-New</v>
          </cell>
          <cell r="E68" t="str">
            <v>Count</v>
          </cell>
          <cell r="F68" t="str">
            <v>Efficient street and roadway lighting, LED and induction</v>
          </cell>
          <cell r="G68">
            <v>6</v>
          </cell>
          <cell r="H68" t="str">
            <v>Street and Roadway Lighting</v>
          </cell>
          <cell r="I68" t="str">
            <v>Non-Building</v>
          </cell>
          <cell r="L68" t="str">
            <v>Navigant 2014</v>
          </cell>
          <cell r="U68" t="str">
            <v>Lamps/Ballasts/Fixtures</v>
          </cell>
        </row>
        <row r="69">
          <cell r="B69" t="str">
            <v>Street and Roadway Lighting</v>
          </cell>
          <cell r="C69" t="str">
            <v>NR</v>
          </cell>
          <cell r="D69" t="str">
            <v>Street and Roadway Lighting-NR</v>
          </cell>
          <cell r="E69" t="str">
            <v>Count</v>
          </cell>
          <cell r="F69" t="str">
            <v>Efficient street and roadway lighting, LED and induction</v>
          </cell>
          <cell r="G69">
            <v>6</v>
          </cell>
          <cell r="H69" t="str">
            <v>Street and Roadway Lighting</v>
          </cell>
          <cell r="I69" t="str">
            <v>Non-Building</v>
          </cell>
          <cell r="L69" t="str">
            <v>Survey 2014</v>
          </cell>
          <cell r="R69" t="str">
            <v>N/A</v>
          </cell>
          <cell r="U69" t="str">
            <v>Lamps/Ballasts/Fixtures</v>
          </cell>
        </row>
        <row r="70">
          <cell r="B70" t="str">
            <v>Parking Lighting</v>
          </cell>
          <cell r="C70" t="str">
            <v>New</v>
          </cell>
          <cell r="D70" t="str">
            <v>Parking Lighting-New</v>
          </cell>
          <cell r="E70" t="str">
            <v>kWh per KSF BT</v>
          </cell>
          <cell r="F70" t="str">
            <v>Efficient parking lot and garage lighting and controls</v>
          </cell>
          <cell r="G70">
            <v>2</v>
          </cell>
          <cell r="H70" t="str">
            <v>Parking Lighting</v>
          </cell>
          <cell r="I70" t="str">
            <v>All</v>
          </cell>
          <cell r="L70" t="str">
            <v>CBSA 2014</v>
          </cell>
          <cell r="U70" t="str">
            <v>Lamps/Ballasts/Fixtures</v>
          </cell>
          <cell r="V70" t="str">
            <v>Lamps/Ballasts/Fixtures w/Controls</v>
          </cell>
        </row>
        <row r="71">
          <cell r="B71" t="str">
            <v>Parking Lighting</v>
          </cell>
          <cell r="C71" t="str">
            <v>NR</v>
          </cell>
          <cell r="D71" t="str">
            <v>Parking Lighting-NR</v>
          </cell>
          <cell r="E71" t="str">
            <v>kWh per KSF BT</v>
          </cell>
          <cell r="F71" t="str">
            <v>Efficient parking lot and garage lighting and controls</v>
          </cell>
          <cell r="G71">
            <v>2</v>
          </cell>
          <cell r="H71" t="str">
            <v>Parking Lighting</v>
          </cell>
          <cell r="I71" t="str">
            <v>All</v>
          </cell>
          <cell r="L71" t="str">
            <v>CBSA 2014</v>
          </cell>
          <cell r="R71" t="str">
            <v>N/A</v>
          </cell>
          <cell r="U71" t="str">
            <v>Lamps/Ballasts/Fixtures</v>
          </cell>
          <cell r="V71" t="str">
            <v>Lamps/Ballasts/Fixtures w/Controls</v>
          </cell>
        </row>
        <row r="72">
          <cell r="B72" t="str">
            <v>Bi-Level Stairwell Lighting</v>
          </cell>
          <cell r="C72" t="str">
            <v>NR</v>
          </cell>
          <cell r="D72" t="str">
            <v>Bi-Level Stairwell Lighting-NR</v>
          </cell>
          <cell r="E72" t="str">
            <v>kWh per KSF BT</v>
          </cell>
          <cell r="F72" t="str">
            <v xml:space="preserve">Bi-Level occupancy sensor control on stairwell </v>
          </cell>
          <cell r="G72">
            <v>1</v>
          </cell>
          <cell r="H72" t="str">
            <v>Bi-Level Stairwell</v>
          </cell>
          <cell r="I72" t="str">
            <v>All</v>
          </cell>
          <cell r="L72" t="str">
            <v>CBSA 2014</v>
          </cell>
          <cell r="R72" t="str">
            <v>N/A</v>
          </cell>
          <cell r="U72" t="str">
            <v>Lighting Controls</v>
          </cell>
        </row>
        <row r="73">
          <cell r="B73" t="str">
            <v>ECM-VAV</v>
          </cell>
          <cell r="C73" t="str">
            <v>New</v>
          </cell>
          <cell r="D73" t="str">
            <v>ECM-VAV-New</v>
          </cell>
          <cell r="E73" t="str">
            <v>kWh per KSF BT</v>
          </cell>
          <cell r="F73" t="str">
            <v>Electically Commutated Motors on Variable Air Volume Boxes</v>
          </cell>
          <cell r="G73">
            <v>1</v>
          </cell>
          <cell r="H73" t="str">
            <v>ECM Motors on Variable Air Volume Boxes</v>
          </cell>
          <cell r="I73" t="str">
            <v>All</v>
          </cell>
          <cell r="L73" t="str">
            <v>CBSA 2014</v>
          </cell>
          <cell r="R73" t="str">
            <v>PRE/POST 2006</v>
          </cell>
          <cell r="U73" t="str">
            <v>Motors</v>
          </cell>
        </row>
        <row r="74">
          <cell r="B74" t="str">
            <v>ECM-VAV</v>
          </cell>
          <cell r="C74" t="str">
            <v>NR</v>
          </cell>
          <cell r="D74" t="str">
            <v>ECM-VAV-NR</v>
          </cell>
          <cell r="E74" t="str">
            <v>kWh per KSF BT</v>
          </cell>
          <cell r="F74" t="str">
            <v>Electically Commutated Motors on Variable Air Volume Boxes</v>
          </cell>
          <cell r="G74">
            <v>1</v>
          </cell>
          <cell r="H74" t="str">
            <v>ECM Motors on Variable Air Volume Boxes</v>
          </cell>
          <cell r="I74" t="str">
            <v>All</v>
          </cell>
          <cell r="L74" t="str">
            <v>CBSA 2014</v>
          </cell>
          <cell r="R74" t="str">
            <v>PRE/POST 2006</v>
          </cell>
          <cell r="U74" t="str">
            <v>Motors</v>
          </cell>
        </row>
        <row r="75">
          <cell r="B75" t="str">
            <v>Pool pumps</v>
          </cell>
          <cell r="C75" t="str">
            <v>Retro</v>
          </cell>
          <cell r="D75" t="str">
            <v>Pool pumps-Retro</v>
          </cell>
          <cell r="E75" t="str">
            <v>Count</v>
          </cell>
          <cell r="F75" t="str">
            <v>Pool pumps</v>
          </cell>
          <cell r="G75">
            <v>1</v>
          </cell>
          <cell r="H75" t="str">
            <v>Pool pumps</v>
          </cell>
          <cell r="I75" t="str">
            <v>Some</v>
          </cell>
          <cell r="L75" t="str">
            <v>CBSA 2014</v>
          </cell>
          <cell r="Q75" t="str">
            <v>x</v>
          </cell>
          <cell r="R75" t="str">
            <v>N/A</v>
          </cell>
          <cell r="U75" t="str">
            <v>Pool System Improvements</v>
          </cell>
        </row>
        <row r="76">
          <cell r="B76" t="str">
            <v>MotorsRewind</v>
          </cell>
          <cell r="C76" t="str">
            <v>New</v>
          </cell>
          <cell r="D76" t="str">
            <v>MotorsRewind-New</v>
          </cell>
          <cell r="E76" t="str">
            <v>Count</v>
          </cell>
          <cell r="F76" t="str">
            <v>Motors - Rewind</v>
          </cell>
          <cell r="G76">
            <v>1</v>
          </cell>
          <cell r="H76" t="str">
            <v>Motors - Rewind</v>
          </cell>
          <cell r="I76" t="str">
            <v>All</v>
          </cell>
          <cell r="L76" t="str">
            <v>CBSA 2014</v>
          </cell>
          <cell r="Q76" t="str">
            <v>x</v>
          </cell>
          <cell r="R76" t="str">
            <v>N/A</v>
          </cell>
          <cell r="U76" t="str">
            <v>Motors</v>
          </cell>
        </row>
        <row r="77">
          <cell r="B77" t="str">
            <v>MotorsRewind</v>
          </cell>
          <cell r="C77" t="str">
            <v>NR</v>
          </cell>
          <cell r="D77" t="str">
            <v>MotorsRewind-NR</v>
          </cell>
          <cell r="E77" t="str">
            <v>Count</v>
          </cell>
          <cell r="F77" t="str">
            <v>Motors - Rewind</v>
          </cell>
          <cell r="G77">
            <v>1</v>
          </cell>
          <cell r="H77" t="str">
            <v>Motors - Rewind</v>
          </cell>
          <cell r="I77" t="str">
            <v>All</v>
          </cell>
          <cell r="L77" t="str">
            <v>CBSA 2014</v>
          </cell>
          <cell r="Q77" t="str">
            <v>x</v>
          </cell>
          <cell r="R77" t="str">
            <v>N/A</v>
          </cell>
          <cell r="U77" t="str">
            <v>Motors</v>
          </cell>
        </row>
        <row r="78">
          <cell r="B78" t="str">
            <v>Municipal Sewage Treatment</v>
          </cell>
          <cell r="C78" t="str">
            <v>Retro</v>
          </cell>
          <cell r="D78" t="str">
            <v>Municipal Sewage Treatment-Retro</v>
          </cell>
          <cell r="E78" t="str">
            <v>MGD Flow</v>
          </cell>
          <cell r="F78" t="str">
            <v>Suite of measures for sewage treatment</v>
          </cell>
          <cell r="G78">
            <v>10</v>
          </cell>
          <cell r="H78" t="str">
            <v>Municipal Sewage Treatment</v>
          </cell>
          <cell r="I78" t="str">
            <v>Non-Building</v>
          </cell>
          <cell r="J78" t="str">
            <v>BACGEN</v>
          </cell>
          <cell r="L78" t="str">
            <v>2013 EPA Flow rates</v>
          </cell>
          <cell r="M78" t="str">
            <v>Achievements</v>
          </cell>
          <cell r="O78" t="str">
            <v>6P+ETO data</v>
          </cell>
          <cell r="R78" t="str">
            <v>N/A</v>
          </cell>
          <cell r="S78" t="str">
            <v>V1</v>
          </cell>
          <cell r="T78" t="str">
            <v>More data coming from NEEA</v>
          </cell>
          <cell r="U78" t="str">
            <v>Process Loads System Improvements</v>
          </cell>
        </row>
        <row r="79">
          <cell r="B79" t="str">
            <v>Municipal Water Supply</v>
          </cell>
          <cell r="C79" t="str">
            <v>Retro</v>
          </cell>
          <cell r="D79" t="str">
            <v>Municipal Water Supply-Retro</v>
          </cell>
          <cell r="E79" t="str">
            <v>MGD Flow</v>
          </cell>
          <cell r="F79" t="str">
            <v>Suite of measures for water supply systems</v>
          </cell>
          <cell r="G79">
            <v>5</v>
          </cell>
          <cell r="H79" t="str">
            <v>Municipal Water Supply</v>
          </cell>
          <cell r="I79" t="str">
            <v>Non-Building</v>
          </cell>
          <cell r="J79" t="str">
            <v>BACGEN</v>
          </cell>
          <cell r="L79" t="str">
            <v>2013 EPA Flow rates</v>
          </cell>
          <cell r="M79" t="str">
            <v>Achievements</v>
          </cell>
          <cell r="O79" t="str">
            <v>6P+ETO data</v>
          </cell>
          <cell r="R79" t="str">
            <v>N/A</v>
          </cell>
          <cell r="S79" t="str">
            <v>V1</v>
          </cell>
          <cell r="T79" t="str">
            <v>More data coming from NEEA</v>
          </cell>
          <cell r="U79" t="str">
            <v>Process Loads System Improvements</v>
          </cell>
        </row>
        <row r="80">
          <cell r="B80" t="str">
            <v>Engine Generator Block Heaters</v>
          </cell>
          <cell r="C80" t="str">
            <v>Retro</v>
          </cell>
          <cell r="D80" t="str">
            <v>Engine Generator Block Heaters-Retro</v>
          </cell>
          <cell r="E80" t="str">
            <v>Count</v>
          </cell>
          <cell r="F80" t="str">
            <v>Engine Generator Block Heaters (for standby generators)</v>
          </cell>
          <cell r="G80">
            <v>1</v>
          </cell>
          <cell r="H80" t="str">
            <v>Engine Generator Block Heaters</v>
          </cell>
          <cell r="I80" t="str">
            <v>All</v>
          </cell>
          <cell r="L80" t="str">
            <v>No Control</v>
          </cell>
          <cell r="Q80" t="str">
            <v>x</v>
          </cell>
          <cell r="R80" t="str">
            <v>N/A</v>
          </cell>
          <cell r="U80" t="str">
            <v>Process Loads System Controls</v>
          </cell>
        </row>
        <row r="81">
          <cell r="B81" t="str">
            <v>Grocery Refrigeration Bundle</v>
          </cell>
          <cell r="C81" t="str">
            <v>Retro</v>
          </cell>
          <cell r="D81" t="str">
            <v>Grocery Refrigeration Bundle-Retro</v>
          </cell>
          <cell r="E81" t="str">
            <v>kWh per KSF BT</v>
          </cell>
          <cell r="F81" t="str">
            <v>Grocery store refrigeration measures</v>
          </cell>
          <cell r="G81">
            <v>12</v>
          </cell>
          <cell r="H81" t="str">
            <v>Grocery Refrigeration Bundle</v>
          </cell>
          <cell r="I81" t="str">
            <v>Grocery</v>
          </cell>
          <cell r="L81" t="str">
            <v>CBSA 2014</v>
          </cell>
          <cell r="R81" t="str">
            <v>N/A</v>
          </cell>
          <cell r="U81" t="str">
            <v>Refrigeration System Improvements</v>
          </cell>
        </row>
        <row r="82">
          <cell r="B82" t="str">
            <v>Packaged Refrigeration Equipment</v>
          </cell>
          <cell r="C82" t="str">
            <v>New</v>
          </cell>
          <cell r="D82" t="str">
            <v>Packaged Refrigeration Equipment-New</v>
          </cell>
          <cell r="E82" t="str">
            <v>Count</v>
          </cell>
          <cell r="F82" t="str">
            <v>Efficient refrigerators and freezers, beverage merchandizers, ice makers and vending machines</v>
          </cell>
          <cell r="G82">
            <v>20</v>
          </cell>
          <cell r="H82" t="str">
            <v>Packaged Refrigeration Equipment</v>
          </cell>
          <cell r="I82" t="str">
            <v>Grocery</v>
          </cell>
          <cell r="L82" t="str">
            <v>CBSA 2014</v>
          </cell>
          <cell r="R82" t="str">
            <v>N/A</v>
          </cell>
          <cell r="U82" t="str">
            <v>Packaged Refrigeration</v>
          </cell>
        </row>
        <row r="83">
          <cell r="B83" t="str">
            <v>Appliances - Freezers</v>
          </cell>
          <cell r="C83" t="str">
            <v>NR</v>
          </cell>
          <cell r="D83" t="str">
            <v>Appliances - Freezers-NR</v>
          </cell>
          <cell r="E83" t="str">
            <v>Count</v>
          </cell>
          <cell r="F83" t="str">
            <v>Residential freezers in commercial buildings</v>
          </cell>
          <cell r="G83">
            <v>1</v>
          </cell>
          <cell r="H83" t="str">
            <v>Appliances - Freezers</v>
          </cell>
          <cell r="I83" t="str">
            <v>All</v>
          </cell>
          <cell r="L83" t="str">
            <v>Fed Std 2014</v>
          </cell>
          <cell r="Q83" t="str">
            <v>x</v>
          </cell>
          <cell r="R83" t="str">
            <v>N/A</v>
          </cell>
          <cell r="U83" t="str">
            <v>Refrigeration System Improvements</v>
          </cell>
        </row>
        <row r="84">
          <cell r="B84" t="str">
            <v>Appliances - Refrigerators</v>
          </cell>
          <cell r="C84" t="str">
            <v>NR</v>
          </cell>
          <cell r="D84" t="str">
            <v>Appliances - Refrigerators-NR</v>
          </cell>
          <cell r="E84" t="str">
            <v>Count</v>
          </cell>
          <cell r="F84" t="str">
            <v>Residential refrigerators in commercial buildings</v>
          </cell>
          <cell r="G84">
            <v>1</v>
          </cell>
          <cell r="H84" t="str">
            <v>Appliances - Refrigerators</v>
          </cell>
          <cell r="I84" t="str">
            <v>All</v>
          </cell>
          <cell r="L84" t="str">
            <v>Fed Std 2014</v>
          </cell>
          <cell r="Q84" t="str">
            <v>x</v>
          </cell>
          <cell r="R84" t="str">
            <v>N/A</v>
          </cell>
          <cell r="U84" t="str">
            <v>Refrigeration System Improvements</v>
          </cell>
        </row>
        <row r="85">
          <cell r="B85" t="str">
            <v>Water Cooler Controls</v>
          </cell>
          <cell r="C85" t="str">
            <v>NR</v>
          </cell>
          <cell r="D85" t="str">
            <v>Water Cooler Controls-NR</v>
          </cell>
          <cell r="E85" t="str">
            <v>Count</v>
          </cell>
          <cell r="F85" t="str">
            <v>Water Cooler Controls</v>
          </cell>
          <cell r="G85">
            <v>1</v>
          </cell>
          <cell r="H85" t="str">
            <v>Water Cooler Controls</v>
          </cell>
          <cell r="I85" t="str">
            <v>Some</v>
          </cell>
          <cell r="L85" t="str">
            <v>Uncontrolled</v>
          </cell>
          <cell r="Q85" t="str">
            <v>x</v>
          </cell>
          <cell r="R85" t="str">
            <v>N/A</v>
          </cell>
          <cell r="U85" t="str">
            <v>Refrigeration System Controls</v>
          </cell>
        </row>
        <row r="86">
          <cell r="B86" t="str">
            <v>WHTanks</v>
          </cell>
          <cell r="C86" t="str">
            <v>New</v>
          </cell>
          <cell r="D86" t="str">
            <v>WHTanks-New</v>
          </cell>
          <cell r="E86" t="str">
            <v>Count</v>
          </cell>
          <cell r="F86" t="str">
            <v>Clotheswashers more efficient than federal standard</v>
          </cell>
          <cell r="H86" t="str">
            <v>DHW - Efficient Tanks</v>
          </cell>
          <cell r="I86" t="str">
            <v>Some</v>
          </cell>
          <cell r="L86" t="str">
            <v>CBSA 2014</v>
          </cell>
          <cell r="R86" t="str">
            <v>N/A</v>
          </cell>
          <cell r="U86" t="str">
            <v>Water Using Devices</v>
          </cell>
        </row>
        <row r="87">
          <cell r="B87" t="str">
            <v>WHTanks</v>
          </cell>
          <cell r="C87" t="str">
            <v>NR</v>
          </cell>
          <cell r="D87" t="str">
            <v>WHTanks-NR</v>
          </cell>
          <cell r="E87" t="str">
            <v>Count</v>
          </cell>
          <cell r="F87" t="str">
            <v>Efficient Residential water heaters in commercial buildings</v>
          </cell>
          <cell r="G87">
            <v>1</v>
          </cell>
          <cell r="H87" t="str">
            <v>DHW - Efficient Tanks</v>
          </cell>
          <cell r="I87" t="str">
            <v>All</v>
          </cell>
          <cell r="L87" t="str">
            <v>CBSA 2014</v>
          </cell>
          <cell r="Q87" t="str">
            <v>x</v>
          </cell>
          <cell r="R87" t="str">
            <v>N/A</v>
          </cell>
          <cell r="U87" t="str">
            <v>Water Heaters</v>
          </cell>
        </row>
        <row r="88">
          <cell r="B88" t="str">
            <v>Appliances - Clothes Washers</v>
          </cell>
          <cell r="C88" t="str">
            <v>NR</v>
          </cell>
          <cell r="D88" t="str">
            <v>Appliances - Clothes Washers-NR</v>
          </cell>
          <cell r="E88" t="str">
            <v>Count</v>
          </cell>
          <cell r="F88" t="str">
            <v>Efficient residential clothes washers in commercial buildings</v>
          </cell>
          <cell r="G88">
            <v>1</v>
          </cell>
          <cell r="H88" t="str">
            <v>Appliances - Clothes Washers</v>
          </cell>
          <cell r="I88" t="str">
            <v>Some</v>
          </cell>
          <cell r="L88" t="str">
            <v>CBSA 2014</v>
          </cell>
          <cell r="Q88" t="str">
            <v>x</v>
          </cell>
          <cell r="R88" t="str">
            <v>N/A</v>
          </cell>
          <cell r="U88" t="str">
            <v>Water Using Devices</v>
          </cell>
        </row>
        <row r="89">
          <cell r="B89" t="str">
            <v>Showerheads</v>
          </cell>
          <cell r="C89" t="str">
            <v>Retro</v>
          </cell>
          <cell r="D89" t="str">
            <v>Showerheads-Retro</v>
          </cell>
          <cell r="E89" t="str">
            <v>Count</v>
          </cell>
          <cell r="F89" t="str">
            <v>Efficient showerheads</v>
          </cell>
          <cell r="G89">
            <v>1</v>
          </cell>
          <cell r="H89" t="str">
            <v>DHW - Showerheads</v>
          </cell>
          <cell r="I89" t="str">
            <v>Some</v>
          </cell>
          <cell r="L89" t="str">
            <v>2.5 GPM</v>
          </cell>
          <cell r="Q89" t="str">
            <v>x</v>
          </cell>
          <cell r="R89" t="str">
            <v>N/A</v>
          </cell>
          <cell r="U89" t="str">
            <v>Water Using Devices</v>
          </cell>
        </row>
        <row r="90">
          <cell r="B90" t="str">
            <v>Water Heating - GFHX</v>
          </cell>
          <cell r="C90" t="str">
            <v>New</v>
          </cell>
          <cell r="D90" t="str">
            <v>Water Heating - GFHX-New</v>
          </cell>
          <cell r="E90" t="str">
            <v>Count</v>
          </cell>
          <cell r="F90" t="str">
            <v>Drain water heat recovery in new mulitfaimly applications</v>
          </cell>
          <cell r="G90">
            <v>1</v>
          </cell>
          <cell r="H90" t="str">
            <v>Water Heating - GFHX</v>
          </cell>
          <cell r="I90" t="str">
            <v>All</v>
          </cell>
          <cell r="L90" t="str">
            <v>No Heat Recovery</v>
          </cell>
          <cell r="Q90" t="str">
            <v>x</v>
          </cell>
          <cell r="R90" t="str">
            <v>N/A</v>
          </cell>
          <cell r="U90" t="str">
            <v>Water Using Devices</v>
          </cell>
        </row>
        <row r="91">
          <cell r="B91" t="str">
            <v>Demand Control Circulating system DHW</v>
          </cell>
          <cell r="C91" t="str">
            <v>Retro</v>
          </cell>
          <cell r="D91" t="str">
            <v>Demand Control Circulating system DHW-Retro</v>
          </cell>
          <cell r="E91" t="str">
            <v>kWh per KSF BT</v>
          </cell>
          <cell r="F91" t="str">
            <v>Demand Control Circulating system DHW</v>
          </cell>
          <cell r="G91">
            <v>1</v>
          </cell>
          <cell r="H91" t="str">
            <v>Demand Control Circulating system DHW</v>
          </cell>
          <cell r="I91" t="str">
            <v>Some</v>
          </cell>
          <cell r="L91" t="str">
            <v>CBSA 2014</v>
          </cell>
          <cell r="Q91" t="str">
            <v>x</v>
          </cell>
          <cell r="R91" t="str">
            <v>N/A</v>
          </cell>
          <cell r="U91" t="str">
            <v>Water Using Devices</v>
          </cell>
        </row>
        <row r="92">
          <cell r="B92" t="str">
            <v>Central HPWH MF</v>
          </cell>
          <cell r="C92" t="str">
            <v>Retro</v>
          </cell>
          <cell r="D92" t="str">
            <v>Central HPWH MF-Retro</v>
          </cell>
          <cell r="E92" t="str">
            <v>Count</v>
          </cell>
          <cell r="F92" t="str">
            <v>Central HPWH MF</v>
          </cell>
          <cell r="G92">
            <v>1</v>
          </cell>
          <cell r="H92" t="str">
            <v>Central HPWH MF</v>
          </cell>
          <cell r="I92" t="str">
            <v>Multifamily</v>
          </cell>
          <cell r="L92" t="str">
            <v>CBSA 2014</v>
          </cell>
          <cell r="Q92" t="str">
            <v>x</v>
          </cell>
          <cell r="R92" t="str">
            <v>N/A</v>
          </cell>
          <cell r="U92" t="str">
            <v>Water Heaters</v>
          </cell>
        </row>
        <row r="93">
          <cell r="B93" t="str">
            <v>Ultra Low Energy Building</v>
          </cell>
          <cell r="C93" t="str">
            <v>New</v>
          </cell>
          <cell r="D93" t="str">
            <v>Ultra Low Energy Building-New</v>
          </cell>
          <cell r="E93" t="str">
            <v>kWh per KSF BT</v>
          </cell>
          <cell r="F93" t="str">
            <v>Multiple measures applied in integrated design practice</v>
          </cell>
          <cell r="G93">
            <v>13</v>
          </cell>
          <cell r="H93" t="str">
            <v>Ultra Low Energy Building</v>
          </cell>
          <cell r="I93" t="str">
            <v>Some</v>
          </cell>
          <cell r="L93" t="str">
            <v>Code</v>
          </cell>
          <cell r="R93" t="str">
            <v>POST2006</v>
          </cell>
          <cell r="U93" t="str">
            <v>Whole Bldg/Meter Level System Improvements</v>
          </cell>
        </row>
        <row r="94">
          <cell r="B94" t="str">
            <v>Low Power LF Lamps</v>
          </cell>
          <cell r="C94" t="str">
            <v>NR</v>
          </cell>
          <cell r="D94" t="str">
            <v>Low Power LF Lamps-NR</v>
          </cell>
          <cell r="E94" t="str">
            <v>lamp</v>
          </cell>
          <cell r="F94" t="str">
            <v>Shift mix of 32W, 28W and 25W lamps towards low watt lamps</v>
          </cell>
          <cell r="G94">
            <v>2</v>
          </cell>
          <cell r="H94" t="str">
            <v>High Performance Low Power Fluorescent Lamps</v>
          </cell>
          <cell r="I94" t="str">
            <v>All</v>
          </cell>
          <cell r="L94" t="str">
            <v>Federal GSFL 2014</v>
          </cell>
          <cell r="Q94" t="str">
            <v>x</v>
          </cell>
          <cell r="R94" t="str">
            <v>N/A</v>
          </cell>
          <cell r="U94" t="str">
            <v>Lamps/Ballasts/Fixtures</v>
          </cell>
        </row>
        <row r="112">
          <cell r="B112" t="str">
            <v>Category_Name</v>
          </cell>
          <cell r="C112" t="str">
            <v>TAP_Name</v>
          </cell>
        </row>
        <row r="113">
          <cell r="B113" t="str">
            <v>Compressed Air System Controls</v>
          </cell>
          <cell r="C113" t="str">
            <v>Compressed Air Control Improvements (non-VFD)</v>
          </cell>
        </row>
        <row r="114">
          <cell r="B114" t="str">
            <v>Compressed Air System Improvements</v>
          </cell>
          <cell r="C114" t="str">
            <v>Compressed Air Control Improvements (VFD)</v>
          </cell>
        </row>
        <row r="115">
          <cell r="B115" t="str">
            <v>Computer Technologies</v>
          </cell>
          <cell r="C115" t="str">
            <v>Compressed Air System Compressor Improvements (non-VFD)</v>
          </cell>
        </row>
        <row r="116">
          <cell r="B116" t="str">
            <v>Cooking</v>
          </cell>
          <cell r="C116" t="str">
            <v>Compressed Air System Compressor Improvements (VFD)</v>
          </cell>
        </row>
        <row r="117">
          <cell r="B117" t="str">
            <v>Delamping</v>
          </cell>
          <cell r="C117" t="str">
            <v>Compressed Air System Demand Side Improvements</v>
          </cell>
        </row>
        <row r="118">
          <cell r="B118" t="str">
            <v>Elevators</v>
          </cell>
          <cell r="C118" t="str">
            <v>Compressed Air System Dryer Improvements</v>
          </cell>
        </row>
        <row r="119">
          <cell r="B119" t="str">
            <v>Envelope</v>
          </cell>
          <cell r="C119" t="str">
            <v>Compressed Air System Regulation Improvements</v>
          </cell>
        </row>
      </sheetData>
      <sheetData sheetId="2">
        <row r="4">
          <cell r="H4">
            <v>2035</v>
          </cell>
        </row>
        <row r="11">
          <cell r="B11" t="str">
            <v>Measure Index Name</v>
          </cell>
          <cell r="C11" t="str">
            <v>File Link</v>
          </cell>
          <cell r="D11" t="str">
            <v>Supply Curve Worksheet</v>
          </cell>
          <cell r="E11" t="str">
            <v>Lost Opp</v>
          </cell>
          <cell r="F11" t="str">
            <v>Descriptive Name</v>
          </cell>
          <cell r="G11" t="str">
            <v>Most Recent Substantive Update</v>
          </cell>
          <cell r="H11" t="str">
            <v>Cumulative Technically  Achievable Savings in 2035 in MWa</v>
          </cell>
          <cell r="I11" t="str">
            <v>aMW in New Building Non Plug Load</v>
          </cell>
          <cell r="K11" t="str">
            <v>Comparable Estimate for 6th Plan (Pasted Values)</v>
          </cell>
          <cell r="L11" t="str">
            <v>Final Check for Draft Plan</v>
          </cell>
          <cell r="O11" t="str">
            <v>Analyst</v>
          </cell>
          <cell r="P11" t="str">
            <v>Comments Reviewed &amp; Updates Complete</v>
          </cell>
          <cell r="Q11" t="str">
            <v>Run ProCost with Final Inputs (Gas)</v>
          </cell>
          <cell r="R11" t="str">
            <v>Check/Repair RPM Links</v>
          </cell>
          <cell r="S11" t="str">
            <v>SC Curve to Auto High/Low Forecast</v>
          </cell>
          <cell r="T11" t="str">
            <v>SC Curve measure references linked to MList</v>
          </cell>
          <cell r="U11" t="str">
            <v>Check Linked Files and Range Names.  Correct link to ComMaster</v>
          </cell>
        </row>
        <row r="12">
          <cell r="B12" t="str">
            <v>Compressed Air-Retro</v>
          </cell>
          <cell r="C12" t="str">
            <v>COM-CompressedAir-7P_V2.xlsm</v>
          </cell>
          <cell r="F12" t="str">
            <v>Compressed Air Controls</v>
          </cell>
          <cell r="H12">
            <v>3.2238288305372076</v>
          </cell>
          <cell r="I12">
            <v>0</v>
          </cell>
          <cell r="K12" t="str">
            <v/>
          </cell>
          <cell r="O12" t="str">
            <v>ks</v>
          </cell>
        </row>
        <row r="13">
          <cell r="B13" t="str">
            <v>Compressed Air-NR</v>
          </cell>
          <cell r="C13" t="str">
            <v>COM-CompressedAir-7P_V2.xlsm</v>
          </cell>
          <cell r="F13" t="str">
            <v>Compressed Air Improvements</v>
          </cell>
          <cell r="H13">
            <v>1.0195557332307676</v>
          </cell>
          <cell r="I13">
            <v>0</v>
          </cell>
          <cell r="K13" t="str">
            <v/>
          </cell>
          <cell r="O13" t="str">
            <v>ks</v>
          </cell>
        </row>
        <row r="14">
          <cell r="B14" t="str">
            <v>Network PC Power Management-Retro</v>
          </cell>
          <cell r="C14" t="str">
            <v>dropped for 7p</v>
          </cell>
          <cell r="F14" t="str">
            <v>Network PC Power Management</v>
          </cell>
          <cell r="K14">
            <v>72.717466539008427</v>
          </cell>
        </row>
        <row r="15">
          <cell r="B15" t="str">
            <v>Laptop-NR</v>
          </cell>
          <cell r="C15" t="str">
            <v>COM-Computers-7P_V1.xlsx</v>
          </cell>
          <cell r="F15" t="str">
            <v>ENERGY STAR Laptops</v>
          </cell>
          <cell r="H15">
            <v>3.9941361655064203</v>
          </cell>
          <cell r="I15">
            <v>0</v>
          </cell>
          <cell r="K15">
            <v>129.97956115621164</v>
          </cell>
          <cell r="O15" t="str">
            <v>tj</v>
          </cell>
        </row>
        <row r="16">
          <cell r="B16" t="str">
            <v>Smart Plug Power Strips-Retro</v>
          </cell>
          <cell r="C16" t="str">
            <v>COM-Powerstrips-7P_v3.xlsm</v>
          </cell>
          <cell r="F16" t="str">
            <v>Smart Plug Power Strips</v>
          </cell>
          <cell r="H16">
            <v>46.672185845920254</v>
          </cell>
          <cell r="I16">
            <v>0</v>
          </cell>
          <cell r="K16" t="str">
            <v/>
          </cell>
          <cell r="O16" t="str">
            <v>ks</v>
          </cell>
        </row>
        <row r="17">
          <cell r="B17" t="str">
            <v>Data Centers-NR</v>
          </cell>
          <cell r="C17" t="str">
            <v>Com-DataCenters-7P_V4.xlsx</v>
          </cell>
          <cell r="F17" t="str">
            <v>Data Centers</v>
          </cell>
          <cell r="G17">
            <v>42057</v>
          </cell>
          <cell r="H17">
            <v>261.31837015129264</v>
          </cell>
          <cell r="I17">
            <v>0</v>
          </cell>
          <cell r="K17" t="str">
            <v/>
          </cell>
          <cell r="O17" t="str">
            <v>cg</v>
          </cell>
          <cell r="R17">
            <v>42069</v>
          </cell>
          <cell r="T17">
            <v>42069</v>
          </cell>
        </row>
        <row r="18">
          <cell r="B18" t="str">
            <v>Monitor-NR</v>
          </cell>
          <cell r="C18" t="str">
            <v>COM-Computers-7P_V1.xlsx</v>
          </cell>
          <cell r="F18" t="str">
            <v>ENERGY STAR Monitor</v>
          </cell>
          <cell r="H18">
            <v>24.336936136177435</v>
          </cell>
          <cell r="I18">
            <v>0</v>
          </cell>
          <cell r="K18" t="str">
            <v/>
          </cell>
          <cell r="O18" t="str">
            <v>tj</v>
          </cell>
        </row>
        <row r="19">
          <cell r="B19" t="str">
            <v>Desktop-NR</v>
          </cell>
          <cell r="C19" t="str">
            <v>COM-Computers-7P_V1.xlsx</v>
          </cell>
          <cell r="F19" t="str">
            <v>ENERGY STAR Desktop</v>
          </cell>
          <cell r="H19">
            <v>55.8193241357245</v>
          </cell>
          <cell r="I19">
            <v>0</v>
          </cell>
          <cell r="K19" t="str">
            <v/>
          </cell>
          <cell r="O19" t="str">
            <v>tj</v>
          </cell>
        </row>
        <row r="20">
          <cell r="B20" t="str">
            <v>Pre-Rinse Spray Valve-Retro</v>
          </cell>
          <cell r="C20" t="str">
            <v>COM-PreRinseSpray-7P_V2.xlsm</v>
          </cell>
          <cell r="F20" t="str">
            <v>Pre-Rinse Spray Valve</v>
          </cell>
          <cell r="H20">
            <v>0.97671631632425404</v>
          </cell>
          <cell r="I20">
            <v>0</v>
          </cell>
          <cell r="K20">
            <v>1.8020364840570837</v>
          </cell>
          <cell r="O20" t="str">
            <v>ks</v>
          </cell>
        </row>
        <row r="21">
          <cell r="B21" t="str">
            <v>Cooking Equipment-NR</v>
          </cell>
          <cell r="C21" t="str">
            <v>COM-Cooking-7P_V4.xlsm</v>
          </cell>
          <cell r="F21" t="str">
            <v>Cooking Equipment</v>
          </cell>
          <cell r="H21">
            <v>66.300435443908256</v>
          </cell>
          <cell r="I21">
            <v>0</v>
          </cell>
          <cell r="K21">
            <v>31.83672767383753</v>
          </cell>
          <cell r="O21" t="str">
            <v>ks</v>
          </cell>
        </row>
        <row r="22">
          <cell r="B22" t="str">
            <v>Premium HVAC Equipment-New</v>
          </cell>
          <cell r="C22" t="str">
            <v>dropped for 7p Stds</v>
          </cell>
          <cell r="F22" t="str">
            <v>Premium HVAC Equipment</v>
          </cell>
          <cell r="H22">
            <v>0</v>
          </cell>
          <cell r="K22">
            <v>7.3598915362035227</v>
          </cell>
        </row>
        <row r="23">
          <cell r="B23" t="str">
            <v>Premium HVAC Equipment-NR</v>
          </cell>
          <cell r="C23" t="str">
            <v>dropped for 7p Stds</v>
          </cell>
          <cell r="F23" t="str">
            <v>Premium HVAC Equipment</v>
          </cell>
          <cell r="H23">
            <v>0</v>
          </cell>
          <cell r="K23">
            <v>28.437885955279242</v>
          </cell>
        </row>
        <row r="24">
          <cell r="B24" t="str">
            <v>Glass-New</v>
          </cell>
          <cell r="C24" t="str">
            <v>dropped for 7p - codes</v>
          </cell>
          <cell r="F24" t="str">
            <v>Windows</v>
          </cell>
          <cell r="K24">
            <v>3.1359227208655991</v>
          </cell>
        </row>
        <row r="25">
          <cell r="B25" t="str">
            <v>Glass-NR</v>
          </cell>
          <cell r="C25" t="str">
            <v>dropped for 7p - codes</v>
          </cell>
          <cell r="F25" t="str">
            <v>Windows</v>
          </cell>
          <cell r="K25">
            <v>7.2056124298919988</v>
          </cell>
        </row>
        <row r="26">
          <cell r="B26" t="str">
            <v>Glass-Retro</v>
          </cell>
          <cell r="C26" t="str">
            <v>see secondary glazing</v>
          </cell>
          <cell r="F26" t="str">
            <v>Windows</v>
          </cell>
          <cell r="K26">
            <v>20.889312946804694</v>
          </cell>
        </row>
        <row r="27">
          <cell r="B27" t="str">
            <v>Advanced Rooftop Controller-New</v>
          </cell>
          <cell r="F27" t="str">
            <v>Advanced Rooftop Controller</v>
          </cell>
          <cell r="K27" t="str">
            <v/>
          </cell>
          <cell r="O27" t="str">
            <v>ks</v>
          </cell>
        </row>
        <row r="28">
          <cell r="B28" t="str">
            <v>Advanced Rooftop Controller-NR</v>
          </cell>
          <cell r="F28" t="str">
            <v>Advanced Rooftop Controller</v>
          </cell>
          <cell r="K28" t="str">
            <v/>
          </cell>
          <cell r="O28" t="str">
            <v>ks</v>
          </cell>
        </row>
        <row r="29">
          <cell r="B29" t="str">
            <v>Advanced Rooftop Controller-Retro</v>
          </cell>
          <cell r="C29" t="str">
            <v>Com-RooftopController-7P_V5.xlsm</v>
          </cell>
          <cell r="F29" t="str">
            <v>Advanced Rooftop Controller</v>
          </cell>
          <cell r="H29">
            <v>119.37282587197582</v>
          </cell>
          <cell r="I29">
            <v>0</v>
          </cell>
          <cell r="K29" t="str">
            <v/>
          </cell>
          <cell r="O29" t="str">
            <v>ks</v>
          </cell>
        </row>
        <row r="30">
          <cell r="B30" t="str">
            <v>Variable Speed Chiller-New</v>
          </cell>
          <cell r="F30" t="str">
            <v>Variable Speed Chiller</v>
          </cell>
          <cell r="K30">
            <v>1.1125921894779771</v>
          </cell>
        </row>
        <row r="31">
          <cell r="B31" t="str">
            <v>Variable Speed Chiller-NR</v>
          </cell>
          <cell r="F31" t="str">
            <v>Variable Speed Chiller</v>
          </cell>
          <cell r="K31">
            <v>12.287439737441444</v>
          </cell>
        </row>
        <row r="32">
          <cell r="B32" t="str">
            <v>Commercial EM-New</v>
          </cell>
          <cell r="F32" t="str">
            <v>Commercial Energy Management For Complex systems</v>
          </cell>
          <cell r="K32">
            <v>9.3003260024451517</v>
          </cell>
        </row>
        <row r="33">
          <cell r="B33" t="str">
            <v>Commercial EM-NR</v>
          </cell>
          <cell r="F33" t="str">
            <v>Commercial Energy Management For Complex systems</v>
          </cell>
          <cell r="K33">
            <v>0</v>
          </cell>
          <cell r="O33" t="str">
            <v>ks</v>
          </cell>
        </row>
        <row r="34">
          <cell r="B34" t="str">
            <v>Commercial EM-Retro</v>
          </cell>
          <cell r="C34" t="str">
            <v>COM-EM-Retro-7P_V3.xlsm</v>
          </cell>
          <cell r="F34" t="str">
            <v>Commercial Energy Management For Complex systems</v>
          </cell>
          <cell r="H34">
            <v>73.075152066903428</v>
          </cell>
          <cell r="I34">
            <v>10.961272810035513</v>
          </cell>
          <cell r="K34">
            <v>120.33075078506094</v>
          </cell>
          <cell r="O34" t="str">
            <v>ks</v>
          </cell>
        </row>
        <row r="35">
          <cell r="B35" t="str">
            <v>Evaporative Assist Cooling-New</v>
          </cell>
          <cell r="C35" t="str">
            <v>dropped for 7p - no data</v>
          </cell>
          <cell r="F35" t="str">
            <v>Evaporative Assist Cooling</v>
          </cell>
          <cell r="K35">
            <v>0</v>
          </cell>
        </row>
        <row r="36">
          <cell r="B36" t="str">
            <v>Evaporative Assist Cooling-NR</v>
          </cell>
          <cell r="C36" t="str">
            <v>dropped for 7p - no data</v>
          </cell>
          <cell r="F36" t="str">
            <v>Evaporative Assist Cooling</v>
          </cell>
          <cell r="K36">
            <v>0</v>
          </cell>
        </row>
        <row r="37">
          <cell r="B37" t="str">
            <v>Economizer-Retro</v>
          </cell>
          <cell r="C37" t="str">
            <v>COM-Economizer-7P_v1.xlsm</v>
          </cell>
          <cell r="F37" t="str">
            <v>Economizer maintenance and repair</v>
          </cell>
          <cell r="H37">
            <v>26.426181974293137</v>
          </cell>
          <cell r="K37">
            <v>5.9129303419382238</v>
          </cell>
        </row>
        <row r="38">
          <cell r="B38" t="str">
            <v>Demand Control Ventilation-New</v>
          </cell>
          <cell r="F38" t="str">
            <v>Demand Control Ventilation</v>
          </cell>
          <cell r="K38">
            <v>3.7806867212698152</v>
          </cell>
          <cell r="O38" t="str">
            <v>ks</v>
          </cell>
        </row>
        <row r="39">
          <cell r="B39" t="str">
            <v>Demand Control Ventilation-NR</v>
          </cell>
          <cell r="F39" t="str">
            <v>Demand Control Ventilation</v>
          </cell>
          <cell r="K39">
            <v>3.1208141189685712</v>
          </cell>
          <cell r="O39" t="str">
            <v>ks</v>
          </cell>
        </row>
        <row r="40">
          <cell r="B40" t="str">
            <v>Demand Control Ventilation-Retro</v>
          </cell>
          <cell r="C40" t="str">
            <v>Com-DCV-7P_V2.xlsm</v>
          </cell>
          <cell r="F40" t="str">
            <v>Demand Control Ventilation</v>
          </cell>
          <cell r="H40">
            <v>28.430557997918477</v>
          </cell>
          <cell r="I40">
            <v>0</v>
          </cell>
          <cell r="K40">
            <v>18.586994736156402</v>
          </cell>
          <cell r="O40" t="str">
            <v>ks</v>
          </cell>
        </row>
        <row r="41">
          <cell r="B41" t="str">
            <v>Premium Fume Hood-NR</v>
          </cell>
          <cell r="C41" t="str">
            <v>COM-FumeHood-7P_V1.xlsm</v>
          </cell>
          <cell r="F41" t="str">
            <v>Premium Fume Hood</v>
          </cell>
          <cell r="H41">
            <v>3.8878892674922914</v>
          </cell>
          <cell r="I41">
            <v>0</v>
          </cell>
          <cell r="K41">
            <v>19.625784442962761</v>
          </cell>
          <cell r="O41" t="str">
            <v>ks</v>
          </cell>
        </row>
        <row r="42">
          <cell r="B42" t="str">
            <v>DCV Restaurant Hood-Retro</v>
          </cell>
          <cell r="F42" t="str">
            <v>DCV Restaurant Hood</v>
          </cell>
          <cell r="K42">
            <v>5.2084283011879595</v>
          </cell>
          <cell r="O42" t="str">
            <v>ks</v>
          </cell>
        </row>
        <row r="43">
          <cell r="B43" t="str">
            <v>DCV Parking Garage-Retro</v>
          </cell>
          <cell r="C43" t="str">
            <v>COM-DCV-Garage-7P_V3.xlsm</v>
          </cell>
          <cell r="F43" t="str">
            <v>DCV Parking Garage</v>
          </cell>
          <cell r="H43">
            <v>12.888276850646843</v>
          </cell>
          <cell r="K43">
            <v>0</v>
          </cell>
          <cell r="O43" t="str">
            <v>ks</v>
          </cell>
        </row>
        <row r="44">
          <cell r="B44" t="str">
            <v>Weatherization - School-Retro</v>
          </cell>
          <cell r="F44" t="str">
            <v>Weatherization - School</v>
          </cell>
          <cell r="K44" t="str">
            <v/>
          </cell>
        </row>
        <row r="45">
          <cell r="B45" t="str">
            <v>Energy Recovery Ventilator-NR</v>
          </cell>
          <cell r="C45" t="str">
            <v>dropped for 7p - too expensive</v>
          </cell>
          <cell r="F45" t="str">
            <v>Heat Recovery Ventilation</v>
          </cell>
          <cell r="K45" t="str">
            <v/>
          </cell>
        </row>
        <row r="46">
          <cell r="B46" t="str">
            <v>AC Heat Recovery for Water Heating-NR</v>
          </cell>
          <cell r="C46" t="str">
            <v>dropped for 7p</v>
          </cell>
          <cell r="F46" t="str">
            <v>AC Heat Recovery for Water Heating</v>
          </cell>
          <cell r="K46" t="str">
            <v/>
          </cell>
        </row>
        <row r="47">
          <cell r="B47" t="str">
            <v>Room Occupancy Sensors in Lodging-Retro</v>
          </cell>
          <cell r="C47" t="str">
            <v>dropped for 7p</v>
          </cell>
          <cell r="F47" t="str">
            <v>Room Occupancy Sensors in Lodging</v>
          </cell>
          <cell r="K47" t="str">
            <v/>
          </cell>
        </row>
        <row r="48">
          <cell r="B48" t="str">
            <v>Chiller - chilled water retrofit-Retro</v>
          </cell>
          <cell r="F48" t="str">
            <v>Chiller - chilled water retrofit</v>
          </cell>
          <cell r="K48" t="str">
            <v/>
          </cell>
        </row>
        <row r="49">
          <cell r="B49" t="str">
            <v>Chiller - equip retrofits-Retro</v>
          </cell>
          <cell r="F49" t="str">
            <v>Chiller - equip retrofits</v>
          </cell>
          <cell r="K49" t="str">
            <v/>
          </cell>
        </row>
        <row r="50">
          <cell r="B50" t="str">
            <v>Pool Blankets-Retro</v>
          </cell>
          <cell r="F50" t="str">
            <v>Pool Blankets</v>
          </cell>
          <cell r="K50" t="str">
            <v/>
          </cell>
        </row>
        <row r="51">
          <cell r="B51" t="str">
            <v>Web-Enabled Thermostats-Retro</v>
          </cell>
          <cell r="F51" t="str">
            <v>Web-Enabled Thermostats</v>
          </cell>
          <cell r="K51" t="str">
            <v/>
          </cell>
        </row>
        <row r="52">
          <cell r="B52" t="str">
            <v>Garage CO2 ventilation-Retro</v>
          </cell>
          <cell r="C52" t="str">
            <v>see com-dcv-garage</v>
          </cell>
          <cell r="F52" t="str">
            <v>Garage CO2 ventilation</v>
          </cell>
          <cell r="K52" t="str">
            <v/>
          </cell>
          <cell r="O52" t="str">
            <v>ks</v>
          </cell>
        </row>
        <row r="53">
          <cell r="B53" t="str">
            <v>Circ Pump ECM and drive-Retro</v>
          </cell>
          <cell r="F53" t="str">
            <v>Circ Pump ECM and drive</v>
          </cell>
          <cell r="K53" t="str">
            <v/>
          </cell>
        </row>
        <row r="54">
          <cell r="B54" t="str">
            <v>VRF-New</v>
          </cell>
          <cell r="C54" t="str">
            <v>COM-VRF-7P_V5.xlsm</v>
          </cell>
          <cell r="F54" t="str">
            <v>Variable Refrigerant Flow</v>
          </cell>
          <cell r="H54">
            <v>61.089028709904269</v>
          </cell>
          <cell r="I54">
            <v>61.089028709904269</v>
          </cell>
          <cell r="K54" t="str">
            <v/>
          </cell>
          <cell r="O54" t="str">
            <v>ks</v>
          </cell>
        </row>
        <row r="55">
          <cell r="B55" t="str">
            <v>VRF-Retro</v>
          </cell>
          <cell r="C55" t="str">
            <v>COM-VRF-7P_V5.xlsm</v>
          </cell>
          <cell r="F55" t="str">
            <v>Variable Refrigerant Flow</v>
          </cell>
          <cell r="H55">
            <v>31.395155521232557</v>
          </cell>
          <cell r="K55" t="str">
            <v/>
          </cell>
          <cell r="O55" t="str">
            <v>ks</v>
          </cell>
        </row>
        <row r="56">
          <cell r="B56" t="str">
            <v>Evaporator Roof Top HVAC-Retro</v>
          </cell>
          <cell r="C56" t="str">
            <v>dropped for 7p</v>
          </cell>
          <cell r="F56" t="str">
            <v>Evaporator Roof Top HVAC</v>
          </cell>
          <cell r="K56" t="str">
            <v/>
          </cell>
        </row>
        <row r="57">
          <cell r="B57" t="str">
            <v>Secondary Glazing Systems-Retro</v>
          </cell>
          <cell r="C57" t="str">
            <v>Com-WindowSGS-7P_V3.xlsx</v>
          </cell>
          <cell r="F57" t="str">
            <v>Secondary Glazing Systems</v>
          </cell>
          <cell r="G57">
            <v>42063</v>
          </cell>
          <cell r="H57">
            <v>40.390797895321441</v>
          </cell>
          <cell r="K57" t="str">
            <v/>
          </cell>
          <cell r="O57" t="str">
            <v>cg</v>
          </cell>
          <cell r="R57">
            <v>42069</v>
          </cell>
          <cell r="T57">
            <v>42069</v>
          </cell>
        </row>
        <row r="58">
          <cell r="B58" t="str">
            <v>LPD Package-New</v>
          </cell>
          <cell r="C58" t="str">
            <v>Com-LightingInterior-7P_v36.xlsx</v>
          </cell>
          <cell r="F58" t="str">
            <v>Lighting Power Density</v>
          </cell>
          <cell r="G58">
            <v>42070</v>
          </cell>
          <cell r="H58">
            <v>77.181342695273457</v>
          </cell>
          <cell r="I58">
            <v>77.181342695273457</v>
          </cell>
          <cell r="K58">
            <v>43.425816906114818</v>
          </cell>
          <cell r="O58" t="str">
            <v>cg</v>
          </cell>
          <cell r="P58">
            <v>42070</v>
          </cell>
          <cell r="Q58">
            <v>42070</v>
          </cell>
          <cell r="R58">
            <v>42069</v>
          </cell>
          <cell r="T58">
            <v>42069</v>
          </cell>
          <cell r="U58">
            <v>42070</v>
          </cell>
        </row>
        <row r="59">
          <cell r="B59" t="str">
            <v>LPD Package-NR</v>
          </cell>
          <cell r="C59" t="str">
            <v>Com-LightingInterior-7P_v36.xlsx</v>
          </cell>
          <cell r="F59" t="str">
            <v>Lighting Power Density</v>
          </cell>
          <cell r="G59">
            <v>42070</v>
          </cell>
          <cell r="H59">
            <v>209.62341372597962</v>
          </cell>
          <cell r="K59">
            <v>288.64083212829757</v>
          </cell>
          <cell r="O59" t="str">
            <v>cg</v>
          </cell>
          <cell r="P59">
            <v>42070</v>
          </cell>
          <cell r="Q59">
            <v>42070</v>
          </cell>
          <cell r="R59">
            <v>42069</v>
          </cell>
          <cell r="T59">
            <v>42069</v>
          </cell>
          <cell r="U59">
            <v>42070</v>
          </cell>
        </row>
        <row r="60">
          <cell r="B60" t="str">
            <v>LPD Package-Retro</v>
          </cell>
          <cell r="C60" t="str">
            <v>Com-LightingInterior-7P_v36.xlsx</v>
          </cell>
          <cell r="F60" t="str">
            <v>Lighting Power Density</v>
          </cell>
          <cell r="G60">
            <v>42070</v>
          </cell>
          <cell r="H60">
            <v>108.93189922488979</v>
          </cell>
          <cell r="K60">
            <v>32.215584324387343</v>
          </cell>
          <cell r="O60" t="str">
            <v>cg</v>
          </cell>
          <cell r="P60">
            <v>42070</v>
          </cell>
          <cell r="Q60">
            <v>42070</v>
          </cell>
          <cell r="R60">
            <v>42069</v>
          </cell>
          <cell r="T60">
            <v>42069</v>
          </cell>
          <cell r="U60">
            <v>42070</v>
          </cell>
        </row>
        <row r="61">
          <cell r="B61" t="str">
            <v>Top Daylighting-New</v>
          </cell>
          <cell r="C61" t="str">
            <v>dropped for 7p - codes</v>
          </cell>
          <cell r="F61" t="str">
            <v>Daylighting with Skylights</v>
          </cell>
          <cell r="K61">
            <v>17.425003592262602</v>
          </cell>
          <cell r="O61" t="str">
            <v>cg</v>
          </cell>
          <cell r="R61">
            <v>42069</v>
          </cell>
          <cell r="T61">
            <v>42069</v>
          </cell>
        </row>
        <row r="62">
          <cell r="B62" t="str">
            <v>Perimeter Daylighting Controls Advanced-New</v>
          </cell>
          <cell r="C62" t="str">
            <v>dropped for 7p - codes</v>
          </cell>
          <cell r="F62" t="str">
            <v>Daylighting with Windows</v>
          </cell>
          <cell r="K62">
            <v>3.1006916194307825</v>
          </cell>
          <cell r="O62" t="str">
            <v>cg</v>
          </cell>
          <cell r="R62">
            <v>42069</v>
          </cell>
          <cell r="T62">
            <v>42069</v>
          </cell>
        </row>
        <row r="63">
          <cell r="B63" t="str">
            <v>Perimeter Daylighting Controls Advanced-NR</v>
          </cell>
          <cell r="F63" t="str">
            <v>Daylighting with Windows</v>
          </cell>
          <cell r="K63">
            <v>11.866846651298719</v>
          </cell>
          <cell r="O63" t="str">
            <v>cg</v>
          </cell>
          <cell r="R63">
            <v>42069</v>
          </cell>
          <cell r="T63">
            <v>42069</v>
          </cell>
        </row>
        <row r="64">
          <cell r="B64" t="str">
            <v>Lighting Controls Interior-New</v>
          </cell>
          <cell r="C64" t="str">
            <v>Com-InteriorLightingControls-7P_V5.xlsx</v>
          </cell>
          <cell r="F64" t="str">
            <v>Lighting Controls Interior</v>
          </cell>
          <cell r="G64">
            <v>42071</v>
          </cell>
          <cell r="H64">
            <v>10.950320424220106</v>
          </cell>
          <cell r="I64">
            <v>10.950320424220106</v>
          </cell>
          <cell r="K64">
            <v>5.4534720066331879</v>
          </cell>
          <cell r="O64" t="str">
            <v>cg</v>
          </cell>
          <cell r="R64">
            <v>42069</v>
          </cell>
          <cell r="T64">
            <v>42069</v>
          </cell>
        </row>
        <row r="65">
          <cell r="B65" t="str">
            <v>Lighting Controls Interior-NR</v>
          </cell>
          <cell r="C65" t="str">
            <v>Com-InteriorLightingControls-7P_V5.xlsx</v>
          </cell>
          <cell r="F65" t="str">
            <v>Lighting Controls Interior</v>
          </cell>
          <cell r="G65">
            <v>42071</v>
          </cell>
          <cell r="H65">
            <v>26.31391009160577</v>
          </cell>
          <cell r="K65">
            <v>53.550862716639848</v>
          </cell>
          <cell r="O65" t="str">
            <v>cg</v>
          </cell>
          <cell r="R65">
            <v>42069</v>
          </cell>
          <cell r="T65">
            <v>42069</v>
          </cell>
        </row>
        <row r="66">
          <cell r="B66" t="str">
            <v>Exterior Building Lighting-New</v>
          </cell>
          <cell r="C66" t="str">
            <v>Com-ExteriorLighting-7P_V13.xlsx</v>
          </cell>
          <cell r="F66" t="str">
            <v>Exterior Building Lighting</v>
          </cell>
          <cell r="G66">
            <v>42070</v>
          </cell>
          <cell r="H66">
            <v>18.695722892998404</v>
          </cell>
          <cell r="I66">
            <v>18.695722892998404</v>
          </cell>
          <cell r="K66">
            <v>23.218243762601482</v>
          </cell>
          <cell r="O66" t="str">
            <v>cg</v>
          </cell>
          <cell r="P66">
            <v>42069</v>
          </cell>
          <cell r="Q66">
            <v>42069</v>
          </cell>
          <cell r="R66">
            <v>42069</v>
          </cell>
          <cell r="T66">
            <v>42069</v>
          </cell>
          <cell r="U66">
            <v>42069</v>
          </cell>
        </row>
        <row r="67">
          <cell r="B67" t="str">
            <v>Exterior Building Lighting-NR</v>
          </cell>
          <cell r="C67" t="str">
            <v>Com-ExteriorLighting-7P_V13.xlsx</v>
          </cell>
          <cell r="F67" t="str">
            <v>Exterior Building Lighting</v>
          </cell>
          <cell r="G67">
            <v>42070</v>
          </cell>
          <cell r="H67">
            <v>123.72449000056638</v>
          </cell>
          <cell r="K67">
            <v>65.152385048123932</v>
          </cell>
          <cell r="O67" t="str">
            <v>cg</v>
          </cell>
          <cell r="P67">
            <v>42069</v>
          </cell>
          <cell r="Q67">
            <v>42069</v>
          </cell>
          <cell r="R67">
            <v>42069</v>
          </cell>
          <cell r="T67">
            <v>42069</v>
          </cell>
          <cell r="U67">
            <v>42069</v>
          </cell>
        </row>
        <row r="68">
          <cell r="B68" t="str">
            <v>Street and Roadway Lighting-New</v>
          </cell>
          <cell r="C68" t="str">
            <v>Com-Streetlight-7P_V8.xlsx</v>
          </cell>
          <cell r="F68" t="str">
            <v>Street and Roadway Lighting</v>
          </cell>
          <cell r="G68">
            <v>42070</v>
          </cell>
          <cell r="H68">
            <v>6.6186035002887751</v>
          </cell>
          <cell r="K68">
            <v>8.0478163439427366</v>
          </cell>
          <cell r="O68" t="str">
            <v>cg</v>
          </cell>
          <cell r="P68">
            <v>42069</v>
          </cell>
          <cell r="Q68">
            <v>42069</v>
          </cell>
          <cell r="R68">
            <v>42069</v>
          </cell>
          <cell r="T68">
            <v>42069</v>
          </cell>
          <cell r="U68">
            <v>42069</v>
          </cell>
        </row>
        <row r="69">
          <cell r="B69" t="str">
            <v>Street and Roadway Lighting-NR</v>
          </cell>
          <cell r="C69" t="str">
            <v>Com-Streetlight-7P_V8.xlsx</v>
          </cell>
          <cell r="F69" t="str">
            <v>Street and Roadway Lighting</v>
          </cell>
          <cell r="G69">
            <v>42070</v>
          </cell>
          <cell r="H69">
            <v>54.214701088024171</v>
          </cell>
          <cell r="K69">
            <v>35.768242090251178</v>
          </cell>
          <cell r="O69" t="str">
            <v>cg</v>
          </cell>
          <cell r="P69">
            <v>42069</v>
          </cell>
          <cell r="Q69">
            <v>42069</v>
          </cell>
          <cell r="R69">
            <v>42069</v>
          </cell>
          <cell r="T69">
            <v>42069</v>
          </cell>
          <cell r="U69">
            <v>42069</v>
          </cell>
        </row>
        <row r="70">
          <cell r="B70" t="str">
            <v>Parking Lighting-New</v>
          </cell>
          <cell r="F70" t="str">
            <v>Parking Lighting</v>
          </cell>
          <cell r="I70">
            <v>0</v>
          </cell>
          <cell r="K70">
            <v>8.3762581743454216</v>
          </cell>
          <cell r="O70" t="str">
            <v>cg</v>
          </cell>
          <cell r="R70">
            <v>42069</v>
          </cell>
          <cell r="T70">
            <v>42069</v>
          </cell>
        </row>
        <row r="71">
          <cell r="B71" t="str">
            <v>Parking Lighting-NR</v>
          </cell>
          <cell r="C71" t="str">
            <v>Com-ParkingGarageLighting-7P_v6.xlsx</v>
          </cell>
          <cell r="F71" t="str">
            <v>Parking Lighting</v>
          </cell>
          <cell r="G71">
            <v>42064</v>
          </cell>
          <cell r="H71">
            <v>8.4133728390346398</v>
          </cell>
          <cell r="K71">
            <v>45.816647060114327</v>
          </cell>
          <cell r="O71" t="str">
            <v>cg</v>
          </cell>
          <cell r="R71">
            <v>42069</v>
          </cell>
          <cell r="T71">
            <v>42069</v>
          </cell>
        </row>
        <row r="72">
          <cell r="B72" t="str">
            <v>Bi-Level Stairwell Lighting-NR</v>
          </cell>
          <cell r="C72" t="str">
            <v>Com-Bi-Level Stairwell-7P_V2.xlsx</v>
          </cell>
          <cell r="F72" t="str">
            <v>Bi-Level Stairwell</v>
          </cell>
          <cell r="G72">
            <v>42064</v>
          </cell>
          <cell r="H72">
            <v>11.858348727423326</v>
          </cell>
          <cell r="K72" t="str">
            <v/>
          </cell>
          <cell r="O72" t="str">
            <v>cg</v>
          </cell>
          <cell r="R72">
            <v>42069</v>
          </cell>
          <cell r="T72">
            <v>42069</v>
          </cell>
        </row>
        <row r="73">
          <cell r="B73" t="str">
            <v>ECM-VAV-New</v>
          </cell>
          <cell r="C73" t="str">
            <v>COM-ECM-VAV-7P_V2.xlsm</v>
          </cell>
          <cell r="F73" t="str">
            <v>ECM Motors on Variable Air Volume Boxes</v>
          </cell>
          <cell r="H73">
            <v>6.3907640383945719</v>
          </cell>
          <cell r="I73">
            <v>6.3907640383945719</v>
          </cell>
          <cell r="K73">
            <v>2.5095329434297415</v>
          </cell>
          <cell r="O73" t="str">
            <v>ks</v>
          </cell>
        </row>
        <row r="74">
          <cell r="B74" t="str">
            <v>ECM-VAV-NR</v>
          </cell>
          <cell r="C74" t="str">
            <v>COM-ECM-VAV-7P_V2.xlsm</v>
          </cell>
          <cell r="F74" t="str">
            <v>ECM Motors on Variable Air Volume Boxes</v>
          </cell>
          <cell r="H74">
            <v>27.229691418576945</v>
          </cell>
          <cell r="K74">
            <v>8.5068284449929461</v>
          </cell>
          <cell r="O74" t="str">
            <v>ks</v>
          </cell>
        </row>
        <row r="75">
          <cell r="B75" t="str">
            <v>Pool pumps-Retro</v>
          </cell>
          <cell r="C75" t="str">
            <v>dropped for 7p</v>
          </cell>
          <cell r="F75" t="str">
            <v>Pool pumps</v>
          </cell>
          <cell r="K75" t="str">
            <v/>
          </cell>
        </row>
        <row r="76">
          <cell r="B76" t="str">
            <v>MotorsRewind-New</v>
          </cell>
          <cell r="C76" t="str">
            <v>COM-MotorsRewind-7P_v1.xlsm</v>
          </cell>
          <cell r="F76" t="str">
            <v>Motors - Rewind</v>
          </cell>
          <cell r="H76">
            <v>0.59897056594621811</v>
          </cell>
          <cell r="I76">
            <v>0.59897056594621811</v>
          </cell>
          <cell r="K76" t="str">
            <v/>
          </cell>
          <cell r="O76" t="str">
            <v>ks</v>
          </cell>
        </row>
        <row r="77">
          <cell r="B77" t="str">
            <v>MotorsRewind-NR</v>
          </cell>
          <cell r="C77" t="str">
            <v>COM-MotorsRewind-7P_v1.xlsm</v>
          </cell>
          <cell r="F77" t="str">
            <v>Motors - Rewind</v>
          </cell>
          <cell r="H77">
            <v>2.6079890407215234</v>
          </cell>
          <cell r="K77" t="str">
            <v/>
          </cell>
          <cell r="O77" t="str">
            <v>ks</v>
          </cell>
        </row>
        <row r="78">
          <cell r="B78" t="str">
            <v>Municipal Sewage Treatment-Retro</v>
          </cell>
          <cell r="C78" t="str">
            <v>COM-Wastewater-7P_V4.xlsm</v>
          </cell>
          <cell r="D78" t="str">
            <v>SC_Retro</v>
          </cell>
          <cell r="E78" t="str">
            <v>Retro</v>
          </cell>
          <cell r="F78" t="str">
            <v>Municipal Sewage Treatment</v>
          </cell>
          <cell r="H78">
            <v>35.293413394978195</v>
          </cell>
          <cell r="K78">
            <v>35.639494471243012</v>
          </cell>
          <cell r="O78" t="str">
            <v>ks</v>
          </cell>
        </row>
        <row r="79">
          <cell r="B79" t="str">
            <v>Municipal Water Supply-Retro</v>
          </cell>
          <cell r="C79" t="str">
            <v>COM-WaterSupply-7P_V4.xlsm</v>
          </cell>
          <cell r="D79" t="str">
            <v>SC_Retro</v>
          </cell>
          <cell r="E79" t="str">
            <v>Retro</v>
          </cell>
          <cell r="F79" t="str">
            <v>Municipal Water Supply</v>
          </cell>
          <cell r="H79">
            <v>14.07904856503921</v>
          </cell>
          <cell r="K79">
            <v>13.786942026010605</v>
          </cell>
          <cell r="O79" t="str">
            <v>ks</v>
          </cell>
        </row>
        <row r="80">
          <cell r="B80" t="str">
            <v>Engine Generator Block Heaters-Retro</v>
          </cell>
          <cell r="C80" t="str">
            <v>dropped for 7p</v>
          </cell>
          <cell r="F80" t="str">
            <v>Engine Generator Block Heaters</v>
          </cell>
          <cell r="K80" t="str">
            <v/>
          </cell>
        </row>
        <row r="81">
          <cell r="B81" t="str">
            <v>Grocery Refrigeration Bundle-Retro</v>
          </cell>
          <cell r="C81" t="str">
            <v>Com-Grocery-7P_V5p.xlsx</v>
          </cell>
          <cell r="F81" t="str">
            <v>Grocery Refrigeration Bundle</v>
          </cell>
          <cell r="G81">
            <v>42064</v>
          </cell>
          <cell r="H81">
            <v>63.534810180973587</v>
          </cell>
          <cell r="K81">
            <v>85.641041401934004</v>
          </cell>
          <cell r="O81" t="str">
            <v>cg</v>
          </cell>
          <cell r="R81">
            <v>42069</v>
          </cell>
          <cell r="T81">
            <v>42069</v>
          </cell>
        </row>
        <row r="82">
          <cell r="B82" t="str">
            <v>Packaged Refrigeration Equipment-New</v>
          </cell>
          <cell r="C82" t="str">
            <v>dropped for 7p - stds</v>
          </cell>
          <cell r="F82" t="str">
            <v>Packaged Refrigeration Equipment</v>
          </cell>
          <cell r="K82">
            <v>49.431909921506794</v>
          </cell>
        </row>
        <row r="83">
          <cell r="B83" t="str">
            <v>Appliances - Freezers-NR</v>
          </cell>
          <cell r="F83" t="str">
            <v>Appliances - Freezers</v>
          </cell>
          <cell r="K83" t="str">
            <v/>
          </cell>
        </row>
        <row r="84">
          <cell r="B84" t="str">
            <v>Appliances - Refrigerators-NR</v>
          </cell>
          <cell r="F84" t="str">
            <v>Appliances - Refrigerators</v>
          </cell>
          <cell r="K84" t="str">
            <v/>
          </cell>
        </row>
        <row r="85">
          <cell r="B85" t="str">
            <v>Water Cooler Controls-NR</v>
          </cell>
          <cell r="C85" t="str">
            <v>Com-WaterCooler-7P_V3.xlsx</v>
          </cell>
          <cell r="F85" t="str">
            <v>Water Cooler Controls</v>
          </cell>
          <cell r="G85">
            <v>42063</v>
          </cell>
          <cell r="H85">
            <v>13.180394293600866</v>
          </cell>
          <cell r="K85" t="str">
            <v/>
          </cell>
          <cell r="O85" t="str">
            <v>cg</v>
          </cell>
          <cell r="R85">
            <v>42069</v>
          </cell>
          <cell r="T85">
            <v>42069</v>
          </cell>
        </row>
        <row r="86">
          <cell r="B86" t="str">
            <v>WHTanks-New</v>
          </cell>
          <cell r="C86" t="str">
            <v>COM-WHTanks-7p_v4.xlsm</v>
          </cell>
          <cell r="F86" t="str">
            <v>DHW - Efficient Tanks</v>
          </cell>
          <cell r="H86">
            <v>0.49370461821151984</v>
          </cell>
          <cell r="I86">
            <v>0.49370461821151984</v>
          </cell>
          <cell r="K86">
            <v>0</v>
          </cell>
          <cell r="O86" t="str">
            <v>ks</v>
          </cell>
        </row>
        <row r="87">
          <cell r="B87" t="str">
            <v>WHTanks-NR</v>
          </cell>
          <cell r="C87" t="str">
            <v>COM-WHTanks-7p_v4.xlsm</v>
          </cell>
          <cell r="F87" t="str">
            <v>DHW - Efficient Tanks</v>
          </cell>
          <cell r="H87">
            <v>2.0446577325813005</v>
          </cell>
          <cell r="K87" t="str">
            <v/>
          </cell>
          <cell r="O87" t="str">
            <v>ks</v>
          </cell>
        </row>
        <row r="88">
          <cell r="B88" t="str">
            <v>Appliances - Clothes Washers-NR</v>
          </cell>
          <cell r="F88" t="str">
            <v>Appliances - Clothes Washers</v>
          </cell>
          <cell r="K88" t="str">
            <v/>
          </cell>
        </row>
        <row r="89">
          <cell r="B89" t="str">
            <v>Showerheads-Retro</v>
          </cell>
          <cell r="C89" t="str">
            <v>COM-Showerhead-7P_v2.xlsm</v>
          </cell>
          <cell r="F89" t="str">
            <v>DHW - Showerheads</v>
          </cell>
          <cell r="H89">
            <v>3.7216771353503777</v>
          </cell>
          <cell r="K89" t="str">
            <v/>
          </cell>
          <cell r="O89" t="str">
            <v>ks</v>
          </cell>
        </row>
        <row r="90">
          <cell r="B90" t="str">
            <v>Water Heating - GFHX-New</v>
          </cell>
          <cell r="C90" t="str">
            <v>dropped for 7p</v>
          </cell>
          <cell r="F90" t="str">
            <v>Water Heating - GFHX</v>
          </cell>
          <cell r="K90" t="str">
            <v/>
          </cell>
        </row>
        <row r="91">
          <cell r="B91" t="str">
            <v>Demand Control Circulating system DHW-Retro</v>
          </cell>
          <cell r="C91" t="str">
            <v>dropped for 7p</v>
          </cell>
          <cell r="F91" t="str">
            <v>Demand Control Circulating system DHW</v>
          </cell>
          <cell r="K91" t="str">
            <v/>
          </cell>
        </row>
        <row r="92">
          <cell r="B92" t="str">
            <v>Central HPWH MF-Retro</v>
          </cell>
          <cell r="F92" t="str">
            <v>Central HPWH MF</v>
          </cell>
          <cell r="K92" t="str">
            <v/>
          </cell>
        </row>
        <row r="93">
          <cell r="B93" t="str">
            <v>Ultra Low Energy Building-New</v>
          </cell>
          <cell r="F93" t="str">
            <v>Ultra Low Energy Building</v>
          </cell>
          <cell r="K93">
            <v>57.012696990717721</v>
          </cell>
          <cell r="O93" t="str">
            <v>cg</v>
          </cell>
          <cell r="R93">
            <v>42069</v>
          </cell>
          <cell r="T93">
            <v>42069</v>
          </cell>
        </row>
        <row r="94">
          <cell r="B94" t="str">
            <v>Low Power LF Lamps-NR</v>
          </cell>
          <cell r="C94" t="str">
            <v>Com-HPLowPowerGSFL-7P_V5.xlsx</v>
          </cell>
          <cell r="F94" t="str">
            <v>High Perf Low Power Fluorescent Lamp PPA</v>
          </cell>
          <cell r="G94">
            <v>42057</v>
          </cell>
          <cell r="H94">
            <v>40.479721787784023</v>
          </cell>
          <cell r="O94" t="str">
            <v>cg</v>
          </cell>
          <cell r="P94">
            <v>42070</v>
          </cell>
          <cell r="Q94">
            <v>42070</v>
          </cell>
          <cell r="R94">
            <v>42069</v>
          </cell>
          <cell r="T94">
            <v>42069</v>
          </cell>
          <cell r="U94">
            <v>42070</v>
          </cell>
        </row>
        <row r="96">
          <cell r="B96" t="str">
            <v>From 6P not in 7P</v>
          </cell>
        </row>
        <row r="97">
          <cell r="B97" t="str">
            <v>Signage-New</v>
          </cell>
          <cell r="C97" t="str">
            <v>dropped for 7p</v>
          </cell>
          <cell r="K97">
            <v>1.1088142099641565</v>
          </cell>
        </row>
        <row r="98">
          <cell r="B98" t="str">
            <v>Signage-NR</v>
          </cell>
          <cell r="C98" t="str">
            <v>dropped for 7p</v>
          </cell>
          <cell r="K98">
            <v>5.6760557940938234</v>
          </cell>
        </row>
        <row r="99">
          <cell r="B99" t="str">
            <v>Exit Signs-NR</v>
          </cell>
          <cell r="C99" t="str">
            <v>dropped for 7p</v>
          </cell>
          <cell r="H99">
            <v>741</v>
          </cell>
          <cell r="K99">
            <v>4.88794421832577</v>
          </cell>
        </row>
        <row r="100">
          <cell r="B100" t="str">
            <v>Roof Insulation-NR</v>
          </cell>
          <cell r="C100" t="str">
            <v>dropped for 7p</v>
          </cell>
          <cell r="K100">
            <v>24.79389803241914</v>
          </cell>
        </row>
        <row r="101">
          <cell r="B101" t="str">
            <v>Package Roof Top Optimization and Repair-New</v>
          </cell>
          <cell r="C101" t="str">
            <v>These will be added back into list when completed</v>
          </cell>
          <cell r="K101">
            <v>4.3297471414332787</v>
          </cell>
        </row>
        <row r="102">
          <cell r="B102" t="str">
            <v>Package Roof Top Optimization and Repair-NR</v>
          </cell>
          <cell r="C102" t="str">
            <v>These will be added back into list when completed</v>
          </cell>
          <cell r="K102">
            <v>8.0798753943758364</v>
          </cell>
        </row>
        <row r="103">
          <cell r="B103" t="str">
            <v>Package Roof Top Optimization and Repair-Retro</v>
          </cell>
          <cell r="C103" t="str">
            <v>These will be added back into list when completed</v>
          </cell>
          <cell r="K103">
            <v>13.993833635474468</v>
          </cell>
        </row>
        <row r="104">
          <cell r="B104" t="str">
            <v>Computer Servers and IT-Retro</v>
          </cell>
          <cell r="C104" t="str">
            <v>See data centers</v>
          </cell>
        </row>
        <row r="105">
          <cell r="B105" t="str">
            <v>Low Pressure Distribution Complex HVAC-New</v>
          </cell>
          <cell r="F105" t="str">
            <v>Low Pressure Distribution Complex HVAC</v>
          </cell>
        </row>
        <row r="107">
          <cell r="B107" t="str">
            <v>Considered by not included in 7P</v>
          </cell>
        </row>
        <row r="108">
          <cell r="B108" t="str">
            <v>Energy Recovery Ventilator-NR</v>
          </cell>
          <cell r="C108" t="str">
            <v>dropped for 7p - too expensive</v>
          </cell>
        </row>
        <row r="109">
          <cell r="B109" t="str">
            <v>AC Heat Recovery for Water Heating-NR</v>
          </cell>
          <cell r="C109" t="str">
            <v>dropped for 7p</v>
          </cell>
        </row>
        <row r="110">
          <cell r="B110" t="str">
            <v>Room Occupancy Sensors in Lodging-Retro</v>
          </cell>
          <cell r="C110" t="str">
            <v>dropped for 7p</v>
          </cell>
          <cell r="D110" t="str">
            <v>dropped for 7p</v>
          </cell>
          <cell r="E110" t="str">
            <v>dropped for 7p</v>
          </cell>
          <cell r="F110" t="str">
            <v>dropped for 7p</v>
          </cell>
        </row>
        <row r="111">
          <cell r="B111" t="str">
            <v>Commercial Clothes Washers-New</v>
          </cell>
          <cell r="C111" t="str">
            <v>dropped for 7p</v>
          </cell>
          <cell r="D111" t="str">
            <v>dropped for 7p</v>
          </cell>
          <cell r="E111" t="str">
            <v>dropped for 7p</v>
          </cell>
          <cell r="F111" t="str">
            <v>dropped for 7p</v>
          </cell>
        </row>
        <row r="112">
          <cell r="B112" t="str">
            <v>Switched Reluctance/Permanent Magnet Motors-Retro</v>
          </cell>
          <cell r="C112" t="str">
            <v>see ecm-vav - could be expanded to other applications</v>
          </cell>
          <cell r="F112" t="str">
            <v>Switched Reluctance/Permanent Magnet Motors</v>
          </cell>
          <cell r="L112" t="str">
            <v>power supplies</v>
          </cell>
        </row>
        <row r="113">
          <cell r="B113">
            <v>0</v>
          </cell>
          <cell r="F113">
            <v>0</v>
          </cell>
          <cell r="L113" t="str">
            <v>Computers (in ICE)</v>
          </cell>
        </row>
        <row r="114">
          <cell r="L114" t="str">
            <v>Monitors (in ICE)</v>
          </cell>
        </row>
      </sheetData>
      <sheetData sheetId="3">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Air-Retro</v>
          </cell>
          <cell r="C12">
            <v>0.01</v>
          </cell>
          <cell r="D12">
            <v>0.01</v>
          </cell>
          <cell r="E12">
            <v>0.01</v>
          </cell>
          <cell r="F12">
            <v>0.01</v>
          </cell>
          <cell r="G12">
            <v>0.01</v>
          </cell>
          <cell r="H12">
            <v>0.01</v>
          </cell>
          <cell r="I12">
            <v>0.01</v>
          </cell>
          <cell r="J12">
            <v>0.01</v>
          </cell>
          <cell r="K12">
            <v>0.01</v>
          </cell>
          <cell r="L12">
            <v>0.01</v>
          </cell>
          <cell r="M12">
            <v>0.01</v>
          </cell>
          <cell r="N12">
            <v>0.01</v>
          </cell>
          <cell r="O12">
            <v>0.01</v>
          </cell>
          <cell r="P12">
            <v>0.01</v>
          </cell>
          <cell r="Q12">
            <v>0.01</v>
          </cell>
          <cell r="R12">
            <v>0.01</v>
          </cell>
          <cell r="S12">
            <v>0.01</v>
          </cell>
          <cell r="T12">
            <v>0.01</v>
          </cell>
          <cell r="X12">
            <v>0.01</v>
          </cell>
        </row>
        <row r="13">
          <cell r="B13" t="str">
            <v>Compressed Air-NR</v>
          </cell>
          <cell r="C13">
            <v>9.9000000000000008E-3</v>
          </cell>
          <cell r="D13">
            <v>9.9000000000000008E-3</v>
          </cell>
          <cell r="E13">
            <v>9.9000000000000008E-3</v>
          </cell>
          <cell r="F13">
            <v>9.9000000000000008E-3</v>
          </cell>
          <cell r="G13">
            <v>9.9000000000000008E-3</v>
          </cell>
          <cell r="H13">
            <v>9.9000000000000008E-3</v>
          </cell>
          <cell r="I13">
            <v>9.9000000000000008E-3</v>
          </cell>
          <cell r="J13">
            <v>9.9000000000000008E-3</v>
          </cell>
          <cell r="K13">
            <v>9.9000000000000008E-3</v>
          </cell>
          <cell r="L13">
            <v>9.9000000000000008E-3</v>
          </cell>
          <cell r="M13">
            <v>9.9000000000000008E-3</v>
          </cell>
          <cell r="N13">
            <v>9.9000000000000008E-3</v>
          </cell>
          <cell r="O13">
            <v>9.9000000000000008E-3</v>
          </cell>
          <cell r="P13">
            <v>9.9000000000000008E-3</v>
          </cell>
          <cell r="Q13">
            <v>9.9000000000000008E-3</v>
          </cell>
          <cell r="R13">
            <v>9.9000000000000008E-3</v>
          </cell>
          <cell r="S13">
            <v>9.9000000000000008E-3</v>
          </cell>
          <cell r="T13">
            <v>9.9000000000000008E-3</v>
          </cell>
          <cell r="X13">
            <v>0.01</v>
          </cell>
        </row>
        <row r="14">
          <cell r="B14" t="str">
            <v>Network PC Power Management-Retro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X14">
            <v>0</v>
          </cell>
        </row>
        <row r="15">
          <cell r="B15" t="str">
            <v>Laptop-NR</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9.9999999999999978E-2</v>
          </cell>
          <cell r="X15">
            <v>0</v>
          </cell>
        </row>
        <row r="16">
          <cell r="B16" t="str">
            <v>Smart Plug Power Strips-Retro</v>
          </cell>
          <cell r="C16">
            <v>0.01</v>
          </cell>
          <cell r="D16">
            <v>0.01</v>
          </cell>
          <cell r="E16">
            <v>0.01</v>
          </cell>
          <cell r="F16">
            <v>0.01</v>
          </cell>
          <cell r="G16">
            <v>0.01</v>
          </cell>
          <cell r="H16">
            <v>0.01</v>
          </cell>
          <cell r="I16">
            <v>0.01</v>
          </cell>
          <cell r="J16">
            <v>0.01</v>
          </cell>
          <cell r="K16">
            <v>0.01</v>
          </cell>
          <cell r="L16">
            <v>0.01</v>
          </cell>
          <cell r="M16">
            <v>0.01</v>
          </cell>
          <cell r="N16">
            <v>0.01</v>
          </cell>
          <cell r="O16">
            <v>0.01</v>
          </cell>
          <cell r="P16">
            <v>0.01</v>
          </cell>
          <cell r="Q16">
            <v>0.01</v>
          </cell>
          <cell r="R16">
            <v>0.01</v>
          </cell>
          <cell r="S16">
            <v>0.01</v>
          </cell>
          <cell r="T16">
            <v>0.01</v>
          </cell>
          <cell r="U16">
            <v>0.6</v>
          </cell>
          <cell r="X16">
            <v>0.01</v>
          </cell>
        </row>
        <row r="17">
          <cell r="B17" t="str">
            <v>Data Centers-NR</v>
          </cell>
          <cell r="C17">
            <v>0.01</v>
          </cell>
          <cell r="D17">
            <v>0.01</v>
          </cell>
          <cell r="E17">
            <v>0.01</v>
          </cell>
          <cell r="F17">
            <v>0.01</v>
          </cell>
          <cell r="G17">
            <v>0.01</v>
          </cell>
          <cell r="H17">
            <v>0.01</v>
          </cell>
          <cell r="I17">
            <v>0.01</v>
          </cell>
          <cell r="J17">
            <v>0.01</v>
          </cell>
          <cell r="K17">
            <v>0.01</v>
          </cell>
          <cell r="L17">
            <v>0.01</v>
          </cell>
          <cell r="M17">
            <v>0.01</v>
          </cell>
          <cell r="N17">
            <v>0.01</v>
          </cell>
          <cell r="O17">
            <v>0.01</v>
          </cell>
          <cell r="P17">
            <v>0.01</v>
          </cell>
          <cell r="Q17">
            <v>0.01</v>
          </cell>
          <cell r="R17">
            <v>0.01</v>
          </cell>
          <cell r="S17">
            <v>0.01</v>
          </cell>
          <cell r="T17">
            <v>0.01</v>
          </cell>
          <cell r="U17">
            <v>0.8</v>
          </cell>
          <cell r="X17">
            <v>0.01</v>
          </cell>
        </row>
        <row r="18">
          <cell r="B18" t="str">
            <v>Monitor-NR</v>
          </cell>
          <cell r="C18">
            <v>0.01</v>
          </cell>
          <cell r="D18">
            <v>0.01</v>
          </cell>
          <cell r="E18">
            <v>0.01</v>
          </cell>
          <cell r="F18">
            <v>0.01</v>
          </cell>
          <cell r="G18">
            <v>0.01</v>
          </cell>
          <cell r="H18">
            <v>0.01</v>
          </cell>
          <cell r="I18">
            <v>0.01</v>
          </cell>
          <cell r="J18">
            <v>0.01</v>
          </cell>
          <cell r="K18">
            <v>0.01</v>
          </cell>
          <cell r="L18">
            <v>0.01</v>
          </cell>
          <cell r="M18">
            <v>0.01</v>
          </cell>
          <cell r="N18">
            <v>0.01</v>
          </cell>
          <cell r="O18">
            <v>0.01</v>
          </cell>
          <cell r="P18">
            <v>0.01</v>
          </cell>
          <cell r="Q18">
            <v>0.01</v>
          </cell>
          <cell r="R18">
            <v>0.01</v>
          </cell>
          <cell r="S18">
            <v>0.01</v>
          </cell>
          <cell r="T18">
            <v>0.01</v>
          </cell>
          <cell r="U18">
            <v>0.44999999999999996</v>
          </cell>
          <cell r="X18">
            <v>0.01</v>
          </cell>
        </row>
        <row r="19">
          <cell r="B19" t="str">
            <v>Desktop-NR</v>
          </cell>
          <cell r="C19">
            <v>0.01</v>
          </cell>
          <cell r="D19">
            <v>0.01</v>
          </cell>
          <cell r="E19">
            <v>0.01</v>
          </cell>
          <cell r="F19">
            <v>0.01</v>
          </cell>
          <cell r="G19">
            <v>0.01</v>
          </cell>
          <cell r="H19">
            <v>0.01</v>
          </cell>
          <cell r="I19">
            <v>0.01</v>
          </cell>
          <cell r="J19">
            <v>0.01</v>
          </cell>
          <cell r="K19">
            <v>0.01</v>
          </cell>
          <cell r="L19">
            <v>0.01</v>
          </cell>
          <cell r="M19">
            <v>0.01</v>
          </cell>
          <cell r="N19">
            <v>0.01</v>
          </cell>
          <cell r="O19">
            <v>0.01</v>
          </cell>
          <cell r="P19">
            <v>0.01</v>
          </cell>
          <cell r="Q19">
            <v>0.01</v>
          </cell>
          <cell r="R19">
            <v>0.01</v>
          </cell>
          <cell r="S19">
            <v>0.01</v>
          </cell>
          <cell r="T19">
            <v>0.01</v>
          </cell>
          <cell r="U19">
            <v>0.25</v>
          </cell>
          <cell r="X19">
            <v>0.01</v>
          </cell>
          <cell r="Y19">
            <v>0.01</v>
          </cell>
        </row>
        <row r="20">
          <cell r="B20" t="str">
            <v>Pre-Rinse Spray Valve-Retro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0.74</v>
          </cell>
          <cell r="X20">
            <v>0</v>
          </cell>
          <cell r="Y20">
            <v>0</v>
          </cell>
        </row>
        <row r="21">
          <cell r="B21" t="str">
            <v>Cooking Equipment-NR</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0.54900000000000004</v>
          </cell>
          <cell r="X21">
            <v>0</v>
          </cell>
          <cell r="Y21">
            <v>0</v>
          </cell>
        </row>
        <row r="22">
          <cell r="B22" t="str">
            <v>Premium HVAC Equipment-New</v>
          </cell>
          <cell r="C22">
            <v>0.9</v>
          </cell>
          <cell r="D22">
            <v>0.9</v>
          </cell>
          <cell r="E22">
            <v>0.9</v>
          </cell>
          <cell r="F22">
            <v>0.9</v>
          </cell>
          <cell r="G22">
            <v>0.9</v>
          </cell>
          <cell r="H22">
            <v>0.9</v>
          </cell>
          <cell r="I22">
            <v>0.9</v>
          </cell>
          <cell r="J22">
            <v>0.9</v>
          </cell>
          <cell r="K22">
            <v>0.9</v>
          </cell>
          <cell r="L22">
            <v>0.9</v>
          </cell>
          <cell r="M22">
            <v>0.9</v>
          </cell>
          <cell r="N22">
            <v>0.9</v>
          </cell>
          <cell r="O22">
            <v>0.9</v>
          </cell>
          <cell r="P22">
            <v>0.9</v>
          </cell>
          <cell r="Q22">
            <v>0.9</v>
          </cell>
          <cell r="R22">
            <v>0.9</v>
          </cell>
          <cell r="S22">
            <v>0.9</v>
          </cell>
          <cell r="T22">
            <v>0.9</v>
          </cell>
          <cell r="X22">
            <v>1</v>
          </cell>
          <cell r="Y22">
            <v>1</v>
          </cell>
        </row>
        <row r="23">
          <cell r="B23" t="str">
            <v>Premium HVAC Equipment-NR</v>
          </cell>
          <cell r="C23">
            <v>0.9</v>
          </cell>
          <cell r="D23">
            <v>0.9</v>
          </cell>
          <cell r="E23">
            <v>0.9</v>
          </cell>
          <cell r="F23">
            <v>0.9</v>
          </cell>
          <cell r="G23">
            <v>0.9</v>
          </cell>
          <cell r="H23">
            <v>0.9</v>
          </cell>
          <cell r="I23">
            <v>0.9</v>
          </cell>
          <cell r="J23">
            <v>0.9</v>
          </cell>
          <cell r="K23">
            <v>0.9</v>
          </cell>
          <cell r="L23">
            <v>0.9</v>
          </cell>
          <cell r="M23">
            <v>0.9</v>
          </cell>
          <cell r="N23">
            <v>0.9</v>
          </cell>
          <cell r="O23">
            <v>0.9</v>
          </cell>
          <cell r="P23">
            <v>0.9</v>
          </cell>
          <cell r="Q23">
            <v>0.9</v>
          </cell>
          <cell r="R23">
            <v>0.9</v>
          </cell>
          <cell r="S23">
            <v>0.9</v>
          </cell>
          <cell r="T23">
            <v>0.9</v>
          </cell>
          <cell r="X23">
            <v>1</v>
          </cell>
          <cell r="Y23">
            <v>1</v>
          </cell>
        </row>
        <row r="24">
          <cell r="B24" t="str">
            <v>Glass-New</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X24">
            <v>0</v>
          </cell>
          <cell r="Y24">
            <v>0</v>
          </cell>
        </row>
        <row r="25">
          <cell r="B25" t="str">
            <v>Glass-NR</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X25">
            <v>0</v>
          </cell>
          <cell r="Y25">
            <v>0</v>
          </cell>
        </row>
        <row r="26">
          <cell r="B26" t="str">
            <v>Glass-Retro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X26">
            <v>0</v>
          </cell>
          <cell r="Y26">
            <v>0</v>
          </cell>
        </row>
        <row r="27">
          <cell r="B27" t="str">
            <v>Advanced Rooftop Controller-New</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X27">
            <v>0</v>
          </cell>
          <cell r="Y27">
            <v>0</v>
          </cell>
        </row>
        <row r="28">
          <cell r="B28" t="str">
            <v>Advanced Rooftop Controller-NR</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X28">
            <v>0</v>
          </cell>
          <cell r="Y28">
            <v>0</v>
          </cell>
        </row>
        <row r="29">
          <cell r="B29" t="str">
            <v>Advanced Rooftop Controller-Retro</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X29">
            <v>0</v>
          </cell>
          <cell r="Y29">
            <v>0</v>
          </cell>
        </row>
        <row r="30">
          <cell r="B30" t="str">
            <v>Variable Speed Chiller-New</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X30">
            <v>0</v>
          </cell>
          <cell r="Y30">
            <v>0</v>
          </cell>
        </row>
        <row r="31">
          <cell r="B31" t="str">
            <v>Variable Speed Chiller-NR</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X31">
            <v>0</v>
          </cell>
          <cell r="Y31">
            <v>0</v>
          </cell>
        </row>
        <row r="32">
          <cell r="B32" t="str">
            <v>Commercial EM-New</v>
          </cell>
          <cell r="C32">
            <v>1</v>
          </cell>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cell r="S32">
            <v>1</v>
          </cell>
          <cell r="T32">
            <v>1</v>
          </cell>
          <cell r="X32">
            <v>1</v>
          </cell>
          <cell r="Y32">
            <v>1</v>
          </cell>
        </row>
        <row r="33">
          <cell r="B33" t="str">
            <v>Commercial EM-NR</v>
          </cell>
          <cell r="C33">
            <v>1</v>
          </cell>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cell r="S33">
            <v>1</v>
          </cell>
          <cell r="T33">
            <v>1</v>
          </cell>
          <cell r="X33">
            <v>1</v>
          </cell>
          <cell r="Y33">
            <v>1</v>
          </cell>
        </row>
        <row r="34">
          <cell r="B34" t="str">
            <v>Commercial EM-Retro</v>
          </cell>
          <cell r="C34">
            <v>0.81420000000000003</v>
          </cell>
          <cell r="D34">
            <v>0.81420000000000003</v>
          </cell>
          <cell r="E34">
            <v>0.81420000000000003</v>
          </cell>
          <cell r="F34">
            <v>0.81420000000000003</v>
          </cell>
          <cell r="G34">
            <v>0.81420000000000003</v>
          </cell>
          <cell r="H34">
            <v>0.81420000000000003</v>
          </cell>
          <cell r="I34">
            <v>0.81420000000000003</v>
          </cell>
          <cell r="J34">
            <v>0.81420000000000003</v>
          </cell>
          <cell r="K34">
            <v>0.81420000000000003</v>
          </cell>
          <cell r="L34">
            <v>0.81420000000000003</v>
          </cell>
          <cell r="M34">
            <v>0.81420000000000003</v>
          </cell>
          <cell r="N34">
            <v>0.81420000000000003</v>
          </cell>
          <cell r="O34">
            <v>0.81420000000000003</v>
          </cell>
          <cell r="P34">
            <v>0.81420000000000003</v>
          </cell>
          <cell r="Q34">
            <v>0.81420000000000003</v>
          </cell>
          <cell r="R34">
            <v>0.81420000000000003</v>
          </cell>
          <cell r="S34">
            <v>0.81420000000000003</v>
          </cell>
          <cell r="T34">
            <v>0.81420000000000003</v>
          </cell>
          <cell r="X34">
            <v>1</v>
          </cell>
          <cell r="Y34">
            <v>1</v>
          </cell>
        </row>
        <row r="35">
          <cell r="B35" t="str">
            <v>Evaporative Assist Cooling-New</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X35">
            <v>0</v>
          </cell>
          <cell r="Y35">
            <v>0</v>
          </cell>
        </row>
        <row r="36">
          <cell r="B36" t="str">
            <v>Evaporative Assist Cooling-NR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X36">
            <v>0</v>
          </cell>
          <cell r="Y36">
            <v>0</v>
          </cell>
        </row>
        <row r="37">
          <cell r="B37" t="str">
            <v>Economizer-Retro</v>
          </cell>
          <cell r="C37">
            <v>0.37773742662640791</v>
          </cell>
          <cell r="D37">
            <v>0.23826646440482974</v>
          </cell>
          <cell r="E37">
            <v>5.5518884697354179E-2</v>
          </cell>
          <cell r="F37">
            <v>0.35309381104934129</v>
          </cell>
          <cell r="G37">
            <v>0.19907568268653997</v>
          </cell>
          <cell r="H37">
            <v>0.15513670187653161</v>
          </cell>
          <cell r="I37">
            <v>1.0197910929940514E-2</v>
          </cell>
          <cell r="J37">
            <v>0.28088324172086482</v>
          </cell>
          <cell r="K37">
            <v>0.28088324172086482</v>
          </cell>
          <cell r="L37">
            <v>0.11124903795477889</v>
          </cell>
          <cell r="M37">
            <v>0.31360984414443888</v>
          </cell>
          <cell r="N37">
            <v>0.15264480663133839</v>
          </cell>
          <cell r="O37">
            <v>0.24652213025227437</v>
          </cell>
          <cell r="P37">
            <v>7.8175735111402314E-2</v>
          </cell>
          <cell r="Q37">
            <v>0.34124133606352913</v>
          </cell>
          <cell r="R37">
            <v>5.9048454739110051E-2</v>
          </cell>
          <cell r="S37">
            <v>0.29894926354357898</v>
          </cell>
          <cell r="T37">
            <v>0.31491070071894045</v>
          </cell>
          <cell r="X37">
            <v>0.62956237771067991</v>
          </cell>
          <cell r="Y37">
            <v>0.31768861920643965</v>
          </cell>
        </row>
        <row r="38">
          <cell r="B38" t="str">
            <v>Demand Control Ventilation-New</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X38">
            <v>0</v>
          </cell>
          <cell r="Y38">
            <v>0</v>
          </cell>
        </row>
        <row r="39">
          <cell r="B39" t="str">
            <v>Demand Control Ventilation-NR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X39">
            <v>0</v>
          </cell>
          <cell r="Y39">
            <v>0</v>
          </cell>
        </row>
        <row r="40">
          <cell r="B40" t="str">
            <v>Demand Control Ventilation-Retro</v>
          </cell>
          <cell r="C40">
            <v>0.10326972741610822</v>
          </cell>
          <cell r="D40">
            <v>0.62207382538606792</v>
          </cell>
          <cell r="E40">
            <v>0.71764122486097937</v>
          </cell>
          <cell r="F40">
            <v>0.64936643170170361</v>
          </cell>
          <cell r="G40">
            <v>0.3754791340852166</v>
          </cell>
          <cell r="H40">
            <v>0.51861578363233451</v>
          </cell>
          <cell r="I40">
            <v>0.4224831216091387</v>
          </cell>
          <cell r="J40">
            <v>0.32307857163168779</v>
          </cell>
          <cell r="K40">
            <v>0.19213044434378573</v>
          </cell>
          <cell r="L40">
            <v>0.21144946069810441</v>
          </cell>
          <cell r="M40">
            <v>0.43390558040018462</v>
          </cell>
          <cell r="N40">
            <v>0.57499869036077145</v>
          </cell>
          <cell r="O40">
            <v>0.45018285377424883</v>
          </cell>
          <cell r="P40">
            <v>0.24208313482049432</v>
          </cell>
          <cell r="Q40">
            <v>0.12663145344947355</v>
          </cell>
          <cell r="R40">
            <v>0.3226231781527627</v>
          </cell>
          <cell r="S40">
            <v>0.47074543668218816</v>
          </cell>
          <cell r="T40">
            <v>0.34671695238562511</v>
          </cell>
          <cell r="X40">
            <v>0.14631137601011796</v>
          </cell>
          <cell r="Y40">
            <v>0.74589661920231454</v>
          </cell>
        </row>
        <row r="41">
          <cell r="B41" t="str">
            <v>Premium Fume Hood-NR</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0.9</v>
          </cell>
          <cell r="X41">
            <v>0</v>
          </cell>
          <cell r="Y41">
            <v>0</v>
          </cell>
        </row>
        <row r="42">
          <cell r="B42" t="str">
            <v>DCV Restaurant Hood-Retro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X42">
            <v>0</v>
          </cell>
          <cell r="Y42">
            <v>0</v>
          </cell>
        </row>
        <row r="43">
          <cell r="B43" t="str">
            <v>DCV Parking Garage-Retro</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X43">
            <v>0</v>
          </cell>
          <cell r="Y43">
            <v>0</v>
          </cell>
        </row>
        <row r="44">
          <cell r="B44" t="str">
            <v>Weatherization - School-Retro</v>
          </cell>
          <cell r="C44">
            <v>0.01</v>
          </cell>
          <cell r="D44">
            <v>0.01</v>
          </cell>
          <cell r="E44">
            <v>0.01</v>
          </cell>
          <cell r="F44">
            <v>0.01</v>
          </cell>
          <cell r="G44">
            <v>0.01</v>
          </cell>
          <cell r="H44">
            <v>0.01</v>
          </cell>
          <cell r="I44">
            <v>0.01</v>
          </cell>
          <cell r="J44">
            <v>0.01</v>
          </cell>
          <cell r="K44">
            <v>0.01</v>
          </cell>
          <cell r="L44">
            <v>0.01</v>
          </cell>
          <cell r="M44">
            <v>0.01</v>
          </cell>
          <cell r="N44">
            <v>0.01</v>
          </cell>
          <cell r="O44">
            <v>0.01</v>
          </cell>
          <cell r="P44">
            <v>0.01</v>
          </cell>
          <cell r="Q44">
            <v>0.01</v>
          </cell>
          <cell r="R44">
            <v>0.01</v>
          </cell>
          <cell r="S44">
            <v>0.01</v>
          </cell>
          <cell r="T44">
            <v>0.01</v>
          </cell>
          <cell r="X44">
            <v>0.01</v>
          </cell>
          <cell r="Y44">
            <v>0.01</v>
          </cell>
        </row>
        <row r="45">
          <cell r="B45" t="str">
            <v>Energy Recovery Ventilator-NR</v>
          </cell>
          <cell r="C45">
            <v>0.01</v>
          </cell>
          <cell r="D45">
            <v>0.01</v>
          </cell>
          <cell r="E45">
            <v>0.01</v>
          </cell>
          <cell r="F45">
            <v>0.01</v>
          </cell>
          <cell r="G45">
            <v>0.01</v>
          </cell>
          <cell r="H45">
            <v>0.01</v>
          </cell>
          <cell r="I45">
            <v>0.01</v>
          </cell>
          <cell r="J45">
            <v>0.01</v>
          </cell>
          <cell r="K45">
            <v>0.01</v>
          </cell>
          <cell r="L45">
            <v>0.01</v>
          </cell>
          <cell r="M45">
            <v>0.01</v>
          </cell>
          <cell r="N45">
            <v>0.01</v>
          </cell>
          <cell r="O45">
            <v>0.01</v>
          </cell>
          <cell r="P45">
            <v>0.01</v>
          </cell>
          <cell r="Q45">
            <v>0.01</v>
          </cell>
          <cell r="R45">
            <v>0.01</v>
          </cell>
          <cell r="S45">
            <v>0.01</v>
          </cell>
          <cell r="T45">
            <v>0.01</v>
          </cell>
          <cell r="U45">
            <v>9.9999999999999978E-2</v>
          </cell>
          <cell r="X45">
            <v>0.01</v>
          </cell>
          <cell r="Y45">
            <v>0.01</v>
          </cell>
        </row>
        <row r="46">
          <cell r="B46" t="str">
            <v>AC Heat Recovery for Water Heating-NR</v>
          </cell>
          <cell r="C46">
            <v>0.01</v>
          </cell>
          <cell r="D46">
            <v>0.01</v>
          </cell>
          <cell r="E46">
            <v>0.01</v>
          </cell>
          <cell r="F46">
            <v>0.01</v>
          </cell>
          <cell r="G46">
            <v>0.01</v>
          </cell>
          <cell r="H46">
            <v>0.01</v>
          </cell>
          <cell r="I46">
            <v>0.01</v>
          </cell>
          <cell r="J46">
            <v>0.01</v>
          </cell>
          <cell r="K46">
            <v>0.01</v>
          </cell>
          <cell r="L46">
            <v>0.01</v>
          </cell>
          <cell r="M46">
            <v>0.01</v>
          </cell>
          <cell r="N46">
            <v>0.01</v>
          </cell>
          <cell r="O46">
            <v>0.01</v>
          </cell>
          <cell r="P46">
            <v>0.01</v>
          </cell>
          <cell r="Q46">
            <v>0.01</v>
          </cell>
          <cell r="R46">
            <v>0.01</v>
          </cell>
          <cell r="S46">
            <v>0.01</v>
          </cell>
          <cell r="T46">
            <v>0.01</v>
          </cell>
          <cell r="X46">
            <v>0.01</v>
          </cell>
          <cell r="Y46">
            <v>0.01</v>
          </cell>
        </row>
        <row r="47">
          <cell r="B47" t="str">
            <v>Room Occupancy Sensors in Lodging-Retro</v>
          </cell>
          <cell r="C47">
            <v>0.01</v>
          </cell>
          <cell r="D47">
            <v>0.01</v>
          </cell>
          <cell r="E47">
            <v>0.01</v>
          </cell>
          <cell r="F47">
            <v>0.01</v>
          </cell>
          <cell r="G47">
            <v>0.01</v>
          </cell>
          <cell r="H47">
            <v>0.01</v>
          </cell>
          <cell r="I47">
            <v>0.01</v>
          </cell>
          <cell r="J47">
            <v>0.01</v>
          </cell>
          <cell r="K47">
            <v>0.01</v>
          </cell>
          <cell r="L47">
            <v>0.01</v>
          </cell>
          <cell r="M47">
            <v>0.01</v>
          </cell>
          <cell r="N47">
            <v>0.01</v>
          </cell>
          <cell r="O47">
            <v>0.01</v>
          </cell>
          <cell r="P47">
            <v>0.01</v>
          </cell>
          <cell r="Q47">
            <v>0.01</v>
          </cell>
          <cell r="R47">
            <v>0.01</v>
          </cell>
          <cell r="S47">
            <v>0.01</v>
          </cell>
          <cell r="T47">
            <v>0.01</v>
          </cell>
          <cell r="X47">
            <v>0.01</v>
          </cell>
          <cell r="Y47">
            <v>0.01</v>
          </cell>
        </row>
        <row r="48">
          <cell r="B48" t="str">
            <v>Chiller - chilled water retrofit-Retro</v>
          </cell>
          <cell r="C48">
            <v>0.01</v>
          </cell>
          <cell r="D48">
            <v>0.01</v>
          </cell>
          <cell r="E48">
            <v>0.01</v>
          </cell>
          <cell r="F48">
            <v>0.01</v>
          </cell>
          <cell r="G48">
            <v>0.01</v>
          </cell>
          <cell r="H48">
            <v>0.01</v>
          </cell>
          <cell r="I48">
            <v>0.01</v>
          </cell>
          <cell r="J48">
            <v>0.01</v>
          </cell>
          <cell r="K48">
            <v>0.01</v>
          </cell>
          <cell r="L48">
            <v>0.01</v>
          </cell>
          <cell r="M48">
            <v>0.01</v>
          </cell>
          <cell r="N48">
            <v>0.01</v>
          </cell>
          <cell r="O48">
            <v>0.01</v>
          </cell>
          <cell r="P48">
            <v>0.01</v>
          </cell>
          <cell r="Q48">
            <v>0.01</v>
          </cell>
          <cell r="R48">
            <v>0.01</v>
          </cell>
          <cell r="S48">
            <v>0.01</v>
          </cell>
          <cell r="T48">
            <v>0.01</v>
          </cell>
          <cell r="X48">
            <v>0.01</v>
          </cell>
          <cell r="Y48">
            <v>0.01</v>
          </cell>
        </row>
        <row r="49">
          <cell r="B49" t="str">
            <v>Chiller - equip retrofits-Retro</v>
          </cell>
          <cell r="C49">
            <v>0.01</v>
          </cell>
          <cell r="D49">
            <v>0.01</v>
          </cell>
          <cell r="E49">
            <v>0.01</v>
          </cell>
          <cell r="F49">
            <v>0.01</v>
          </cell>
          <cell r="G49">
            <v>0.01</v>
          </cell>
          <cell r="H49">
            <v>0.01</v>
          </cell>
          <cell r="I49">
            <v>0.01</v>
          </cell>
          <cell r="J49">
            <v>0.01</v>
          </cell>
          <cell r="K49">
            <v>0.01</v>
          </cell>
          <cell r="L49">
            <v>0.01</v>
          </cell>
          <cell r="M49">
            <v>0.01</v>
          </cell>
          <cell r="N49">
            <v>0.01</v>
          </cell>
          <cell r="O49">
            <v>0.01</v>
          </cell>
          <cell r="P49">
            <v>0.01</v>
          </cell>
          <cell r="Q49">
            <v>0.01</v>
          </cell>
          <cell r="R49">
            <v>0.01</v>
          </cell>
          <cell r="S49">
            <v>0.01</v>
          </cell>
          <cell r="T49">
            <v>0.01</v>
          </cell>
          <cell r="X49">
            <v>0.01</v>
          </cell>
          <cell r="Y49">
            <v>0.01</v>
          </cell>
        </row>
        <row r="50">
          <cell r="B50" t="str">
            <v>Pool Blankets-Retro</v>
          </cell>
          <cell r="C50">
            <v>0.01</v>
          </cell>
          <cell r="D50">
            <v>0.01</v>
          </cell>
          <cell r="E50">
            <v>0.01</v>
          </cell>
          <cell r="F50">
            <v>0.01</v>
          </cell>
          <cell r="G50">
            <v>0.01</v>
          </cell>
          <cell r="H50">
            <v>0.01</v>
          </cell>
          <cell r="I50">
            <v>0.01</v>
          </cell>
          <cell r="J50">
            <v>0.01</v>
          </cell>
          <cell r="K50">
            <v>0.01</v>
          </cell>
          <cell r="L50">
            <v>0.01</v>
          </cell>
          <cell r="M50">
            <v>0.01</v>
          </cell>
          <cell r="N50">
            <v>0.01</v>
          </cell>
          <cell r="O50">
            <v>0.01</v>
          </cell>
          <cell r="P50">
            <v>0.01</v>
          </cell>
          <cell r="Q50">
            <v>0.01</v>
          </cell>
          <cell r="R50">
            <v>0.01</v>
          </cell>
          <cell r="S50">
            <v>0.01</v>
          </cell>
          <cell r="T50">
            <v>0.01</v>
          </cell>
          <cell r="X50">
            <v>0.01</v>
          </cell>
          <cell r="Y50">
            <v>0.01</v>
          </cell>
        </row>
        <row r="51">
          <cell r="B51" t="str">
            <v>Web-Enabled Thermostats-Retro</v>
          </cell>
          <cell r="C51">
            <v>0.01</v>
          </cell>
          <cell r="D51">
            <v>0.01</v>
          </cell>
          <cell r="E51">
            <v>0.01</v>
          </cell>
          <cell r="F51">
            <v>0.01</v>
          </cell>
          <cell r="G51">
            <v>0.01</v>
          </cell>
          <cell r="H51">
            <v>0.01</v>
          </cell>
          <cell r="I51">
            <v>0.01</v>
          </cell>
          <cell r="J51">
            <v>0.01</v>
          </cell>
          <cell r="K51">
            <v>0.01</v>
          </cell>
          <cell r="L51">
            <v>0.01</v>
          </cell>
          <cell r="M51">
            <v>0.01</v>
          </cell>
          <cell r="N51">
            <v>0.01</v>
          </cell>
          <cell r="O51">
            <v>0.01</v>
          </cell>
          <cell r="P51">
            <v>0.01</v>
          </cell>
          <cell r="Q51">
            <v>0.01</v>
          </cell>
          <cell r="R51">
            <v>0.01</v>
          </cell>
          <cell r="S51">
            <v>0.01</v>
          </cell>
          <cell r="T51">
            <v>0.01</v>
          </cell>
          <cell r="X51">
            <v>0.01</v>
          </cell>
          <cell r="Y51">
            <v>0.01</v>
          </cell>
        </row>
        <row r="52">
          <cell r="B52" t="str">
            <v>Garage CO2 ventilation-Retro</v>
          </cell>
          <cell r="C52">
            <v>0.01</v>
          </cell>
          <cell r="D52">
            <v>0.01</v>
          </cell>
          <cell r="E52">
            <v>0.01</v>
          </cell>
          <cell r="F52">
            <v>0.01</v>
          </cell>
          <cell r="G52">
            <v>0.01</v>
          </cell>
          <cell r="H52">
            <v>0.01</v>
          </cell>
          <cell r="I52">
            <v>0.01</v>
          </cell>
          <cell r="J52">
            <v>0.01</v>
          </cell>
          <cell r="K52">
            <v>0.01</v>
          </cell>
          <cell r="L52">
            <v>0.01</v>
          </cell>
          <cell r="M52">
            <v>0.01</v>
          </cell>
          <cell r="N52">
            <v>0.01</v>
          </cell>
          <cell r="O52">
            <v>0.01</v>
          </cell>
          <cell r="P52">
            <v>0.01</v>
          </cell>
          <cell r="Q52">
            <v>0.01</v>
          </cell>
          <cell r="R52">
            <v>0.01</v>
          </cell>
          <cell r="S52">
            <v>0.01</v>
          </cell>
          <cell r="T52">
            <v>0.01</v>
          </cell>
          <cell r="X52">
            <v>0.01</v>
          </cell>
          <cell r="Y52">
            <v>0.01</v>
          </cell>
        </row>
        <row r="53">
          <cell r="B53" t="str">
            <v>Circ Pump ECM and drive-Retro</v>
          </cell>
          <cell r="C53">
            <v>0.01</v>
          </cell>
          <cell r="D53">
            <v>0.01</v>
          </cell>
          <cell r="E53">
            <v>0.01</v>
          </cell>
          <cell r="F53">
            <v>0.01</v>
          </cell>
          <cell r="G53">
            <v>0.01</v>
          </cell>
          <cell r="H53">
            <v>0.01</v>
          </cell>
          <cell r="I53">
            <v>0.01</v>
          </cell>
          <cell r="J53">
            <v>0.01</v>
          </cell>
          <cell r="K53">
            <v>0.01</v>
          </cell>
          <cell r="L53">
            <v>0.01</v>
          </cell>
          <cell r="M53">
            <v>0.01</v>
          </cell>
          <cell r="N53">
            <v>0.01</v>
          </cell>
          <cell r="O53">
            <v>0.01</v>
          </cell>
          <cell r="P53">
            <v>0.01</v>
          </cell>
          <cell r="Q53">
            <v>0.01</v>
          </cell>
          <cell r="R53">
            <v>0.01</v>
          </cell>
          <cell r="S53">
            <v>0.01</v>
          </cell>
          <cell r="T53">
            <v>0.01</v>
          </cell>
          <cell r="X53">
            <v>0.01</v>
          </cell>
          <cell r="Y53">
            <v>0.01</v>
          </cell>
        </row>
        <row r="54">
          <cell r="B54" t="str">
            <v>VRF-New</v>
          </cell>
          <cell r="C54">
            <v>4.9000000000000002E-2</v>
          </cell>
          <cell r="D54">
            <v>0.78400000000000003</v>
          </cell>
          <cell r="E54">
            <v>0.78400000000000003</v>
          </cell>
          <cell r="F54">
            <v>0.245</v>
          </cell>
          <cell r="G54">
            <v>0.245</v>
          </cell>
          <cell r="H54">
            <v>0.245</v>
          </cell>
          <cell r="I54">
            <v>0.245</v>
          </cell>
          <cell r="J54">
            <v>0.78400000000000003</v>
          </cell>
          <cell r="K54">
            <v>0.78400000000000003</v>
          </cell>
          <cell r="L54">
            <v>9.7999999999999997E-3</v>
          </cell>
          <cell r="M54">
            <v>4.9000000000000002E-2</v>
          </cell>
          <cell r="N54">
            <v>4.9000000000000002E-2</v>
          </cell>
          <cell r="O54">
            <v>0.245</v>
          </cell>
          <cell r="P54">
            <v>0.68599999999999994</v>
          </cell>
          <cell r="Q54">
            <v>4.9000000000000002E-2</v>
          </cell>
          <cell r="R54">
            <v>0.78400000000000003</v>
          </cell>
          <cell r="S54">
            <v>0.245</v>
          </cell>
          <cell r="T54">
            <v>0.78400000000000003</v>
          </cell>
          <cell r="X54">
            <v>0.05</v>
          </cell>
          <cell r="Y54">
            <v>0.8</v>
          </cell>
        </row>
        <row r="55">
          <cell r="B55" t="str">
            <v>VRF-Retro</v>
          </cell>
          <cell r="C55">
            <v>2.4820152866650024E-2</v>
          </cell>
          <cell r="D55">
            <v>6.9496428026620066E-2</v>
          </cell>
          <cell r="E55">
            <v>6.9496428026620066E-2</v>
          </cell>
          <cell r="F55">
            <v>4.9500000000000004E-3</v>
          </cell>
          <cell r="G55">
            <v>6.93E-2</v>
          </cell>
          <cell r="H55">
            <v>6.93E-2</v>
          </cell>
          <cell r="I55">
            <v>2.4750000000000001E-2</v>
          </cell>
          <cell r="J55">
            <v>2.4750000000000001E-2</v>
          </cell>
          <cell r="K55">
            <v>2.4750000000000001E-2</v>
          </cell>
          <cell r="L55">
            <v>2.4750000000000001E-2</v>
          </cell>
          <cell r="M55">
            <v>6.93E-2</v>
          </cell>
          <cell r="N55">
            <v>6.93E-2</v>
          </cell>
          <cell r="O55">
            <v>9.8999999999999999E-4</v>
          </cell>
          <cell r="P55">
            <v>4.9500000000000004E-3</v>
          </cell>
          <cell r="Q55">
            <v>4.9500000000000004E-3</v>
          </cell>
          <cell r="R55">
            <v>2.4750000000000001E-2</v>
          </cell>
          <cell r="S55">
            <v>6.93E-2</v>
          </cell>
          <cell r="T55">
            <v>4.9500000000000004E-3</v>
          </cell>
          <cell r="X55">
            <v>2.4820152866650024E-2</v>
          </cell>
          <cell r="Y55">
            <v>6.9496428026620066E-2</v>
          </cell>
        </row>
        <row r="56">
          <cell r="B56" t="str">
            <v>Evaporator Roof Top HVAC-Retro</v>
          </cell>
          <cell r="C56">
            <v>0.01</v>
          </cell>
          <cell r="D56">
            <v>0.01</v>
          </cell>
          <cell r="E56">
            <v>0.01</v>
          </cell>
          <cell r="F56">
            <v>0.01</v>
          </cell>
          <cell r="G56">
            <v>0.01</v>
          </cell>
          <cell r="H56">
            <v>0.01</v>
          </cell>
          <cell r="I56">
            <v>0.01</v>
          </cell>
          <cell r="J56">
            <v>0.01</v>
          </cell>
          <cell r="K56">
            <v>0.01</v>
          </cell>
          <cell r="L56">
            <v>0.01</v>
          </cell>
          <cell r="M56">
            <v>0.01</v>
          </cell>
          <cell r="N56">
            <v>0.01</v>
          </cell>
          <cell r="O56">
            <v>0.01</v>
          </cell>
          <cell r="P56">
            <v>0.01</v>
          </cell>
          <cell r="Q56">
            <v>0.01</v>
          </cell>
          <cell r="R56">
            <v>0.01</v>
          </cell>
          <cell r="S56">
            <v>0.01</v>
          </cell>
          <cell r="T56">
            <v>0.01</v>
          </cell>
          <cell r="X56">
            <v>0.01</v>
          </cell>
          <cell r="Y56">
            <v>0.01</v>
          </cell>
        </row>
        <row r="57">
          <cell r="B57" t="str">
            <v>Secondary Glazing Systems-Retro</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X57">
            <v>0</v>
          </cell>
          <cell r="Y57">
            <v>0</v>
          </cell>
        </row>
        <row r="58">
          <cell r="B58" t="str">
            <v>LPD Package-New</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X58">
            <v>0</v>
          </cell>
          <cell r="Y58">
            <v>0</v>
          </cell>
        </row>
        <row r="59">
          <cell r="B59" t="str">
            <v>LPD Package-NR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X59">
            <v>0</v>
          </cell>
          <cell r="Y59">
            <v>0</v>
          </cell>
        </row>
        <row r="60">
          <cell r="B60" t="str">
            <v>LPD Package-Retro</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X60">
            <v>0</v>
          </cell>
          <cell r="Y60">
            <v>0</v>
          </cell>
        </row>
        <row r="61">
          <cell r="B61" t="str">
            <v>Top Daylighting-New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X61">
            <v>0</v>
          </cell>
          <cell r="Y61">
            <v>0</v>
          </cell>
        </row>
        <row r="62">
          <cell r="B62" t="str">
            <v>Perimeter Daylighting Controls Advanced-New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X62">
            <v>0</v>
          </cell>
          <cell r="Y62">
            <v>0</v>
          </cell>
        </row>
        <row r="63">
          <cell r="B63" t="str">
            <v>Perimeter Daylighting Controls Advanced-NR</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X63">
            <v>0</v>
          </cell>
          <cell r="Y63">
            <v>0</v>
          </cell>
        </row>
        <row r="64">
          <cell r="B64" t="str">
            <v>Lighting Controls Interior-New</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X64">
            <v>0</v>
          </cell>
          <cell r="Y64">
            <v>0</v>
          </cell>
        </row>
        <row r="65">
          <cell r="B65" t="str">
            <v>Lighting Controls Interior-NR</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X65">
            <v>0</v>
          </cell>
          <cell r="Y65">
            <v>0</v>
          </cell>
        </row>
        <row r="66">
          <cell r="B66" t="str">
            <v>Exterior Building Lighting-New</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X66">
            <v>0</v>
          </cell>
          <cell r="Y66">
            <v>0</v>
          </cell>
        </row>
        <row r="67">
          <cell r="B67" t="str">
            <v>Exterior Building Lighting-NR</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X67">
            <v>0</v>
          </cell>
          <cell r="Y67">
            <v>0</v>
          </cell>
        </row>
        <row r="68">
          <cell r="B68" t="str">
            <v>Street and Roadway Lighting-New</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0.6</v>
          </cell>
          <cell r="X68">
            <v>0</v>
          </cell>
          <cell r="Y68">
            <v>0</v>
          </cell>
        </row>
        <row r="69">
          <cell r="B69" t="str">
            <v>Street and Roadway Lighting-NR</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0.5</v>
          </cell>
          <cell r="X69">
            <v>0</v>
          </cell>
          <cell r="Y69">
            <v>0</v>
          </cell>
        </row>
        <row r="70">
          <cell r="B70" t="str">
            <v>Parking Lighting-New</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X70">
            <v>0</v>
          </cell>
          <cell r="Y70">
            <v>0</v>
          </cell>
        </row>
        <row r="71">
          <cell r="B71" t="str">
            <v>Parking Lighting-NR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X71">
            <v>0</v>
          </cell>
          <cell r="Y71">
            <v>0</v>
          </cell>
        </row>
        <row r="72">
          <cell r="B72" t="str">
            <v>Bi-Level Stairwell Lighting-NR</v>
          </cell>
          <cell r="C72">
            <v>0.01</v>
          </cell>
          <cell r="D72">
            <v>0.01</v>
          </cell>
          <cell r="E72">
            <v>0.01</v>
          </cell>
          <cell r="F72">
            <v>0.01</v>
          </cell>
          <cell r="G72">
            <v>0.01</v>
          </cell>
          <cell r="H72">
            <v>0.01</v>
          </cell>
          <cell r="I72">
            <v>0.01</v>
          </cell>
          <cell r="J72">
            <v>0.01</v>
          </cell>
          <cell r="K72">
            <v>0.01</v>
          </cell>
          <cell r="L72">
            <v>0.01</v>
          </cell>
          <cell r="M72">
            <v>0.01</v>
          </cell>
          <cell r="N72">
            <v>0.01</v>
          </cell>
          <cell r="O72">
            <v>0.01</v>
          </cell>
          <cell r="P72">
            <v>0.01</v>
          </cell>
          <cell r="Q72">
            <v>0.01</v>
          </cell>
          <cell r="R72">
            <v>0.01</v>
          </cell>
          <cell r="S72">
            <v>0.01</v>
          </cell>
          <cell r="T72">
            <v>0.01</v>
          </cell>
          <cell r="X72">
            <v>0.01</v>
          </cell>
          <cell r="Y72">
            <v>0.01</v>
          </cell>
        </row>
        <row r="73">
          <cell r="B73" t="str">
            <v>ECM-VAV-New</v>
          </cell>
          <cell r="C73">
            <v>0.6</v>
          </cell>
          <cell r="D73">
            <v>0.7</v>
          </cell>
          <cell r="E73">
            <v>0.9</v>
          </cell>
          <cell r="F73">
            <v>0.9</v>
          </cell>
          <cell r="G73">
            <v>0.9</v>
          </cell>
          <cell r="H73">
            <v>0.9</v>
          </cell>
          <cell r="I73">
            <v>0.6</v>
          </cell>
          <cell r="J73">
            <v>0.9</v>
          </cell>
          <cell r="K73">
            <v>0.6</v>
          </cell>
          <cell r="L73">
            <v>0.9</v>
          </cell>
          <cell r="M73">
            <v>0.9</v>
          </cell>
          <cell r="N73">
            <v>0.9</v>
          </cell>
          <cell r="O73">
            <v>0.9</v>
          </cell>
          <cell r="P73">
            <v>0.9</v>
          </cell>
          <cell r="Q73">
            <v>0.6</v>
          </cell>
          <cell r="R73">
            <v>0.9</v>
          </cell>
          <cell r="S73">
            <v>0.9</v>
          </cell>
          <cell r="T73">
            <v>0.6</v>
          </cell>
          <cell r="X73">
            <v>1</v>
          </cell>
          <cell r="Y73">
            <v>1</v>
          </cell>
        </row>
        <row r="74">
          <cell r="B74" t="str">
            <v>ECM-VAV-NR</v>
          </cell>
          <cell r="C74">
            <v>0.8</v>
          </cell>
          <cell r="D74">
            <v>0.8</v>
          </cell>
          <cell r="E74">
            <v>0.9</v>
          </cell>
          <cell r="F74">
            <v>0.9</v>
          </cell>
          <cell r="G74">
            <v>0.9</v>
          </cell>
          <cell r="H74">
            <v>0.9</v>
          </cell>
          <cell r="I74">
            <v>0.8</v>
          </cell>
          <cell r="J74">
            <v>0.9</v>
          </cell>
          <cell r="K74">
            <v>0.8</v>
          </cell>
          <cell r="L74">
            <v>0.9</v>
          </cell>
          <cell r="M74">
            <v>0.9</v>
          </cell>
          <cell r="N74">
            <v>0.9</v>
          </cell>
          <cell r="O74">
            <v>0.9</v>
          </cell>
          <cell r="P74">
            <v>0.9</v>
          </cell>
          <cell r="Q74">
            <v>0.8</v>
          </cell>
          <cell r="R74">
            <v>0.9</v>
          </cell>
          <cell r="S74">
            <v>0.9</v>
          </cell>
          <cell r="T74">
            <v>0.8</v>
          </cell>
          <cell r="X74">
            <v>1</v>
          </cell>
          <cell r="Y74">
            <v>1</v>
          </cell>
        </row>
        <row r="75">
          <cell r="B75" t="str">
            <v>Pool pumps-Retro</v>
          </cell>
          <cell r="C75">
            <v>0.01</v>
          </cell>
          <cell r="D75">
            <v>0.01</v>
          </cell>
          <cell r="E75">
            <v>0.01</v>
          </cell>
          <cell r="F75">
            <v>0.01</v>
          </cell>
          <cell r="G75">
            <v>0.01</v>
          </cell>
          <cell r="H75">
            <v>0.01</v>
          </cell>
          <cell r="I75">
            <v>0.01</v>
          </cell>
          <cell r="J75">
            <v>0.01</v>
          </cell>
          <cell r="K75">
            <v>0.01</v>
          </cell>
          <cell r="L75">
            <v>0.01</v>
          </cell>
          <cell r="M75">
            <v>0.01</v>
          </cell>
          <cell r="N75">
            <v>0.01</v>
          </cell>
          <cell r="O75">
            <v>0.01</v>
          </cell>
          <cell r="P75">
            <v>0.01</v>
          </cell>
          <cell r="Q75">
            <v>0.01</v>
          </cell>
          <cell r="R75">
            <v>0.01</v>
          </cell>
          <cell r="S75">
            <v>0.01</v>
          </cell>
          <cell r="T75">
            <v>0.01</v>
          </cell>
          <cell r="X75">
            <v>0.01</v>
          </cell>
          <cell r="Y75">
            <v>0.01</v>
          </cell>
        </row>
        <row r="76">
          <cell r="B76" t="str">
            <v>MotorsRewind-New</v>
          </cell>
          <cell r="C76">
            <v>0.01</v>
          </cell>
          <cell r="D76">
            <v>0.01</v>
          </cell>
          <cell r="E76">
            <v>0.01</v>
          </cell>
          <cell r="F76">
            <v>0.01</v>
          </cell>
          <cell r="G76">
            <v>0.01</v>
          </cell>
          <cell r="H76">
            <v>0.01</v>
          </cell>
          <cell r="I76">
            <v>0.01</v>
          </cell>
          <cell r="J76">
            <v>0.01</v>
          </cell>
          <cell r="K76">
            <v>0.01</v>
          </cell>
          <cell r="L76">
            <v>0.01</v>
          </cell>
          <cell r="M76">
            <v>0.01</v>
          </cell>
          <cell r="N76">
            <v>0.01</v>
          </cell>
          <cell r="O76">
            <v>0.01</v>
          </cell>
          <cell r="P76">
            <v>0.01</v>
          </cell>
          <cell r="Q76">
            <v>0.01</v>
          </cell>
          <cell r="R76">
            <v>0.01</v>
          </cell>
          <cell r="S76">
            <v>0.01</v>
          </cell>
          <cell r="T76">
            <v>0.01</v>
          </cell>
          <cell r="X76">
            <v>0.01</v>
          </cell>
          <cell r="Y76">
            <v>0.01</v>
          </cell>
        </row>
        <row r="77">
          <cell r="B77" t="str">
            <v>MotorsRewind-NR</v>
          </cell>
          <cell r="C77">
            <v>0.01</v>
          </cell>
          <cell r="D77">
            <v>0.01</v>
          </cell>
          <cell r="E77">
            <v>0.01</v>
          </cell>
          <cell r="F77">
            <v>0.01</v>
          </cell>
          <cell r="G77">
            <v>0.01</v>
          </cell>
          <cell r="H77">
            <v>0.01</v>
          </cell>
          <cell r="I77">
            <v>0.01</v>
          </cell>
          <cell r="J77">
            <v>0.01</v>
          </cell>
          <cell r="K77">
            <v>0.01</v>
          </cell>
          <cell r="L77">
            <v>0.01</v>
          </cell>
          <cell r="M77">
            <v>0.01</v>
          </cell>
          <cell r="N77">
            <v>0.01</v>
          </cell>
          <cell r="O77">
            <v>0.01</v>
          </cell>
          <cell r="P77">
            <v>0.01</v>
          </cell>
          <cell r="Q77">
            <v>0.01</v>
          </cell>
          <cell r="R77">
            <v>0.01</v>
          </cell>
          <cell r="S77">
            <v>0.01</v>
          </cell>
          <cell r="T77">
            <v>0.01</v>
          </cell>
          <cell r="X77">
            <v>0.01</v>
          </cell>
          <cell r="Y77">
            <v>0.01</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1</v>
          </cell>
          <cell r="X78">
            <v>0</v>
          </cell>
          <cell r="Y78">
            <v>0</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v>
          </cell>
          <cell r="X79">
            <v>0</v>
          </cell>
          <cell r="Y79">
            <v>0</v>
          </cell>
        </row>
        <row r="80">
          <cell r="B80" t="str">
            <v>Engine Generator Block Heaters-Retro</v>
          </cell>
          <cell r="C80">
            <v>0.01</v>
          </cell>
          <cell r="D80">
            <v>0.01</v>
          </cell>
          <cell r="E80">
            <v>0.01</v>
          </cell>
          <cell r="F80">
            <v>0.01</v>
          </cell>
          <cell r="G80">
            <v>0.01</v>
          </cell>
          <cell r="H80">
            <v>0.01</v>
          </cell>
          <cell r="I80">
            <v>0.01</v>
          </cell>
          <cell r="J80">
            <v>0.01</v>
          </cell>
          <cell r="K80">
            <v>0.01</v>
          </cell>
          <cell r="L80">
            <v>0.01</v>
          </cell>
          <cell r="M80">
            <v>0.01</v>
          </cell>
          <cell r="N80">
            <v>0.01</v>
          </cell>
          <cell r="O80">
            <v>0.01</v>
          </cell>
          <cell r="P80">
            <v>0.01</v>
          </cell>
          <cell r="Q80">
            <v>0.01</v>
          </cell>
          <cell r="R80">
            <v>0.01</v>
          </cell>
          <cell r="S80">
            <v>0.01</v>
          </cell>
          <cell r="T80">
            <v>0.01</v>
          </cell>
          <cell r="X80">
            <v>0.01</v>
          </cell>
          <cell r="Y80">
            <v>0.01</v>
          </cell>
        </row>
        <row r="81">
          <cell r="B81" t="str">
            <v>Grocery Refrigeration Bundle-Retro</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X81">
            <v>0</v>
          </cell>
          <cell r="Y81">
            <v>0</v>
          </cell>
        </row>
        <row r="82">
          <cell r="B82" t="str">
            <v>Packaged Refrigeration Equipment-New</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X82">
            <v>0</v>
          </cell>
          <cell r="Y82">
            <v>0</v>
          </cell>
        </row>
        <row r="83">
          <cell r="B83" t="str">
            <v>Appliances - Freezers-NR</v>
          </cell>
          <cell r="C83">
            <v>0.01</v>
          </cell>
          <cell r="D83">
            <v>0.01</v>
          </cell>
          <cell r="E83">
            <v>0.01</v>
          </cell>
          <cell r="F83">
            <v>0.01</v>
          </cell>
          <cell r="G83">
            <v>0.01</v>
          </cell>
          <cell r="H83">
            <v>0.01</v>
          </cell>
          <cell r="I83">
            <v>0.01</v>
          </cell>
          <cell r="J83">
            <v>0.01</v>
          </cell>
          <cell r="K83">
            <v>0.01</v>
          </cell>
          <cell r="L83">
            <v>0.01</v>
          </cell>
          <cell r="M83">
            <v>0.01</v>
          </cell>
          <cell r="N83">
            <v>0.01</v>
          </cell>
          <cell r="O83">
            <v>0.01</v>
          </cell>
          <cell r="P83">
            <v>0.01</v>
          </cell>
          <cell r="Q83">
            <v>0.01</v>
          </cell>
          <cell r="R83">
            <v>0.01</v>
          </cell>
          <cell r="S83">
            <v>0.01</v>
          </cell>
          <cell r="T83">
            <v>0.01</v>
          </cell>
          <cell r="U83" t="e">
            <v>#VALUE!</v>
          </cell>
          <cell r="X83">
            <v>0.01</v>
          </cell>
          <cell r="Y83">
            <v>0.01</v>
          </cell>
        </row>
        <row r="84">
          <cell r="B84" t="str">
            <v>Appliances - Refrigerators-NR</v>
          </cell>
          <cell r="C84">
            <v>0.01</v>
          </cell>
          <cell r="D84">
            <v>0.01</v>
          </cell>
          <cell r="E84">
            <v>0.01</v>
          </cell>
          <cell r="F84">
            <v>0.01</v>
          </cell>
          <cell r="G84">
            <v>0.01</v>
          </cell>
          <cell r="H84">
            <v>0.01</v>
          </cell>
          <cell r="I84">
            <v>0.01</v>
          </cell>
          <cell r="J84">
            <v>0.01</v>
          </cell>
          <cell r="K84">
            <v>0.01</v>
          </cell>
          <cell r="L84">
            <v>0.01</v>
          </cell>
          <cell r="M84">
            <v>0.01</v>
          </cell>
          <cell r="N84">
            <v>0.01</v>
          </cell>
          <cell r="O84">
            <v>0.01</v>
          </cell>
          <cell r="P84">
            <v>0.01</v>
          </cell>
          <cell r="Q84">
            <v>0.01</v>
          </cell>
          <cell r="R84">
            <v>0.01</v>
          </cell>
          <cell r="S84">
            <v>0.01</v>
          </cell>
          <cell r="T84">
            <v>0.01</v>
          </cell>
          <cell r="U84" t="e">
            <v>#VALUE!</v>
          </cell>
          <cell r="X84">
            <v>0.01</v>
          </cell>
          <cell r="Y84">
            <v>0.01</v>
          </cell>
        </row>
        <row r="85">
          <cell r="B85" t="str">
            <v>Water Cooler Controls-NR</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X85">
            <v>0</v>
          </cell>
          <cell r="Y85">
            <v>0</v>
          </cell>
        </row>
        <row r="86">
          <cell r="B86" t="str">
            <v>WHTanks-New</v>
          </cell>
          <cell r="C86">
            <v>1</v>
          </cell>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cell r="S86">
            <v>1</v>
          </cell>
          <cell r="T86">
            <v>1</v>
          </cell>
          <cell r="U86">
            <v>0</v>
          </cell>
          <cell r="X86">
            <v>1</v>
          </cell>
          <cell r="Y86">
            <v>1</v>
          </cell>
        </row>
        <row r="87">
          <cell r="B87" t="str">
            <v>WHTanks-NR</v>
          </cell>
          <cell r="C87">
            <v>1</v>
          </cell>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cell r="S87">
            <v>1</v>
          </cell>
          <cell r="T87">
            <v>1</v>
          </cell>
          <cell r="U87" t="e">
            <v>#VALUE!</v>
          </cell>
          <cell r="X87">
            <v>1</v>
          </cell>
          <cell r="Y87">
            <v>1</v>
          </cell>
        </row>
        <row r="88">
          <cell r="B88" t="str">
            <v>Appliances - Clothes Washers-NR</v>
          </cell>
          <cell r="C88">
            <v>0.01</v>
          </cell>
          <cell r="D88">
            <v>0.01</v>
          </cell>
          <cell r="E88">
            <v>0.01</v>
          </cell>
          <cell r="F88">
            <v>0.01</v>
          </cell>
          <cell r="G88">
            <v>0.01</v>
          </cell>
          <cell r="H88">
            <v>0.01</v>
          </cell>
          <cell r="I88">
            <v>0.01</v>
          </cell>
          <cell r="J88">
            <v>0.01</v>
          </cell>
          <cell r="K88">
            <v>0.01</v>
          </cell>
          <cell r="L88">
            <v>0.01</v>
          </cell>
          <cell r="M88">
            <v>0.01</v>
          </cell>
          <cell r="N88">
            <v>0.01</v>
          </cell>
          <cell r="O88">
            <v>0.01</v>
          </cell>
          <cell r="P88">
            <v>0.01</v>
          </cell>
          <cell r="Q88">
            <v>0.01</v>
          </cell>
          <cell r="R88">
            <v>0.01</v>
          </cell>
          <cell r="S88">
            <v>0.01</v>
          </cell>
          <cell r="T88">
            <v>0.01</v>
          </cell>
          <cell r="U88" t="e">
            <v>#VALUE!</v>
          </cell>
          <cell r="X88">
            <v>0.01</v>
          </cell>
          <cell r="Y88">
            <v>0.01</v>
          </cell>
        </row>
        <row r="89">
          <cell r="B89" t="str">
            <v>Showerheads-Retro</v>
          </cell>
          <cell r="C89">
            <v>0.8</v>
          </cell>
          <cell r="D89">
            <v>0.8</v>
          </cell>
          <cell r="E89">
            <v>0.8</v>
          </cell>
          <cell r="F89">
            <v>0.8</v>
          </cell>
          <cell r="G89">
            <v>0.8</v>
          </cell>
          <cell r="H89">
            <v>0.8</v>
          </cell>
          <cell r="I89">
            <v>0.8</v>
          </cell>
          <cell r="J89">
            <v>0.8</v>
          </cell>
          <cell r="K89">
            <v>0.8</v>
          </cell>
          <cell r="L89">
            <v>0.8</v>
          </cell>
          <cell r="M89">
            <v>0.8</v>
          </cell>
          <cell r="N89">
            <v>0.8</v>
          </cell>
          <cell r="O89">
            <v>0.8</v>
          </cell>
          <cell r="P89">
            <v>0.8</v>
          </cell>
          <cell r="Q89">
            <v>0.8</v>
          </cell>
          <cell r="R89">
            <v>0.8</v>
          </cell>
          <cell r="S89">
            <v>0.8</v>
          </cell>
          <cell r="T89">
            <v>0.8</v>
          </cell>
          <cell r="U89" t="e">
            <v>#VALUE!</v>
          </cell>
          <cell r="X89">
            <v>1</v>
          </cell>
          <cell r="Y89">
            <v>1</v>
          </cell>
        </row>
        <row r="90">
          <cell r="B90" t="str">
            <v>Water Heating - GFHX-New</v>
          </cell>
          <cell r="C90">
            <v>0.01</v>
          </cell>
          <cell r="D90">
            <v>0.01</v>
          </cell>
          <cell r="E90">
            <v>0.01</v>
          </cell>
          <cell r="F90">
            <v>0.01</v>
          </cell>
          <cell r="G90">
            <v>0.01</v>
          </cell>
          <cell r="H90">
            <v>0.01</v>
          </cell>
          <cell r="I90">
            <v>0.01</v>
          </cell>
          <cell r="J90">
            <v>0.01</v>
          </cell>
          <cell r="K90">
            <v>0.01</v>
          </cell>
          <cell r="L90">
            <v>0.01</v>
          </cell>
          <cell r="M90">
            <v>0.01</v>
          </cell>
          <cell r="N90">
            <v>0.01</v>
          </cell>
          <cell r="O90">
            <v>0.01</v>
          </cell>
          <cell r="P90">
            <v>0.01</v>
          </cell>
          <cell r="Q90">
            <v>0.01</v>
          </cell>
          <cell r="R90">
            <v>0.01</v>
          </cell>
          <cell r="S90">
            <v>0.01</v>
          </cell>
          <cell r="T90">
            <v>0.01</v>
          </cell>
          <cell r="U90" t="e">
            <v>#VALUE!</v>
          </cell>
          <cell r="X90">
            <v>0.01</v>
          </cell>
          <cell r="Y90">
            <v>0.01</v>
          </cell>
        </row>
        <row r="91">
          <cell r="B91" t="str">
            <v>Demand Control Circulating system DHW-Retro</v>
          </cell>
          <cell r="C91">
            <v>0.01</v>
          </cell>
          <cell r="D91">
            <v>0.01</v>
          </cell>
          <cell r="E91">
            <v>0.01</v>
          </cell>
          <cell r="F91">
            <v>0.01</v>
          </cell>
          <cell r="G91">
            <v>0.01</v>
          </cell>
          <cell r="H91">
            <v>0.01</v>
          </cell>
          <cell r="I91">
            <v>0.01</v>
          </cell>
          <cell r="J91">
            <v>0.01</v>
          </cell>
          <cell r="K91">
            <v>0.01</v>
          </cell>
          <cell r="L91">
            <v>0.01</v>
          </cell>
          <cell r="M91">
            <v>0.01</v>
          </cell>
          <cell r="N91">
            <v>0.01</v>
          </cell>
          <cell r="O91">
            <v>0.01</v>
          </cell>
          <cell r="P91">
            <v>0.01</v>
          </cell>
          <cell r="Q91">
            <v>0.01</v>
          </cell>
          <cell r="R91">
            <v>0.01</v>
          </cell>
          <cell r="S91">
            <v>0.01</v>
          </cell>
          <cell r="T91">
            <v>0.01</v>
          </cell>
          <cell r="U91" t="e">
            <v>#VALUE!</v>
          </cell>
          <cell r="X91">
            <v>0.01</v>
          </cell>
          <cell r="Y91">
            <v>0.01</v>
          </cell>
        </row>
        <row r="92">
          <cell r="B92" t="str">
            <v>Central HPWH MF-Retro</v>
          </cell>
          <cell r="C92">
            <v>0.01</v>
          </cell>
          <cell r="D92">
            <v>0.01</v>
          </cell>
          <cell r="E92">
            <v>0.01</v>
          </cell>
          <cell r="F92">
            <v>0.01</v>
          </cell>
          <cell r="G92">
            <v>0.01</v>
          </cell>
          <cell r="H92">
            <v>0.01</v>
          </cell>
          <cell r="I92">
            <v>0.01</v>
          </cell>
          <cell r="J92">
            <v>0.01</v>
          </cell>
          <cell r="K92">
            <v>0.01</v>
          </cell>
          <cell r="L92">
            <v>0.01</v>
          </cell>
          <cell r="M92">
            <v>0.01</v>
          </cell>
          <cell r="N92">
            <v>0.01</v>
          </cell>
          <cell r="O92">
            <v>0.01</v>
          </cell>
          <cell r="P92">
            <v>0.01</v>
          </cell>
          <cell r="Q92">
            <v>0.01</v>
          </cell>
          <cell r="R92">
            <v>0.01</v>
          </cell>
          <cell r="S92">
            <v>0.01</v>
          </cell>
          <cell r="T92">
            <v>0.01</v>
          </cell>
          <cell r="U92" t="e">
            <v>#VALUE!</v>
          </cell>
          <cell r="X92">
            <v>0.01</v>
          </cell>
          <cell r="Y92">
            <v>0.01</v>
          </cell>
        </row>
        <row r="93">
          <cell r="B93" t="str">
            <v>Ultra Low Energy Building-New</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X93">
            <v>0</v>
          </cell>
          <cell r="Y93">
            <v>0</v>
          </cell>
        </row>
        <row r="94">
          <cell r="B94" t="str">
            <v>Low Power LF Lamps-NR</v>
          </cell>
          <cell r="C94">
            <v>1</v>
          </cell>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cell r="S94">
            <v>1</v>
          </cell>
          <cell r="T94">
            <v>1</v>
          </cell>
          <cell r="X94">
            <v>1</v>
          </cell>
          <cell r="Y94">
            <v>1</v>
          </cell>
        </row>
      </sheetData>
      <sheetData sheetId="4">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Air-Retro</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t="str">
            <v/>
          </cell>
        </row>
        <row r="13">
          <cell r="B13" t="str">
            <v>Compressed Air-NR</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t="str">
            <v/>
          </cell>
        </row>
        <row r="14">
          <cell r="B14" t="str">
            <v>Network PC Power Management-Retro</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0.1</v>
          </cell>
        </row>
        <row r="15">
          <cell r="B15" t="str">
            <v>Laptop-NR</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0.9</v>
          </cell>
          <cell r="V15" t="str">
            <v>NEEA Sales data</v>
          </cell>
        </row>
        <row r="16">
          <cell r="B16" t="str">
            <v>Smart Plug Power Strips-Retro</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0.4</v>
          </cell>
        </row>
        <row r="17">
          <cell r="B17" t="str">
            <v>Data Centers-NR</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0.2</v>
          </cell>
          <cell r="V17" t="str">
            <v>ESTAR Server 9% (+), Virtualization 20%</v>
          </cell>
        </row>
        <row r="18">
          <cell r="B18" t="str">
            <v>Monitor-NR</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0.55000000000000004</v>
          </cell>
          <cell r="V18" t="str">
            <v>ENERGY STAR USD Summary Report _2013</v>
          </cell>
        </row>
        <row r="19">
          <cell r="B19" t="str">
            <v>Desktop-NR</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0.75</v>
          </cell>
          <cell r="V19" t="str">
            <v>NEEA Sales data</v>
          </cell>
        </row>
        <row r="20">
          <cell r="B20" t="str">
            <v>Pre-Rinse Spray Valve-Retro</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0.26</v>
          </cell>
          <cell r="V20" t="str">
            <v>6 going on 7 plus CBSA</v>
          </cell>
        </row>
        <row r="21">
          <cell r="B21" t="str">
            <v>Cooking Equipment-NR</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0.39</v>
          </cell>
          <cell r="V21" t="str">
            <v>EPA Energy Star 2011</v>
          </cell>
        </row>
        <row r="22">
          <cell r="B22" t="str">
            <v>Premium HVAC Equipment-New</v>
          </cell>
          <cell r="C22">
            <v>0.1</v>
          </cell>
          <cell r="D22">
            <v>0.1</v>
          </cell>
          <cell r="E22">
            <v>0.1</v>
          </cell>
          <cell r="F22">
            <v>0.1</v>
          </cell>
          <cell r="G22">
            <v>0.1</v>
          </cell>
          <cell r="H22">
            <v>0.1</v>
          </cell>
          <cell r="I22">
            <v>0.1</v>
          </cell>
          <cell r="J22">
            <v>0.1</v>
          </cell>
          <cell r="K22">
            <v>0.1</v>
          </cell>
          <cell r="L22">
            <v>0.1</v>
          </cell>
          <cell r="M22">
            <v>0.1</v>
          </cell>
          <cell r="N22">
            <v>0.1</v>
          </cell>
          <cell r="O22">
            <v>0.1</v>
          </cell>
          <cell r="P22">
            <v>0.1</v>
          </cell>
          <cell r="Q22">
            <v>0.1</v>
          </cell>
          <cell r="R22">
            <v>0.1</v>
          </cell>
          <cell r="S22">
            <v>0.1</v>
          </cell>
          <cell r="T22">
            <v>0.1</v>
          </cell>
          <cell r="U22">
            <v>0</v>
          </cell>
        </row>
        <row r="23">
          <cell r="B23" t="str">
            <v>Premium HVAC Equipment-NR</v>
          </cell>
          <cell r="C23">
            <v>0.1</v>
          </cell>
          <cell r="D23">
            <v>0.1</v>
          </cell>
          <cell r="E23">
            <v>0.1</v>
          </cell>
          <cell r="F23">
            <v>0.1</v>
          </cell>
          <cell r="G23">
            <v>0.1</v>
          </cell>
          <cell r="H23">
            <v>0.1</v>
          </cell>
          <cell r="I23">
            <v>0.1</v>
          </cell>
          <cell r="J23">
            <v>0.1</v>
          </cell>
          <cell r="K23">
            <v>0.1</v>
          </cell>
          <cell r="L23">
            <v>0.1</v>
          </cell>
          <cell r="M23">
            <v>0.1</v>
          </cell>
          <cell r="N23">
            <v>0.1</v>
          </cell>
          <cell r="O23">
            <v>0.1</v>
          </cell>
          <cell r="P23">
            <v>0.1</v>
          </cell>
          <cell r="Q23">
            <v>0.1</v>
          </cell>
          <cell r="R23">
            <v>0.1</v>
          </cell>
          <cell r="S23">
            <v>0.1</v>
          </cell>
          <cell r="T23">
            <v>0.1</v>
          </cell>
          <cell r="U23">
            <v>0</v>
          </cell>
        </row>
        <row r="24">
          <cell r="B24" t="str">
            <v>Glass-New</v>
          </cell>
          <cell r="C24">
            <v>0.30399999999999999</v>
          </cell>
          <cell r="D24">
            <v>0.21039999999999998</v>
          </cell>
          <cell r="E24">
            <v>0.21760000000000002</v>
          </cell>
          <cell r="F24">
            <v>0.38244</v>
          </cell>
          <cell r="G24">
            <v>0.38183</v>
          </cell>
          <cell r="H24">
            <v>0.21683000000000002</v>
          </cell>
          <cell r="I24">
            <v>0.45624999999999999</v>
          </cell>
          <cell r="J24">
            <v>0.1434</v>
          </cell>
          <cell r="K24">
            <v>0.20800000000000002</v>
          </cell>
          <cell r="L24">
            <v>0.47244999999999998</v>
          </cell>
          <cell r="M24">
            <v>0.21212000000000003</v>
          </cell>
          <cell r="N24">
            <v>0.22062000000000004</v>
          </cell>
          <cell r="O24">
            <v>0.225000056</v>
          </cell>
          <cell r="P24">
            <v>0.25224999999999997</v>
          </cell>
          <cell r="Q24">
            <v>0.19740000000000002</v>
          </cell>
          <cell r="R24">
            <v>0.25850000000000001</v>
          </cell>
          <cell r="S24">
            <v>0.2</v>
          </cell>
          <cell r="T24">
            <v>0.23139999999999999</v>
          </cell>
          <cell r="U24">
            <v>0</v>
          </cell>
        </row>
        <row r="25">
          <cell r="B25" t="str">
            <v>Glass-NR</v>
          </cell>
          <cell r="C25">
            <v>0.30399999999999999</v>
          </cell>
          <cell r="D25">
            <v>0.21039999999999998</v>
          </cell>
          <cell r="E25">
            <v>0.21760000000000002</v>
          </cell>
          <cell r="F25">
            <v>0.38244</v>
          </cell>
          <cell r="G25">
            <v>0.38183</v>
          </cell>
          <cell r="H25">
            <v>0.21683000000000002</v>
          </cell>
          <cell r="I25">
            <v>0.45624999999999999</v>
          </cell>
          <cell r="J25">
            <v>0.1434</v>
          </cell>
          <cell r="K25">
            <v>0.20800000000000002</v>
          </cell>
          <cell r="L25">
            <v>0.47244999999999998</v>
          </cell>
          <cell r="M25">
            <v>0.21212000000000003</v>
          </cell>
          <cell r="N25">
            <v>0.22062000000000004</v>
          </cell>
          <cell r="O25">
            <v>0.225000056</v>
          </cell>
          <cell r="P25">
            <v>0.25224999999999997</v>
          </cell>
          <cell r="Q25">
            <v>0.19740000000000002</v>
          </cell>
          <cell r="R25">
            <v>0.25850000000000001</v>
          </cell>
          <cell r="S25">
            <v>0.2</v>
          </cell>
          <cell r="T25">
            <v>0.23139999999999999</v>
          </cell>
          <cell r="U25">
            <v>0</v>
          </cell>
        </row>
        <row r="26">
          <cell r="B26" t="str">
            <v>Glass-Retro</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B27" t="str">
            <v>Advanced Rooftop Controller-New</v>
          </cell>
          <cell r="C27">
            <v>0.05</v>
          </cell>
          <cell r="D27">
            <v>0.05</v>
          </cell>
          <cell r="E27">
            <v>0.05</v>
          </cell>
          <cell r="F27">
            <v>0.05</v>
          </cell>
          <cell r="G27">
            <v>0.05</v>
          </cell>
          <cell r="H27">
            <v>0.05</v>
          </cell>
          <cell r="I27">
            <v>0.05</v>
          </cell>
          <cell r="J27">
            <v>0.05</v>
          </cell>
          <cell r="K27">
            <v>0.05</v>
          </cell>
          <cell r="L27">
            <v>0.05</v>
          </cell>
          <cell r="M27">
            <v>0.05</v>
          </cell>
          <cell r="N27">
            <v>0.05</v>
          </cell>
          <cell r="O27">
            <v>0.05</v>
          </cell>
          <cell r="P27">
            <v>0.05</v>
          </cell>
          <cell r="Q27">
            <v>0.05</v>
          </cell>
          <cell r="R27">
            <v>0.05</v>
          </cell>
          <cell r="S27">
            <v>0.05</v>
          </cell>
          <cell r="T27">
            <v>0.05</v>
          </cell>
          <cell r="U27">
            <v>0</v>
          </cell>
        </row>
        <row r="28">
          <cell r="B28" t="str">
            <v>Advanced Rooftop Controller-NR</v>
          </cell>
          <cell r="C28">
            <v>0.05</v>
          </cell>
          <cell r="D28">
            <v>0.05</v>
          </cell>
          <cell r="E28">
            <v>0.05</v>
          </cell>
          <cell r="F28">
            <v>0.05</v>
          </cell>
          <cell r="G28">
            <v>0.05</v>
          </cell>
          <cell r="H28">
            <v>0.05</v>
          </cell>
          <cell r="I28">
            <v>0.05</v>
          </cell>
          <cell r="J28">
            <v>0.05</v>
          </cell>
          <cell r="K28">
            <v>0.05</v>
          </cell>
          <cell r="L28">
            <v>0.05</v>
          </cell>
          <cell r="M28">
            <v>0.05</v>
          </cell>
          <cell r="N28">
            <v>0.05</v>
          </cell>
          <cell r="O28">
            <v>0.05</v>
          </cell>
          <cell r="P28">
            <v>0.05</v>
          </cell>
          <cell r="Q28">
            <v>0.05</v>
          </cell>
          <cell r="R28">
            <v>0.05</v>
          </cell>
          <cell r="S28">
            <v>0.05</v>
          </cell>
          <cell r="T28">
            <v>0.05</v>
          </cell>
          <cell r="U28">
            <v>0</v>
          </cell>
        </row>
        <row r="29">
          <cell r="B29" t="str">
            <v>Advanced Rooftop Controller-Retro</v>
          </cell>
          <cell r="C29">
            <v>0.05</v>
          </cell>
          <cell r="D29">
            <v>0.05</v>
          </cell>
          <cell r="E29">
            <v>0.05</v>
          </cell>
          <cell r="F29">
            <v>0.05</v>
          </cell>
          <cell r="G29">
            <v>0.05</v>
          </cell>
          <cell r="H29">
            <v>0.05</v>
          </cell>
          <cell r="I29">
            <v>0.05</v>
          </cell>
          <cell r="J29">
            <v>0.05</v>
          </cell>
          <cell r="K29">
            <v>0.05</v>
          </cell>
          <cell r="L29">
            <v>0.05</v>
          </cell>
          <cell r="M29">
            <v>0.05</v>
          </cell>
          <cell r="N29">
            <v>0.05</v>
          </cell>
          <cell r="O29">
            <v>0.05</v>
          </cell>
          <cell r="P29">
            <v>0.05</v>
          </cell>
          <cell r="Q29">
            <v>0.05</v>
          </cell>
          <cell r="R29">
            <v>0.05</v>
          </cell>
          <cell r="S29">
            <v>0.05</v>
          </cell>
          <cell r="T29">
            <v>0.05</v>
          </cell>
          <cell r="U29">
            <v>0</v>
          </cell>
        </row>
        <row r="30">
          <cell r="B30" t="str">
            <v>Variable Speed Chiller-New</v>
          </cell>
          <cell r="C30">
            <v>0.1</v>
          </cell>
          <cell r="D30">
            <v>0.1</v>
          </cell>
          <cell r="E30">
            <v>0.1</v>
          </cell>
          <cell r="F30">
            <v>0.1</v>
          </cell>
          <cell r="G30">
            <v>0.1</v>
          </cell>
          <cell r="H30">
            <v>0.1</v>
          </cell>
          <cell r="I30">
            <v>0.1</v>
          </cell>
          <cell r="J30">
            <v>0.1</v>
          </cell>
          <cell r="K30">
            <v>0.1</v>
          </cell>
          <cell r="L30">
            <v>0.1</v>
          </cell>
          <cell r="M30">
            <v>0.1</v>
          </cell>
          <cell r="N30">
            <v>0.1</v>
          </cell>
          <cell r="O30">
            <v>0.1</v>
          </cell>
          <cell r="P30">
            <v>0.1</v>
          </cell>
          <cell r="Q30">
            <v>0.1</v>
          </cell>
          <cell r="R30">
            <v>0.1</v>
          </cell>
          <cell r="S30">
            <v>0.1</v>
          </cell>
          <cell r="T30">
            <v>0.1</v>
          </cell>
          <cell r="U30">
            <v>0</v>
          </cell>
        </row>
        <row r="31">
          <cell r="B31" t="str">
            <v>Variable Speed Chiller-NR</v>
          </cell>
          <cell r="C31">
            <v>0.1</v>
          </cell>
          <cell r="D31">
            <v>0.1</v>
          </cell>
          <cell r="E31">
            <v>0.1</v>
          </cell>
          <cell r="F31">
            <v>0.1</v>
          </cell>
          <cell r="G31">
            <v>0.1</v>
          </cell>
          <cell r="H31">
            <v>0.1</v>
          </cell>
          <cell r="I31">
            <v>0.1</v>
          </cell>
          <cell r="J31">
            <v>0.1</v>
          </cell>
          <cell r="K31">
            <v>0.1</v>
          </cell>
          <cell r="L31">
            <v>0.1</v>
          </cell>
          <cell r="M31">
            <v>0.1</v>
          </cell>
          <cell r="N31">
            <v>0.1</v>
          </cell>
          <cell r="O31">
            <v>0.1</v>
          </cell>
          <cell r="P31">
            <v>0.1</v>
          </cell>
          <cell r="Q31">
            <v>0.1</v>
          </cell>
          <cell r="R31">
            <v>0.1</v>
          </cell>
          <cell r="S31">
            <v>0.1</v>
          </cell>
          <cell r="T31">
            <v>0.1</v>
          </cell>
          <cell r="U31">
            <v>0</v>
          </cell>
        </row>
        <row r="32">
          <cell r="B32" t="str">
            <v>Commercial EM-New</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t="str">
            <v/>
          </cell>
          <cell r="V32" t="str">
            <v>Baseline saturation in measure workbook-eui adjustment</v>
          </cell>
        </row>
        <row r="33">
          <cell r="B33" t="str">
            <v>Commercial EM-NR</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t="str">
            <v/>
          </cell>
        </row>
        <row r="34">
          <cell r="B34" t="str">
            <v>Commercial EM-Retro</v>
          </cell>
          <cell r="C34">
            <v>0.18579999999999999</v>
          </cell>
          <cell r="D34">
            <v>0.18579999999999999</v>
          </cell>
          <cell r="E34">
            <v>0.18579999999999999</v>
          </cell>
          <cell r="F34">
            <v>0.18579999999999999</v>
          </cell>
          <cell r="G34">
            <v>0.18579999999999999</v>
          </cell>
          <cell r="H34">
            <v>0.18579999999999999</v>
          </cell>
          <cell r="I34">
            <v>0.18579999999999999</v>
          </cell>
          <cell r="J34">
            <v>0.18579999999999999</v>
          </cell>
          <cell r="K34">
            <v>0.18579999999999999</v>
          </cell>
          <cell r="L34">
            <v>0.18579999999999999</v>
          </cell>
          <cell r="M34">
            <v>0.18579999999999999</v>
          </cell>
          <cell r="N34">
            <v>0.18579999999999999</v>
          </cell>
          <cell r="O34">
            <v>0.18579999999999999</v>
          </cell>
          <cell r="P34">
            <v>0.18579999999999999</v>
          </cell>
          <cell r="Q34">
            <v>0.18579999999999999</v>
          </cell>
          <cell r="R34">
            <v>0.18579999999999999</v>
          </cell>
          <cell r="S34">
            <v>0.18579999999999999</v>
          </cell>
          <cell r="T34">
            <v>0.18579999999999999</v>
          </cell>
          <cell r="U34" t="str">
            <v/>
          </cell>
          <cell r="V34" t="str">
            <v>From 6 going on 7.  See Com-EM workbook</v>
          </cell>
        </row>
        <row r="35">
          <cell r="B35" t="str">
            <v>Evaporative Assist Cooling-New</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B36" t="str">
            <v>Evaporative Assist Cooling-NR</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B37" t="str">
            <v>Economizer-Retro</v>
          </cell>
          <cell r="C37">
            <v>0.4</v>
          </cell>
          <cell r="D37">
            <v>0.25</v>
          </cell>
          <cell r="E37">
            <v>0.25</v>
          </cell>
          <cell r="F37">
            <v>0.4</v>
          </cell>
          <cell r="G37">
            <v>0.25</v>
          </cell>
          <cell r="H37">
            <v>0.25</v>
          </cell>
          <cell r="I37">
            <v>0.25</v>
          </cell>
          <cell r="J37">
            <v>0.4</v>
          </cell>
          <cell r="K37">
            <v>0.4</v>
          </cell>
          <cell r="L37">
            <v>0.25</v>
          </cell>
          <cell r="M37">
            <v>0.4</v>
          </cell>
          <cell r="N37">
            <v>0.25</v>
          </cell>
          <cell r="O37">
            <v>0.25</v>
          </cell>
          <cell r="P37">
            <v>0.25</v>
          </cell>
          <cell r="Q37">
            <v>0.4</v>
          </cell>
          <cell r="R37">
            <v>0.25</v>
          </cell>
          <cell r="S37">
            <v>0.25</v>
          </cell>
          <cell r="T37">
            <v>0.25</v>
          </cell>
          <cell r="U37">
            <v>0</v>
          </cell>
        </row>
        <row r="38">
          <cell r="B38" t="str">
            <v>Demand Control Ventilation-New</v>
          </cell>
          <cell r="C38">
            <v>0</v>
          </cell>
          <cell r="D38">
            <v>0</v>
          </cell>
          <cell r="E38">
            <v>0</v>
          </cell>
          <cell r="F38">
            <v>0.2</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B39" t="str">
            <v>Demand Control Ventilation-NR</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0">
          <cell r="B40" t="str">
            <v>Demand Control Ventilation-Retro</v>
          </cell>
          <cell r="C40">
            <v>0.29417841433623887</v>
          </cell>
          <cell r="D40">
            <v>0.16600530238180544</v>
          </cell>
          <cell r="E40">
            <v>2.3737663898859066E-2</v>
          </cell>
          <cell r="F40">
            <v>0.22300715162221316</v>
          </cell>
          <cell r="G40">
            <v>0.19741792645695339</v>
          </cell>
          <cell r="H40">
            <v>4.2740762746028386E-2</v>
          </cell>
          <cell r="I40">
            <v>1.3597214573254024E-2</v>
          </cell>
          <cell r="J40">
            <v>0.3265989178858158</v>
          </cell>
          <cell r="K40">
            <v>0.13622896031789924</v>
          </cell>
          <cell r="L40">
            <v>0.12181229468805803</v>
          </cell>
          <cell r="M40">
            <v>1.5043119467328166E-2</v>
          </cell>
          <cell r="N40">
            <v>0.13718952244125024</v>
          </cell>
          <cell r="O40">
            <v>0.13714113159081304</v>
          </cell>
          <cell r="P40">
            <v>3.8125362646436782E-2</v>
          </cell>
          <cell r="Q40">
            <v>0.13622896031789924</v>
          </cell>
          <cell r="R40">
            <v>9.2381299117502383E-2</v>
          </cell>
          <cell r="S40">
            <v>0.22458868903269982</v>
          </cell>
          <cell r="T40">
            <v>0.27868917229328594</v>
          </cell>
          <cell r="U40">
            <v>0</v>
          </cell>
        </row>
        <row r="41">
          <cell r="B41" t="str">
            <v>Premium Fume Hood-NR</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0.1</v>
          </cell>
          <cell r="W41">
            <v>0.29417841433623887</v>
          </cell>
        </row>
        <row r="42">
          <cell r="B42" t="str">
            <v>DCV Restaurant Hood-Retro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W42">
            <v>0.16600530238180544</v>
          </cell>
        </row>
        <row r="43">
          <cell r="B43" t="str">
            <v>DCV Parking Garage-Retro</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0.4</v>
          </cell>
          <cell r="W43">
            <v>2.3737663898859066E-2</v>
          </cell>
        </row>
        <row r="44">
          <cell r="B44" t="str">
            <v>Weatherization - School-Retro</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t="str">
            <v/>
          </cell>
          <cell r="W44">
            <v>0.22300715162221316</v>
          </cell>
        </row>
        <row r="45">
          <cell r="B45" t="str">
            <v>Energy Recovery Ventilator-NR</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0.9</v>
          </cell>
          <cell r="V45" t="str">
            <v>NEEA Sales data</v>
          </cell>
          <cell r="W45">
            <v>0.19741792645695339</v>
          </cell>
        </row>
        <row r="46">
          <cell r="B46" t="str">
            <v>AC Heat Recovery for Water Heating-NR</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t="str">
            <v/>
          </cell>
          <cell r="W46">
            <v>4.2740762746028386E-2</v>
          </cell>
        </row>
        <row r="47">
          <cell r="B47" t="str">
            <v>Room Occupancy Sensors in Lodging-Retro</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t="str">
            <v/>
          </cell>
          <cell r="W47">
            <v>1.3597214573254024E-2</v>
          </cell>
        </row>
        <row r="48">
          <cell r="B48" t="str">
            <v>Chiller - chilled water retrofit-Retro</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t="str">
            <v/>
          </cell>
          <cell r="W48">
            <v>0.3265989178858158</v>
          </cell>
        </row>
        <row r="49">
          <cell r="B49" t="str">
            <v>Chiller - equip retrofits-Retro</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t="str">
            <v/>
          </cell>
          <cell r="W49">
            <v>0.13622896031789924</v>
          </cell>
        </row>
        <row r="50">
          <cell r="B50" t="str">
            <v>Pool Blankets-Retro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t="str">
            <v/>
          </cell>
          <cell r="W50">
            <v>0.12181229468805803</v>
          </cell>
        </row>
        <row r="51">
          <cell r="B51" t="str">
            <v>Web-Enabled Thermostats-Retro</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t="str">
            <v/>
          </cell>
          <cell r="W51">
            <v>1.5043119467328166E-2</v>
          </cell>
        </row>
        <row r="52">
          <cell r="B52" t="str">
            <v>Garage CO2 ventilation-Retro</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t="str">
            <v/>
          </cell>
          <cell r="W52">
            <v>0.13718952244125024</v>
          </cell>
        </row>
        <row r="53">
          <cell r="B53" t="str">
            <v>Circ Pump ECM and drive-Retro</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t="str">
            <v/>
          </cell>
          <cell r="W53">
            <v>0.13714113159081304</v>
          </cell>
        </row>
        <row r="54">
          <cell r="B54" t="str">
            <v>VRF-New</v>
          </cell>
          <cell r="C54">
            <v>0.02</v>
          </cell>
          <cell r="D54">
            <v>0.02</v>
          </cell>
          <cell r="E54">
            <v>0.02</v>
          </cell>
          <cell r="F54">
            <v>0.02</v>
          </cell>
          <cell r="G54">
            <v>0.02</v>
          </cell>
          <cell r="H54">
            <v>0.02</v>
          </cell>
          <cell r="I54">
            <v>0.02</v>
          </cell>
          <cell r="J54">
            <v>0.02</v>
          </cell>
          <cell r="K54">
            <v>0.02</v>
          </cell>
          <cell r="L54">
            <v>0.02</v>
          </cell>
          <cell r="M54">
            <v>0.02</v>
          </cell>
          <cell r="N54">
            <v>0.02</v>
          </cell>
          <cell r="O54">
            <v>0.02</v>
          </cell>
          <cell r="P54">
            <v>0.02</v>
          </cell>
          <cell r="Q54">
            <v>0.02</v>
          </cell>
          <cell r="R54">
            <v>0.02</v>
          </cell>
          <cell r="S54">
            <v>0.02</v>
          </cell>
          <cell r="T54">
            <v>0.02</v>
          </cell>
          <cell r="U54" t="str">
            <v/>
          </cell>
          <cell r="V54" t="str">
            <v>US saturation 2%</v>
          </cell>
          <cell r="W54">
            <v>3.8125362646436782E-2</v>
          </cell>
        </row>
        <row r="55">
          <cell r="B55" t="str">
            <v>VRF-Retro</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t="str">
            <v/>
          </cell>
          <cell r="W55">
            <v>0.13622896031789924</v>
          </cell>
        </row>
        <row r="56">
          <cell r="B56" t="str">
            <v>Evaporator Roof Top HVAC-Retro</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t="str">
            <v/>
          </cell>
          <cell r="W56">
            <v>9.2381299117502383E-2</v>
          </cell>
        </row>
        <row r="57">
          <cell r="B57" t="str">
            <v>Secondary Glazing Systems-Retro</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t="str">
            <v>Baseline saturation in measure workbook.  Multiple measures</v>
          </cell>
          <cell r="W57">
            <v>0.22458868903269982</v>
          </cell>
        </row>
        <row r="58">
          <cell r="B58" t="str">
            <v>LPD Package-New</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t="str">
            <v>Baseline saturation in measure workbook.  Multiple measures</v>
          </cell>
          <cell r="W58">
            <v>0.27868917229328594</v>
          </cell>
        </row>
        <row r="59">
          <cell r="B59" t="str">
            <v>LPD Package-NR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t="str">
            <v>Baseline saturation in measure workbook.  Multiple measures</v>
          </cell>
          <cell r="W59">
            <v>0.22300715162221316</v>
          </cell>
        </row>
        <row r="60">
          <cell r="B60" t="str">
            <v>LPD Package-Retro</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t="str">
            <v>Baseline saturation in measure workbook.  Multiple measures</v>
          </cell>
          <cell r="W60">
            <v>0.3265989178858158</v>
          </cell>
        </row>
        <row r="61">
          <cell r="B61" t="str">
            <v>Top Daylighting-New</v>
          </cell>
          <cell r="C61">
            <v>0</v>
          </cell>
          <cell r="D61">
            <v>0.02</v>
          </cell>
          <cell r="E61">
            <v>0.03</v>
          </cell>
          <cell r="F61">
            <v>0.3</v>
          </cell>
          <cell r="G61">
            <v>0.1</v>
          </cell>
          <cell r="H61">
            <v>0</v>
          </cell>
          <cell r="I61">
            <v>0</v>
          </cell>
          <cell r="J61">
            <v>0.2</v>
          </cell>
          <cell r="K61">
            <v>0.1</v>
          </cell>
          <cell r="L61">
            <v>0.1</v>
          </cell>
          <cell r="M61">
            <v>0.1</v>
          </cell>
          <cell r="N61">
            <v>0</v>
          </cell>
          <cell r="O61">
            <v>0</v>
          </cell>
          <cell r="P61">
            <v>0</v>
          </cell>
          <cell r="Q61">
            <v>0</v>
          </cell>
          <cell r="R61">
            <v>0.02</v>
          </cell>
          <cell r="S61">
            <v>0</v>
          </cell>
          <cell r="T61">
            <v>0.02</v>
          </cell>
          <cell r="U61">
            <v>0</v>
          </cell>
          <cell r="W61">
            <v>0.12181229468805803</v>
          </cell>
        </row>
        <row r="62">
          <cell r="B62" t="str">
            <v>Perimeter Daylighting Controls Advanced-New</v>
          </cell>
          <cell r="C62">
            <v>0.2</v>
          </cell>
          <cell r="D62">
            <v>0.2</v>
          </cell>
          <cell r="E62">
            <v>0.1</v>
          </cell>
          <cell r="F62">
            <v>0</v>
          </cell>
          <cell r="G62">
            <v>0</v>
          </cell>
          <cell r="H62">
            <v>0</v>
          </cell>
          <cell r="I62">
            <v>0</v>
          </cell>
          <cell r="J62">
            <v>0.7</v>
          </cell>
          <cell r="K62">
            <v>0.2</v>
          </cell>
          <cell r="L62">
            <v>0</v>
          </cell>
          <cell r="M62">
            <v>0</v>
          </cell>
          <cell r="N62">
            <v>0</v>
          </cell>
          <cell r="O62">
            <v>0</v>
          </cell>
          <cell r="P62">
            <v>0</v>
          </cell>
          <cell r="Q62">
            <v>0</v>
          </cell>
          <cell r="R62">
            <v>0.05</v>
          </cell>
          <cell r="S62">
            <v>0.05</v>
          </cell>
          <cell r="T62">
            <v>0.05</v>
          </cell>
          <cell r="U62">
            <v>0</v>
          </cell>
          <cell r="W62">
            <v>0.17488641186800052</v>
          </cell>
        </row>
        <row r="63">
          <cell r="B63" t="str">
            <v>Perimeter Daylighting Controls Advanced-NR</v>
          </cell>
          <cell r="C63">
            <v>0.1</v>
          </cell>
          <cell r="D63">
            <v>0.1</v>
          </cell>
          <cell r="E63">
            <v>0.05</v>
          </cell>
          <cell r="F63">
            <v>0</v>
          </cell>
          <cell r="G63">
            <v>0</v>
          </cell>
          <cell r="H63">
            <v>0</v>
          </cell>
          <cell r="I63">
            <v>0</v>
          </cell>
          <cell r="J63">
            <v>0.3</v>
          </cell>
          <cell r="K63">
            <v>0.2</v>
          </cell>
          <cell r="L63">
            <v>0</v>
          </cell>
          <cell r="M63">
            <v>0</v>
          </cell>
          <cell r="N63">
            <v>0</v>
          </cell>
          <cell r="O63">
            <v>0</v>
          </cell>
          <cell r="P63">
            <v>0</v>
          </cell>
          <cell r="Q63">
            <v>0</v>
          </cell>
          <cell r="R63">
            <v>0.05</v>
          </cell>
          <cell r="S63">
            <v>0.05</v>
          </cell>
          <cell r="T63">
            <v>0.05</v>
          </cell>
          <cell r="U63">
            <v>0</v>
          </cell>
        </row>
        <row r="64">
          <cell r="B64" t="str">
            <v>Lighting Controls Interior-New</v>
          </cell>
          <cell r="C64">
            <v>0.1</v>
          </cell>
          <cell r="D64">
            <v>0.05</v>
          </cell>
          <cell r="E64">
            <v>0.03</v>
          </cell>
          <cell r="F64">
            <v>0.7</v>
          </cell>
          <cell r="G64">
            <v>0.5</v>
          </cell>
          <cell r="H64">
            <v>0.3</v>
          </cell>
          <cell r="I64">
            <v>0.5</v>
          </cell>
          <cell r="J64">
            <v>0.2</v>
          </cell>
          <cell r="K64">
            <v>0.2</v>
          </cell>
          <cell r="L64">
            <v>0.2</v>
          </cell>
          <cell r="M64">
            <v>0.7</v>
          </cell>
          <cell r="N64">
            <v>0.5</v>
          </cell>
          <cell r="O64">
            <v>0.05</v>
          </cell>
          <cell r="P64">
            <v>0.05</v>
          </cell>
          <cell r="Q64">
            <v>0.2</v>
          </cell>
          <cell r="R64">
            <v>0.2</v>
          </cell>
          <cell r="S64">
            <v>0.1</v>
          </cell>
          <cell r="T64">
            <v>0.1</v>
          </cell>
          <cell r="U64">
            <v>0</v>
          </cell>
        </row>
        <row r="65">
          <cell r="B65" t="str">
            <v>Lighting Controls Interior-NR</v>
          </cell>
          <cell r="C65">
            <v>0.1</v>
          </cell>
          <cell r="D65">
            <v>0.05</v>
          </cell>
          <cell r="E65">
            <v>0.03</v>
          </cell>
          <cell r="F65">
            <v>0.5</v>
          </cell>
          <cell r="G65">
            <v>0.3</v>
          </cell>
          <cell r="H65">
            <v>0.2</v>
          </cell>
          <cell r="I65">
            <v>0.3</v>
          </cell>
          <cell r="J65">
            <v>0.2</v>
          </cell>
          <cell r="K65">
            <v>0.2</v>
          </cell>
          <cell r="L65">
            <v>0.1</v>
          </cell>
          <cell r="M65">
            <v>0.5</v>
          </cell>
          <cell r="N65">
            <v>0.3</v>
          </cell>
          <cell r="O65">
            <v>0.05</v>
          </cell>
          <cell r="P65">
            <v>0.05</v>
          </cell>
          <cell r="Q65">
            <v>0.1</v>
          </cell>
          <cell r="R65">
            <v>0.1</v>
          </cell>
          <cell r="S65">
            <v>0.1</v>
          </cell>
          <cell r="T65">
            <v>0.1</v>
          </cell>
          <cell r="U65">
            <v>0</v>
          </cell>
        </row>
        <row r="66">
          <cell r="B66" t="str">
            <v>Exterior Building Lighting-New</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t="str">
            <v>Baseline saturation in measure workbook.  Source (DOE 2014)</v>
          </cell>
        </row>
        <row r="67">
          <cell r="B67" t="str">
            <v>Exterior Building Lighting-NR</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t="str">
            <v>Baseline saturation in measure workbook.  Source (DOE 2014)</v>
          </cell>
        </row>
        <row r="68">
          <cell r="B68" t="str">
            <v>Street and Roadway Lighting-New</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0.4</v>
          </cell>
          <cell r="V68" t="str">
            <v>From modified DOE:  See IntLightComp</v>
          </cell>
        </row>
        <row r="69">
          <cell r="B69" t="str">
            <v>Street and Roadway Lighting-NR</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t="str">
            <v>Baseline saturation in measure workbook</v>
          </cell>
        </row>
        <row r="70">
          <cell r="B70" t="str">
            <v>Parking Lighting-New</v>
          </cell>
          <cell r="C70">
            <v>0.2</v>
          </cell>
          <cell r="D70">
            <v>0.2</v>
          </cell>
          <cell r="E70">
            <v>0.2</v>
          </cell>
          <cell r="F70">
            <v>0.2</v>
          </cell>
          <cell r="G70">
            <v>0.2</v>
          </cell>
          <cell r="H70">
            <v>0.2</v>
          </cell>
          <cell r="I70">
            <v>0.2</v>
          </cell>
          <cell r="J70">
            <v>0.2</v>
          </cell>
          <cell r="K70">
            <v>0.2</v>
          </cell>
          <cell r="L70">
            <v>0.2</v>
          </cell>
          <cell r="M70">
            <v>0.2</v>
          </cell>
          <cell r="N70">
            <v>0.2</v>
          </cell>
          <cell r="O70">
            <v>0.2</v>
          </cell>
          <cell r="P70">
            <v>0.2</v>
          </cell>
          <cell r="Q70">
            <v>0.2</v>
          </cell>
          <cell r="R70">
            <v>0.2</v>
          </cell>
          <cell r="S70">
            <v>0.2</v>
          </cell>
          <cell r="T70">
            <v>0.2</v>
          </cell>
        </row>
        <row r="71">
          <cell r="B71" t="str">
            <v>Parking Lighting-NR</v>
          </cell>
          <cell r="C71">
            <v>0.01</v>
          </cell>
          <cell r="D71">
            <v>0.01</v>
          </cell>
          <cell r="E71">
            <v>0.01</v>
          </cell>
          <cell r="F71">
            <v>0.01</v>
          </cell>
          <cell r="G71">
            <v>0.01</v>
          </cell>
          <cell r="H71">
            <v>0.01</v>
          </cell>
          <cell r="I71">
            <v>0.01</v>
          </cell>
          <cell r="J71">
            <v>0.01</v>
          </cell>
          <cell r="K71">
            <v>0.01</v>
          </cell>
          <cell r="L71">
            <v>0.01</v>
          </cell>
          <cell r="M71">
            <v>0.01</v>
          </cell>
          <cell r="N71">
            <v>0.01</v>
          </cell>
          <cell r="O71">
            <v>0.01</v>
          </cell>
          <cell r="P71">
            <v>0.01</v>
          </cell>
          <cell r="Q71">
            <v>0.01</v>
          </cell>
          <cell r="R71">
            <v>0.01</v>
          </cell>
          <cell r="S71">
            <v>0.01</v>
          </cell>
          <cell r="T71">
            <v>0.01</v>
          </cell>
          <cell r="U71">
            <v>0.01</v>
          </cell>
        </row>
        <row r="72">
          <cell r="B72" t="str">
            <v>Bi-Level Stairwell Lighting-NR</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t="str">
            <v/>
          </cell>
        </row>
        <row r="73">
          <cell r="B73" t="str">
            <v>ECM-VAV-New</v>
          </cell>
          <cell r="C73">
            <v>0.4</v>
          </cell>
          <cell r="D73">
            <v>0.3</v>
          </cell>
          <cell r="E73">
            <v>0.1</v>
          </cell>
          <cell r="F73">
            <v>0.1</v>
          </cell>
          <cell r="G73">
            <v>0.1</v>
          </cell>
          <cell r="H73">
            <v>0.1</v>
          </cell>
          <cell r="I73">
            <v>0.4</v>
          </cell>
          <cell r="J73">
            <v>0.1</v>
          </cell>
          <cell r="K73">
            <v>0.4</v>
          </cell>
          <cell r="L73">
            <v>0.1</v>
          </cell>
          <cell r="M73">
            <v>0.1</v>
          </cell>
          <cell r="N73">
            <v>0.1</v>
          </cell>
          <cell r="O73">
            <v>0.1</v>
          </cell>
          <cell r="P73">
            <v>0.1</v>
          </cell>
          <cell r="Q73">
            <v>0.4</v>
          </cell>
          <cell r="R73">
            <v>0.1</v>
          </cell>
          <cell r="S73">
            <v>0.1</v>
          </cell>
          <cell r="T73">
            <v>0.4</v>
          </cell>
          <cell r="U73">
            <v>0</v>
          </cell>
        </row>
        <row r="74">
          <cell r="B74" t="str">
            <v>ECM-VAV-NR</v>
          </cell>
          <cell r="C74">
            <v>0.2</v>
          </cell>
          <cell r="D74">
            <v>0.2</v>
          </cell>
          <cell r="E74">
            <v>0.1</v>
          </cell>
          <cell r="F74">
            <v>0.1</v>
          </cell>
          <cell r="G74">
            <v>0.1</v>
          </cell>
          <cell r="H74">
            <v>0.1</v>
          </cell>
          <cell r="I74">
            <v>0.2</v>
          </cell>
          <cell r="J74">
            <v>0.1</v>
          </cell>
          <cell r="K74">
            <v>0.2</v>
          </cell>
          <cell r="L74">
            <v>0.1</v>
          </cell>
          <cell r="M74">
            <v>0.1</v>
          </cell>
          <cell r="N74">
            <v>0.1</v>
          </cell>
          <cell r="O74">
            <v>0.1</v>
          </cell>
          <cell r="P74">
            <v>0.1</v>
          </cell>
          <cell r="Q74">
            <v>0.2</v>
          </cell>
          <cell r="R74">
            <v>0.1</v>
          </cell>
          <cell r="S74">
            <v>0.1</v>
          </cell>
          <cell r="T74">
            <v>0.2</v>
          </cell>
          <cell r="U74">
            <v>0</v>
          </cell>
        </row>
        <row r="75">
          <cell r="B75" t="str">
            <v>Pool pumps-Retro</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t="str">
            <v/>
          </cell>
        </row>
        <row r="76">
          <cell r="B76" t="str">
            <v>MotorsRewind-New</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t="str">
            <v/>
          </cell>
        </row>
        <row r="77">
          <cell r="B77" t="str">
            <v>MotorsRewind-NR</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t="str">
            <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t="str">
            <v>Baseline saturation in measure workbook</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t="str">
            <v>Baseline saturation in measure workbook</v>
          </cell>
        </row>
        <row r="80">
          <cell r="B80" t="str">
            <v>Engine Generator Block Heaters-Retro</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t="str">
            <v/>
          </cell>
        </row>
        <row r="81">
          <cell r="B81" t="str">
            <v>Grocery Refrigeration Bundle-Retro</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row>
        <row r="82">
          <cell r="B82" t="str">
            <v>Packaged Refrigeration Equipment-New</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0.05</v>
          </cell>
        </row>
        <row r="83">
          <cell r="B83" t="str">
            <v>Appliances - Freezers-NR</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t="str">
            <v/>
          </cell>
        </row>
        <row r="84">
          <cell r="B84" t="str">
            <v>Appliances - Refrigerators-NR</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t="str">
            <v/>
          </cell>
        </row>
        <row r="85">
          <cell r="B85" t="str">
            <v>Water Cooler Controls-NR</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t="str">
            <v>Baseline saturation in measure workbook.  Multiple measures</v>
          </cell>
        </row>
        <row r="86">
          <cell r="B86" t="str">
            <v>WHTanks-New</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0.1</v>
          </cell>
        </row>
        <row r="87">
          <cell r="B87" t="str">
            <v>WHTanks-NR</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t="str">
            <v/>
          </cell>
        </row>
        <row r="88">
          <cell r="B88" t="str">
            <v>Appliances - Clothes Washers-NR</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t="str">
            <v/>
          </cell>
        </row>
        <row r="89">
          <cell r="B89" t="str">
            <v>Showerheads-Retro</v>
          </cell>
          <cell r="C89">
            <v>0.2</v>
          </cell>
          <cell r="D89">
            <v>0.2</v>
          </cell>
          <cell r="E89">
            <v>0.2</v>
          </cell>
          <cell r="F89">
            <v>0.2</v>
          </cell>
          <cell r="G89">
            <v>0.2</v>
          </cell>
          <cell r="H89">
            <v>0.2</v>
          </cell>
          <cell r="I89">
            <v>0.2</v>
          </cell>
          <cell r="J89">
            <v>0.2</v>
          </cell>
          <cell r="K89">
            <v>0.2</v>
          </cell>
          <cell r="L89">
            <v>0.2</v>
          </cell>
          <cell r="M89">
            <v>0.2</v>
          </cell>
          <cell r="N89">
            <v>0.2</v>
          </cell>
          <cell r="O89">
            <v>0.2</v>
          </cell>
          <cell r="P89">
            <v>0.2</v>
          </cell>
          <cell r="Q89">
            <v>0.2</v>
          </cell>
          <cell r="R89">
            <v>0.2</v>
          </cell>
          <cell r="S89">
            <v>0.2</v>
          </cell>
          <cell r="T89">
            <v>0.2</v>
          </cell>
          <cell r="U89" t="str">
            <v/>
          </cell>
        </row>
        <row r="90">
          <cell r="B90" t="str">
            <v>Water Heating - GFHX-New</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t="str">
            <v/>
          </cell>
        </row>
        <row r="91">
          <cell r="B91" t="str">
            <v>Demand Control Circulating system DHW-Retro</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t="str">
            <v/>
          </cell>
        </row>
        <row r="92">
          <cell r="B92" t="str">
            <v>Central HPWH MF-Retro</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t="str">
            <v/>
          </cell>
        </row>
        <row r="93">
          <cell r="B93" t="str">
            <v>Ultra Low Energy Building-New</v>
          </cell>
          <cell r="C93">
            <v>0.08</v>
          </cell>
          <cell r="D93">
            <v>0.04</v>
          </cell>
          <cell r="E93">
            <v>0</v>
          </cell>
          <cell r="F93">
            <v>0.08</v>
          </cell>
          <cell r="G93">
            <v>0</v>
          </cell>
          <cell r="H93">
            <v>0</v>
          </cell>
          <cell r="I93">
            <v>0.02</v>
          </cell>
          <cell r="J93">
            <v>0.3</v>
          </cell>
          <cell r="K93">
            <v>0.15</v>
          </cell>
          <cell r="L93">
            <v>0</v>
          </cell>
          <cell r="M93">
            <v>0</v>
          </cell>
          <cell r="N93">
            <v>0</v>
          </cell>
          <cell r="O93">
            <v>0</v>
          </cell>
          <cell r="P93">
            <v>0.02</v>
          </cell>
          <cell r="Q93">
            <v>0.1</v>
          </cell>
          <cell r="R93">
            <v>0.05</v>
          </cell>
          <cell r="S93">
            <v>0.02</v>
          </cell>
          <cell r="T93">
            <v>0.02</v>
          </cell>
          <cell r="U93">
            <v>0</v>
          </cell>
        </row>
        <row r="94">
          <cell r="B94" t="str">
            <v>Low Power LF Lamps-NR</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V94" t="str">
            <v>In workbook. Uses market average mix of lpow watt from sales data</v>
          </cell>
        </row>
      </sheetData>
      <sheetData sheetId="5">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Air-Retro</v>
          </cell>
          <cell r="C12" t="str">
            <v>_PRE2013</v>
          </cell>
          <cell r="D12" t="str">
            <v>_PRE2013</v>
          </cell>
          <cell r="E12" t="str">
            <v>_PRE2013</v>
          </cell>
          <cell r="F12" t="str">
            <v>_PRE2013</v>
          </cell>
          <cell r="G12" t="str">
            <v>_PRE2013</v>
          </cell>
          <cell r="H12" t="str">
            <v>_PRE2013</v>
          </cell>
          <cell r="I12" t="str">
            <v>_PRE2013</v>
          </cell>
          <cell r="J12" t="str">
            <v>_PRE2013</v>
          </cell>
          <cell r="K12" t="str">
            <v>_PRE2013</v>
          </cell>
          <cell r="L12" t="str">
            <v>_PRE2013</v>
          </cell>
          <cell r="M12" t="str">
            <v>_PRE2013</v>
          </cell>
          <cell r="N12" t="str">
            <v>_PRE2013</v>
          </cell>
          <cell r="O12" t="str">
            <v>_PRE2013</v>
          </cell>
          <cell r="P12" t="str">
            <v>_PRE2013</v>
          </cell>
          <cell r="Q12" t="str">
            <v>_PRE2013</v>
          </cell>
          <cell r="R12" t="str">
            <v>_PRE2013</v>
          </cell>
          <cell r="S12" t="str">
            <v>_PRE2013</v>
          </cell>
          <cell r="T12" t="str">
            <v>_PRE2013</v>
          </cell>
          <cell r="W12" t="str">
            <v>_PRE2013</v>
          </cell>
          <cell r="X12" t="str">
            <v>Retro</v>
          </cell>
        </row>
        <row r="13">
          <cell r="B13" t="str">
            <v>Compressed Air-NR</v>
          </cell>
          <cell r="C13" t="str">
            <v>_PRE2013</v>
          </cell>
          <cell r="D13" t="str">
            <v>_PRE2013</v>
          </cell>
          <cell r="E13" t="str">
            <v>_PRE2013</v>
          </cell>
          <cell r="F13" t="str">
            <v>_PRE2013</v>
          </cell>
          <cell r="G13" t="str">
            <v>_PRE2013</v>
          </cell>
          <cell r="H13" t="str">
            <v>_PRE2013</v>
          </cell>
          <cell r="I13" t="str">
            <v>_PRE2013</v>
          </cell>
          <cell r="J13" t="str">
            <v>_PRE2013</v>
          </cell>
          <cell r="K13" t="str">
            <v>_PRE2013</v>
          </cell>
          <cell r="L13" t="str">
            <v>_PRE2013</v>
          </cell>
          <cell r="M13" t="str">
            <v>_PRE2013</v>
          </cell>
          <cell r="N13" t="str">
            <v>_PRE2013</v>
          </cell>
          <cell r="O13" t="str">
            <v>_PRE2013</v>
          </cell>
          <cell r="P13" t="str">
            <v>_PRE2013</v>
          </cell>
          <cell r="Q13" t="str">
            <v>_PRE2013</v>
          </cell>
          <cell r="R13" t="str">
            <v>_PRE2013</v>
          </cell>
          <cell r="S13" t="str">
            <v>_PRE2013</v>
          </cell>
          <cell r="T13" t="str">
            <v>_PRE2013</v>
          </cell>
          <cell r="W13" t="str">
            <v>_PRE2013</v>
          </cell>
          <cell r="X13" t="str">
            <v>NR</v>
          </cell>
        </row>
        <row r="14">
          <cell r="B14" t="str">
            <v>Network PC Power Management-Retro</v>
          </cell>
          <cell r="C14" t="str">
            <v>_PRE2013</v>
          </cell>
          <cell r="D14" t="str">
            <v>_PRE2013</v>
          </cell>
          <cell r="E14" t="str">
            <v>_PRE2013</v>
          </cell>
          <cell r="F14" t="str">
            <v>_PRE2013</v>
          </cell>
          <cell r="G14" t="str">
            <v>_PRE2013</v>
          </cell>
          <cell r="H14" t="str">
            <v>_PRE2013</v>
          </cell>
          <cell r="I14" t="str">
            <v>_PRE2013</v>
          </cell>
          <cell r="J14" t="str">
            <v>_PRE2013</v>
          </cell>
          <cell r="K14" t="str">
            <v>_PRE2013</v>
          </cell>
          <cell r="L14" t="str">
            <v>_PRE2013</v>
          </cell>
          <cell r="M14" t="str">
            <v>_PRE2013</v>
          </cell>
          <cell r="N14" t="str">
            <v>_PRE2013</v>
          </cell>
          <cell r="O14" t="str">
            <v>_PRE2013</v>
          </cell>
          <cell r="P14" t="str">
            <v>_PRE2013</v>
          </cell>
          <cell r="Q14" t="str">
            <v>_PRE2013</v>
          </cell>
          <cell r="R14" t="str">
            <v>_PRE2013</v>
          </cell>
          <cell r="S14" t="str">
            <v>_PRE2013</v>
          </cell>
          <cell r="T14" t="str">
            <v>_PRE2013</v>
          </cell>
          <cell r="W14" t="str">
            <v>_PRE2013</v>
          </cell>
          <cell r="X14" t="str">
            <v>Retro</v>
          </cell>
        </row>
        <row r="15">
          <cell r="B15" t="str">
            <v>Laptop-NR</v>
          </cell>
          <cell r="C15" t="str">
            <v>_PRE2013</v>
          </cell>
          <cell r="D15" t="str">
            <v>_PRE2013</v>
          </cell>
          <cell r="E15" t="str">
            <v>_PRE2013</v>
          </cell>
          <cell r="F15" t="str">
            <v>_PRE2013</v>
          </cell>
          <cell r="G15" t="str">
            <v>_PRE2013</v>
          </cell>
          <cell r="H15" t="str">
            <v>_PRE2013</v>
          </cell>
          <cell r="I15" t="str">
            <v>_PRE2013</v>
          </cell>
          <cell r="J15" t="str">
            <v>_PRE2013</v>
          </cell>
          <cell r="K15" t="str">
            <v>_PRE2013</v>
          </cell>
          <cell r="L15" t="str">
            <v>_PRE2013</v>
          </cell>
          <cell r="M15" t="str">
            <v>_PRE2013</v>
          </cell>
          <cell r="N15" t="str">
            <v>_PRE2013</v>
          </cell>
          <cell r="O15" t="str">
            <v>_PRE2013</v>
          </cell>
          <cell r="P15" t="str">
            <v>_PRE2013</v>
          </cell>
          <cell r="Q15" t="str">
            <v>_PRE2013</v>
          </cell>
          <cell r="R15" t="str">
            <v>_PRE2013</v>
          </cell>
          <cell r="S15" t="str">
            <v>_PRE2013</v>
          </cell>
          <cell r="T15" t="str">
            <v>_PRE2013</v>
          </cell>
          <cell r="W15" t="str">
            <v>_PRE2013</v>
          </cell>
          <cell r="X15" t="str">
            <v>NR</v>
          </cell>
        </row>
        <row r="16">
          <cell r="B16" t="str">
            <v>Smart Plug Power Strips-Retro</v>
          </cell>
          <cell r="C16" t="str">
            <v>_PRE2013</v>
          </cell>
          <cell r="D16" t="str">
            <v>_PRE2013</v>
          </cell>
          <cell r="E16" t="str">
            <v>_PRE2013</v>
          </cell>
          <cell r="F16" t="str">
            <v>_PRE2013</v>
          </cell>
          <cell r="G16" t="str">
            <v>_PRE2013</v>
          </cell>
          <cell r="H16" t="str">
            <v>_PRE2013</v>
          </cell>
          <cell r="I16" t="str">
            <v>_PRE2013</v>
          </cell>
          <cell r="J16" t="str">
            <v>_PRE2013</v>
          </cell>
          <cell r="K16" t="str">
            <v>_PRE2013</v>
          </cell>
          <cell r="L16" t="str">
            <v>_PRE2013</v>
          </cell>
          <cell r="M16" t="str">
            <v>_PRE2013</v>
          </cell>
          <cell r="N16" t="str">
            <v>_PRE2013</v>
          </cell>
          <cell r="O16" t="str">
            <v>_PRE2013</v>
          </cell>
          <cell r="P16" t="str">
            <v>_PRE2013</v>
          </cell>
          <cell r="Q16" t="str">
            <v>_PRE2013</v>
          </cell>
          <cell r="R16" t="str">
            <v>_PRE2013</v>
          </cell>
          <cell r="S16" t="str">
            <v>_PRE2013</v>
          </cell>
          <cell r="T16" t="str">
            <v>_PRE2013</v>
          </cell>
          <cell r="W16" t="str">
            <v>_PRE2013</v>
          </cell>
          <cell r="X16" t="str">
            <v>Retro</v>
          </cell>
        </row>
        <row r="17">
          <cell r="B17" t="str">
            <v>Data Centers-NR</v>
          </cell>
          <cell r="C17" t="str">
            <v>_PRE2013</v>
          </cell>
          <cell r="D17" t="str">
            <v>_PRE2013</v>
          </cell>
          <cell r="E17" t="str">
            <v>_PRE2013</v>
          </cell>
          <cell r="F17" t="str">
            <v>_PRE2013</v>
          </cell>
          <cell r="G17" t="str">
            <v>_PRE2013</v>
          </cell>
          <cell r="H17" t="str">
            <v>_PRE2013</v>
          </cell>
          <cell r="I17" t="str">
            <v>_PRE2013</v>
          </cell>
          <cell r="J17" t="str">
            <v>_PRE2013</v>
          </cell>
          <cell r="K17" t="str">
            <v>_PRE2013</v>
          </cell>
          <cell r="L17" t="str">
            <v>_PRE2013</v>
          </cell>
          <cell r="M17" t="str">
            <v>_PRE2013</v>
          </cell>
          <cell r="N17" t="str">
            <v>_PRE2013</v>
          </cell>
          <cell r="O17" t="str">
            <v>_PRE2013</v>
          </cell>
          <cell r="P17" t="str">
            <v>_PRE2013</v>
          </cell>
          <cell r="Q17" t="str">
            <v>_PRE2013</v>
          </cell>
          <cell r="R17" t="str">
            <v>_PRE2013</v>
          </cell>
          <cell r="S17" t="str">
            <v>_PRE2013</v>
          </cell>
          <cell r="T17" t="str">
            <v>_PRE2013</v>
          </cell>
          <cell r="W17" t="str">
            <v>_PRE2013</v>
          </cell>
          <cell r="X17" t="str">
            <v>NR</v>
          </cell>
        </row>
        <row r="18">
          <cell r="B18" t="str">
            <v>Monitor-NR</v>
          </cell>
          <cell r="C18" t="str">
            <v>_PRE2013</v>
          </cell>
          <cell r="D18" t="str">
            <v>_PRE2013</v>
          </cell>
          <cell r="E18" t="str">
            <v>_PRE2013</v>
          </cell>
          <cell r="F18" t="str">
            <v>_PRE2013</v>
          </cell>
          <cell r="G18" t="str">
            <v>_PRE2013</v>
          </cell>
          <cell r="H18" t="str">
            <v>_PRE2013</v>
          </cell>
          <cell r="I18" t="str">
            <v>_PRE2013</v>
          </cell>
          <cell r="J18" t="str">
            <v>_PRE2013</v>
          </cell>
          <cell r="K18" t="str">
            <v>_PRE2013</v>
          </cell>
          <cell r="L18" t="str">
            <v>_PRE2013</v>
          </cell>
          <cell r="M18" t="str">
            <v>_PRE2013</v>
          </cell>
          <cell r="N18" t="str">
            <v>_PRE2013</v>
          </cell>
          <cell r="O18" t="str">
            <v>_PRE2013</v>
          </cell>
          <cell r="P18" t="str">
            <v>_PRE2013</v>
          </cell>
          <cell r="Q18" t="str">
            <v>_PRE2013</v>
          </cell>
          <cell r="R18" t="str">
            <v>_PRE2013</v>
          </cell>
          <cell r="S18" t="str">
            <v>_PRE2013</v>
          </cell>
          <cell r="T18" t="str">
            <v>_PRE2013</v>
          </cell>
          <cell r="W18" t="str">
            <v>_PRE2013</v>
          </cell>
          <cell r="X18" t="str">
            <v>NR</v>
          </cell>
        </row>
        <row r="19">
          <cell r="B19" t="str">
            <v>Desktop-NR</v>
          </cell>
          <cell r="C19" t="str">
            <v>_PRE2013</v>
          </cell>
          <cell r="D19" t="str">
            <v>_PRE2013</v>
          </cell>
          <cell r="E19" t="str">
            <v>_PRE2013</v>
          </cell>
          <cell r="F19" t="str">
            <v>_PRE2013</v>
          </cell>
          <cell r="G19" t="str">
            <v>_PRE2013</v>
          </cell>
          <cell r="H19" t="str">
            <v>_PRE2013</v>
          </cell>
          <cell r="I19" t="str">
            <v>_PRE2013</v>
          </cell>
          <cell r="J19" t="str">
            <v>_PRE2013</v>
          </cell>
          <cell r="K19" t="str">
            <v>_PRE2013</v>
          </cell>
          <cell r="L19" t="str">
            <v>_PRE2013</v>
          </cell>
          <cell r="M19" t="str">
            <v>_PRE2013</v>
          </cell>
          <cell r="N19" t="str">
            <v>_PRE2013</v>
          </cell>
          <cell r="O19" t="str">
            <v>_PRE2013</v>
          </cell>
          <cell r="P19" t="str">
            <v>_PRE2013</v>
          </cell>
          <cell r="Q19" t="str">
            <v>_PRE2013</v>
          </cell>
          <cell r="R19" t="str">
            <v>_PRE2013</v>
          </cell>
          <cell r="S19" t="str">
            <v>_PRE2013</v>
          </cell>
          <cell r="T19" t="str">
            <v>_PRE2013</v>
          </cell>
          <cell r="W19" t="str">
            <v>_PRE2013</v>
          </cell>
          <cell r="X19" t="str">
            <v>NR</v>
          </cell>
          <cell r="Y19" t="str">
            <v>POST2013</v>
          </cell>
        </row>
        <row r="20">
          <cell r="B20" t="str">
            <v>Pre-Rinse Spray Valve-Retro</v>
          </cell>
          <cell r="C20" t="str">
            <v>_PRE2013</v>
          </cell>
          <cell r="D20" t="str">
            <v>_PRE2013</v>
          </cell>
          <cell r="E20" t="str">
            <v>_PRE2013</v>
          </cell>
          <cell r="F20" t="str">
            <v>_PRE2013</v>
          </cell>
          <cell r="G20" t="str">
            <v>_PRE2013</v>
          </cell>
          <cell r="H20" t="str">
            <v>_PRE2013</v>
          </cell>
          <cell r="I20" t="str">
            <v>_PRE2013</v>
          </cell>
          <cell r="J20" t="str">
            <v>_PRE2013</v>
          </cell>
          <cell r="K20" t="str">
            <v>_PRE2013</v>
          </cell>
          <cell r="L20" t="str">
            <v>_PRE2013</v>
          </cell>
          <cell r="M20" t="str">
            <v>_PRE2013</v>
          </cell>
          <cell r="N20" t="str">
            <v>_PRE2013</v>
          </cell>
          <cell r="O20" t="str">
            <v>_PRE2013</v>
          </cell>
          <cell r="P20" t="str">
            <v>_PRE2013</v>
          </cell>
          <cell r="Q20" t="str">
            <v>_PRE2013</v>
          </cell>
          <cell r="R20" t="str">
            <v>_PRE2013</v>
          </cell>
          <cell r="S20" t="str">
            <v>_PRE2013</v>
          </cell>
          <cell r="T20" t="str">
            <v>_PRE2013</v>
          </cell>
          <cell r="W20" t="str">
            <v>_PRE2013</v>
          </cell>
          <cell r="X20" t="str">
            <v>Retro</v>
          </cell>
          <cell r="Y20" t="str">
            <v>_PRE2013</v>
          </cell>
        </row>
        <row r="21">
          <cell r="B21" t="str">
            <v>Cooking Equipment-NR</v>
          </cell>
          <cell r="C21" t="str">
            <v>POST2013</v>
          </cell>
          <cell r="D21" t="str">
            <v>POST2013</v>
          </cell>
          <cell r="E21" t="str">
            <v>POST2013</v>
          </cell>
          <cell r="F21" t="str">
            <v>POST2013</v>
          </cell>
          <cell r="G21" t="str">
            <v>POST2013</v>
          </cell>
          <cell r="H21" t="str">
            <v>POST2013</v>
          </cell>
          <cell r="I21" t="str">
            <v>POST2013</v>
          </cell>
          <cell r="J21" t="str">
            <v>POST2013</v>
          </cell>
          <cell r="K21" t="str">
            <v>POST2013</v>
          </cell>
          <cell r="L21" t="str">
            <v>POST2013</v>
          </cell>
          <cell r="M21" t="str">
            <v>POST2013</v>
          </cell>
          <cell r="N21" t="str">
            <v>POST2013</v>
          </cell>
          <cell r="O21" t="str">
            <v>POST2013</v>
          </cell>
          <cell r="P21" t="str">
            <v>POST2013</v>
          </cell>
          <cell r="Q21" t="str">
            <v>POST2013</v>
          </cell>
          <cell r="R21" t="str">
            <v>POST2013</v>
          </cell>
          <cell r="S21" t="str">
            <v>POST2013</v>
          </cell>
          <cell r="T21" t="str">
            <v>POST2013</v>
          </cell>
          <cell r="W21" t="str">
            <v>POST2013</v>
          </cell>
          <cell r="X21" t="str">
            <v>NR</v>
          </cell>
          <cell r="Y21" t="str">
            <v>POST2013</v>
          </cell>
        </row>
        <row r="22">
          <cell r="B22" t="str">
            <v>Premium HVAC Equipment-New</v>
          </cell>
          <cell r="C22" t="str">
            <v>POST2013</v>
          </cell>
          <cell r="D22" t="str">
            <v>POST2013</v>
          </cell>
          <cell r="E22" t="str">
            <v>POST2013</v>
          </cell>
          <cell r="F22" t="str">
            <v>POST2013</v>
          </cell>
          <cell r="G22" t="str">
            <v>POST2013</v>
          </cell>
          <cell r="H22" t="str">
            <v>POST2013</v>
          </cell>
          <cell r="I22" t="str">
            <v>POST2013</v>
          </cell>
          <cell r="J22" t="str">
            <v>POST2013</v>
          </cell>
          <cell r="K22" t="str">
            <v>POST2013</v>
          </cell>
          <cell r="L22" t="str">
            <v>POST2013</v>
          </cell>
          <cell r="M22" t="str">
            <v>POST2013</v>
          </cell>
          <cell r="N22" t="str">
            <v>POST2013</v>
          </cell>
          <cell r="O22" t="str">
            <v>POST2013</v>
          </cell>
          <cell r="P22" t="str">
            <v>POST2013</v>
          </cell>
          <cell r="Q22" t="str">
            <v>POST2013</v>
          </cell>
          <cell r="R22" t="str">
            <v>POST2013</v>
          </cell>
          <cell r="S22" t="str">
            <v>POST2013</v>
          </cell>
          <cell r="T22" t="str">
            <v>POST2013</v>
          </cell>
          <cell r="W22" t="str">
            <v>POST2013</v>
          </cell>
          <cell r="X22" t="str">
            <v>New</v>
          </cell>
          <cell r="Y22" t="str">
            <v>POST2013</v>
          </cell>
        </row>
        <row r="23">
          <cell r="B23" t="str">
            <v>Premium HVAC Equipment-NR</v>
          </cell>
          <cell r="C23" t="str">
            <v>POST2013</v>
          </cell>
          <cell r="D23" t="str">
            <v>POST2013</v>
          </cell>
          <cell r="E23" t="str">
            <v>POST2013</v>
          </cell>
          <cell r="F23" t="str">
            <v>POST2013</v>
          </cell>
          <cell r="G23" t="str">
            <v>POST2013</v>
          </cell>
          <cell r="H23" t="str">
            <v>POST2013</v>
          </cell>
          <cell r="I23" t="str">
            <v>POST2013</v>
          </cell>
          <cell r="J23" t="str">
            <v>POST2013</v>
          </cell>
          <cell r="K23" t="str">
            <v>POST2013</v>
          </cell>
          <cell r="L23" t="str">
            <v>POST2013</v>
          </cell>
          <cell r="M23" t="str">
            <v>POST2013</v>
          </cell>
          <cell r="N23" t="str">
            <v>POST2013</v>
          </cell>
          <cell r="O23" t="str">
            <v>POST2013</v>
          </cell>
          <cell r="P23" t="str">
            <v>POST2013</v>
          </cell>
          <cell r="Q23" t="str">
            <v>POST2013</v>
          </cell>
          <cell r="R23" t="str">
            <v>POST2013</v>
          </cell>
          <cell r="S23" t="str">
            <v>POST2013</v>
          </cell>
          <cell r="T23" t="str">
            <v>POST2013</v>
          </cell>
          <cell r="W23" t="str">
            <v>POST2013</v>
          </cell>
          <cell r="X23" t="str">
            <v>NR</v>
          </cell>
          <cell r="Y23" t="str">
            <v>POST2013</v>
          </cell>
        </row>
        <row r="24">
          <cell r="B24" t="str">
            <v>Glass-New</v>
          </cell>
          <cell r="C24" t="str">
            <v>POST2013</v>
          </cell>
          <cell r="D24" t="str">
            <v>POST2013</v>
          </cell>
          <cell r="E24" t="str">
            <v>POST2013</v>
          </cell>
          <cell r="F24" t="str">
            <v>POST2013</v>
          </cell>
          <cell r="G24" t="str">
            <v>POST2013</v>
          </cell>
          <cell r="H24" t="str">
            <v>POST2013</v>
          </cell>
          <cell r="I24" t="str">
            <v>POST2013</v>
          </cell>
          <cell r="J24" t="str">
            <v>POST2013</v>
          </cell>
          <cell r="K24" t="str">
            <v>POST2013</v>
          </cell>
          <cell r="L24" t="str">
            <v>POST2013</v>
          </cell>
          <cell r="M24" t="str">
            <v>POST2013</v>
          </cell>
          <cell r="N24" t="str">
            <v>POST2013</v>
          </cell>
          <cell r="O24" t="str">
            <v>POST2013</v>
          </cell>
          <cell r="P24" t="str">
            <v>POST2013</v>
          </cell>
          <cell r="Q24" t="str">
            <v>POST2013</v>
          </cell>
          <cell r="R24" t="str">
            <v>POST2013</v>
          </cell>
          <cell r="S24" t="str">
            <v>POST2013</v>
          </cell>
          <cell r="T24" t="str">
            <v>POST2013</v>
          </cell>
          <cell r="W24" t="str">
            <v>POST2013</v>
          </cell>
          <cell r="X24" t="str">
            <v>New</v>
          </cell>
          <cell r="Y24" t="str">
            <v>POST2013</v>
          </cell>
        </row>
        <row r="25">
          <cell r="B25" t="str">
            <v>Glass-NR</v>
          </cell>
          <cell r="C25" t="str">
            <v>POST2013</v>
          </cell>
          <cell r="D25" t="str">
            <v>POST2013</v>
          </cell>
          <cell r="E25" t="str">
            <v>POST2013</v>
          </cell>
          <cell r="F25" t="str">
            <v>POST2013</v>
          </cell>
          <cell r="G25" t="str">
            <v>POST2013</v>
          </cell>
          <cell r="H25" t="str">
            <v>POST2013</v>
          </cell>
          <cell r="I25" t="str">
            <v>POST2013</v>
          </cell>
          <cell r="J25" t="str">
            <v>POST2013</v>
          </cell>
          <cell r="K25" t="str">
            <v>POST2013</v>
          </cell>
          <cell r="L25" t="str">
            <v>POST2013</v>
          </cell>
          <cell r="M25" t="str">
            <v>POST2013</v>
          </cell>
          <cell r="N25" t="str">
            <v>POST2013</v>
          </cell>
          <cell r="O25" t="str">
            <v>POST2013</v>
          </cell>
          <cell r="P25" t="str">
            <v>POST2013</v>
          </cell>
          <cell r="Q25" t="str">
            <v>POST2013</v>
          </cell>
          <cell r="R25" t="str">
            <v>POST2013</v>
          </cell>
          <cell r="S25" t="str">
            <v>POST2013</v>
          </cell>
          <cell r="T25" t="str">
            <v>POST2013</v>
          </cell>
          <cell r="W25" t="str">
            <v>POST2013</v>
          </cell>
          <cell r="X25" t="str">
            <v>NR</v>
          </cell>
          <cell r="Y25" t="str">
            <v>POST2013</v>
          </cell>
        </row>
        <row r="26">
          <cell r="B26" t="str">
            <v>Glass-Retro</v>
          </cell>
          <cell r="C26" t="str">
            <v>_PRE2013</v>
          </cell>
          <cell r="D26" t="str">
            <v>_PRE2013</v>
          </cell>
          <cell r="E26" t="str">
            <v>_PRE2013</v>
          </cell>
          <cell r="F26" t="str">
            <v>_PRE2013</v>
          </cell>
          <cell r="G26" t="str">
            <v>_PRE2013</v>
          </cell>
          <cell r="H26" t="str">
            <v>_PRE2013</v>
          </cell>
          <cell r="I26" t="str">
            <v>_PRE2013</v>
          </cell>
          <cell r="J26" t="str">
            <v>_PRE2013</v>
          </cell>
          <cell r="K26" t="str">
            <v>_PRE2013</v>
          </cell>
          <cell r="L26" t="str">
            <v>_PRE2013</v>
          </cell>
          <cell r="M26" t="str">
            <v>_PRE2013</v>
          </cell>
          <cell r="N26" t="str">
            <v>_PRE2013</v>
          </cell>
          <cell r="O26" t="str">
            <v>_PRE2013</v>
          </cell>
          <cell r="P26" t="str">
            <v>_PRE2013</v>
          </cell>
          <cell r="Q26" t="str">
            <v>_PRE2013</v>
          </cell>
          <cell r="R26" t="str">
            <v>_PRE2013</v>
          </cell>
          <cell r="S26" t="str">
            <v>_PRE2013</v>
          </cell>
          <cell r="T26" t="str">
            <v>_PRE2013</v>
          </cell>
          <cell r="W26" t="str">
            <v>_PRE2013</v>
          </cell>
          <cell r="X26" t="str">
            <v>Retro</v>
          </cell>
          <cell r="Y26" t="str">
            <v>_PRE2013</v>
          </cell>
        </row>
        <row r="27">
          <cell r="B27" t="str">
            <v>Advanced Rooftop Controller-New</v>
          </cell>
          <cell r="C27" t="str">
            <v>POST2013</v>
          </cell>
          <cell r="D27" t="str">
            <v>POST2013</v>
          </cell>
          <cell r="E27" t="str">
            <v>POST2013</v>
          </cell>
          <cell r="F27" t="str">
            <v>POST2013</v>
          </cell>
          <cell r="G27" t="str">
            <v>POST2013</v>
          </cell>
          <cell r="H27" t="str">
            <v>POST2013</v>
          </cell>
          <cell r="I27" t="str">
            <v>POST2013</v>
          </cell>
          <cell r="J27" t="str">
            <v>POST2013</v>
          </cell>
          <cell r="K27" t="str">
            <v>POST2013</v>
          </cell>
          <cell r="L27" t="str">
            <v>POST2013</v>
          </cell>
          <cell r="M27" t="str">
            <v>POST2013</v>
          </cell>
          <cell r="N27" t="str">
            <v>POST2013</v>
          </cell>
          <cell r="O27" t="str">
            <v>POST2013</v>
          </cell>
          <cell r="P27" t="str">
            <v>POST2013</v>
          </cell>
          <cell r="Q27" t="str">
            <v>POST2013</v>
          </cell>
          <cell r="R27" t="str">
            <v>POST2013</v>
          </cell>
          <cell r="S27" t="str">
            <v>POST2013</v>
          </cell>
          <cell r="T27" t="str">
            <v>POST2013</v>
          </cell>
          <cell r="W27" t="str">
            <v>POST2013</v>
          </cell>
          <cell r="X27" t="str">
            <v>New</v>
          </cell>
          <cell r="Y27" t="str">
            <v>POST2013</v>
          </cell>
        </row>
        <row r="28">
          <cell r="B28" t="str">
            <v>Advanced Rooftop Controller-NR</v>
          </cell>
          <cell r="C28" t="str">
            <v>POST2013</v>
          </cell>
          <cell r="D28" t="str">
            <v>POST2013</v>
          </cell>
          <cell r="E28" t="str">
            <v>POST2013</v>
          </cell>
          <cell r="F28" t="str">
            <v>POST2013</v>
          </cell>
          <cell r="G28" t="str">
            <v>POST2013</v>
          </cell>
          <cell r="H28" t="str">
            <v>POST2013</v>
          </cell>
          <cell r="I28" t="str">
            <v>POST2013</v>
          </cell>
          <cell r="J28" t="str">
            <v>POST2013</v>
          </cell>
          <cell r="K28" t="str">
            <v>POST2013</v>
          </cell>
          <cell r="L28" t="str">
            <v>POST2013</v>
          </cell>
          <cell r="M28" t="str">
            <v>POST2013</v>
          </cell>
          <cell r="N28" t="str">
            <v>POST2013</v>
          </cell>
          <cell r="O28" t="str">
            <v>POST2013</v>
          </cell>
          <cell r="P28" t="str">
            <v>POST2013</v>
          </cell>
          <cell r="Q28" t="str">
            <v>POST2013</v>
          </cell>
          <cell r="R28" t="str">
            <v>POST2013</v>
          </cell>
          <cell r="S28" t="str">
            <v>POST2013</v>
          </cell>
          <cell r="T28" t="str">
            <v>POST2013</v>
          </cell>
          <cell r="W28" t="str">
            <v>POST2013</v>
          </cell>
          <cell r="X28" t="str">
            <v>NR</v>
          </cell>
          <cell r="Y28" t="str">
            <v>POST2013</v>
          </cell>
        </row>
        <row r="29">
          <cell r="B29" t="str">
            <v>Advanced Rooftop Controller-Retro</v>
          </cell>
          <cell r="C29" t="str">
            <v>_PRE2013</v>
          </cell>
          <cell r="D29" t="str">
            <v>_PRE2013</v>
          </cell>
          <cell r="E29" t="str">
            <v>_PRE2013</v>
          </cell>
          <cell r="F29" t="str">
            <v>_PRE2013</v>
          </cell>
          <cell r="G29" t="str">
            <v>_PRE2013</v>
          </cell>
          <cell r="H29" t="str">
            <v>_PRE2013</v>
          </cell>
          <cell r="I29" t="str">
            <v>_PRE2013</v>
          </cell>
          <cell r="J29" t="str">
            <v>_PRE2013</v>
          </cell>
          <cell r="K29" t="str">
            <v>_PRE2013</v>
          </cell>
          <cell r="L29" t="str">
            <v>_PRE2013</v>
          </cell>
          <cell r="M29" t="str">
            <v>_PRE2013</v>
          </cell>
          <cell r="N29" t="str">
            <v>_PRE2013</v>
          </cell>
          <cell r="O29" t="str">
            <v>_PRE2013</v>
          </cell>
          <cell r="P29" t="str">
            <v>_PRE2013</v>
          </cell>
          <cell r="Q29" t="str">
            <v>_PRE2013</v>
          </cell>
          <cell r="R29" t="str">
            <v>_PRE2013</v>
          </cell>
          <cell r="S29" t="str">
            <v>_PRE2013</v>
          </cell>
          <cell r="T29" t="str">
            <v>_PRE2013</v>
          </cell>
          <cell r="W29" t="str">
            <v>_PRE2013</v>
          </cell>
          <cell r="X29" t="str">
            <v>Retro</v>
          </cell>
          <cell r="Y29" t="str">
            <v>_PRE2013</v>
          </cell>
        </row>
        <row r="30">
          <cell r="B30" t="str">
            <v>Variable Speed Chiller-New</v>
          </cell>
          <cell r="C30" t="str">
            <v>POST2013</v>
          </cell>
          <cell r="D30" t="str">
            <v>POST2013</v>
          </cell>
          <cell r="E30" t="str">
            <v>POST2013</v>
          </cell>
          <cell r="F30" t="str">
            <v>POST2013</v>
          </cell>
          <cell r="G30" t="str">
            <v>POST2013</v>
          </cell>
          <cell r="H30" t="str">
            <v>POST2013</v>
          </cell>
          <cell r="I30" t="str">
            <v>POST2013</v>
          </cell>
          <cell r="J30" t="str">
            <v>POST2013</v>
          </cell>
          <cell r="K30" t="str">
            <v>POST2013</v>
          </cell>
          <cell r="L30" t="str">
            <v>POST2013</v>
          </cell>
          <cell r="M30" t="str">
            <v>POST2013</v>
          </cell>
          <cell r="N30" t="str">
            <v>POST2013</v>
          </cell>
          <cell r="O30" t="str">
            <v>POST2013</v>
          </cell>
          <cell r="P30" t="str">
            <v>POST2013</v>
          </cell>
          <cell r="Q30" t="str">
            <v>POST2013</v>
          </cell>
          <cell r="R30" t="str">
            <v>POST2013</v>
          </cell>
          <cell r="S30" t="str">
            <v>POST2013</v>
          </cell>
          <cell r="T30" t="str">
            <v>POST2013</v>
          </cell>
          <cell r="W30" t="str">
            <v>POST2013</v>
          </cell>
          <cell r="X30" t="str">
            <v>New</v>
          </cell>
          <cell r="Y30" t="str">
            <v>POST2013</v>
          </cell>
        </row>
        <row r="31">
          <cell r="B31" t="str">
            <v>Variable Speed Chiller-NR</v>
          </cell>
          <cell r="C31" t="str">
            <v>POST2013</v>
          </cell>
          <cell r="D31" t="str">
            <v>POST2013</v>
          </cell>
          <cell r="E31" t="str">
            <v>POST2013</v>
          </cell>
          <cell r="F31" t="str">
            <v>POST2013</v>
          </cell>
          <cell r="G31" t="str">
            <v>POST2013</v>
          </cell>
          <cell r="H31" t="str">
            <v>POST2013</v>
          </cell>
          <cell r="I31" t="str">
            <v>POST2013</v>
          </cell>
          <cell r="J31" t="str">
            <v>POST2013</v>
          </cell>
          <cell r="K31" t="str">
            <v>POST2013</v>
          </cell>
          <cell r="L31" t="str">
            <v>POST2013</v>
          </cell>
          <cell r="M31" t="str">
            <v>POST2013</v>
          </cell>
          <cell r="N31" t="str">
            <v>POST2013</v>
          </cell>
          <cell r="O31" t="str">
            <v>POST2013</v>
          </cell>
          <cell r="P31" t="str">
            <v>POST2013</v>
          </cell>
          <cell r="Q31" t="str">
            <v>POST2013</v>
          </cell>
          <cell r="R31" t="str">
            <v>POST2013</v>
          </cell>
          <cell r="S31" t="str">
            <v>POST2013</v>
          </cell>
          <cell r="T31" t="str">
            <v>POST2013</v>
          </cell>
          <cell r="W31" t="str">
            <v>POST2013</v>
          </cell>
          <cell r="X31" t="str">
            <v>NR</v>
          </cell>
          <cell r="Y31" t="str">
            <v>POST2013</v>
          </cell>
        </row>
        <row r="32">
          <cell r="B32" t="str">
            <v>Commercial EM-New</v>
          </cell>
          <cell r="C32" t="str">
            <v>POST2013</v>
          </cell>
          <cell r="D32" t="str">
            <v>POST2013</v>
          </cell>
          <cell r="E32" t="str">
            <v>POST2013</v>
          </cell>
          <cell r="F32" t="str">
            <v>POST2013</v>
          </cell>
          <cell r="G32" t="str">
            <v>POST2013</v>
          </cell>
          <cell r="H32" t="str">
            <v>POST2013</v>
          </cell>
          <cell r="I32" t="str">
            <v>POST2013</v>
          </cell>
          <cell r="J32" t="str">
            <v>POST2013</v>
          </cell>
          <cell r="K32" t="str">
            <v>POST2013</v>
          </cell>
          <cell r="L32" t="str">
            <v>POST2013</v>
          </cell>
          <cell r="M32" t="str">
            <v>POST2013</v>
          </cell>
          <cell r="N32" t="str">
            <v>POST2013</v>
          </cell>
          <cell r="O32" t="str">
            <v>POST2013</v>
          </cell>
          <cell r="P32" t="str">
            <v>POST2013</v>
          </cell>
          <cell r="Q32" t="str">
            <v>POST2013</v>
          </cell>
          <cell r="R32" t="str">
            <v>POST2013</v>
          </cell>
          <cell r="S32" t="str">
            <v>POST2013</v>
          </cell>
          <cell r="T32" t="str">
            <v>POST2013</v>
          </cell>
          <cell r="W32" t="str">
            <v>POST2013</v>
          </cell>
          <cell r="X32" t="str">
            <v>New</v>
          </cell>
          <cell r="Y32" t="str">
            <v>POST2013</v>
          </cell>
        </row>
        <row r="33">
          <cell r="B33" t="str">
            <v>Commercial EM-NR</v>
          </cell>
          <cell r="C33" t="str">
            <v>POST2013</v>
          </cell>
          <cell r="D33" t="str">
            <v>POST2013</v>
          </cell>
          <cell r="E33" t="str">
            <v>POST2013</v>
          </cell>
          <cell r="F33" t="str">
            <v>POST2013</v>
          </cell>
          <cell r="G33" t="str">
            <v>POST2013</v>
          </cell>
          <cell r="H33" t="str">
            <v>POST2013</v>
          </cell>
          <cell r="I33" t="str">
            <v>POST2013</v>
          </cell>
          <cell r="J33" t="str">
            <v>POST2013</v>
          </cell>
          <cell r="K33" t="str">
            <v>POST2013</v>
          </cell>
          <cell r="L33" t="str">
            <v>POST2013</v>
          </cell>
          <cell r="M33" t="str">
            <v>POST2013</v>
          </cell>
          <cell r="N33" t="str">
            <v>POST2013</v>
          </cell>
          <cell r="O33" t="str">
            <v>POST2013</v>
          </cell>
          <cell r="P33" t="str">
            <v>POST2013</v>
          </cell>
          <cell r="Q33" t="str">
            <v>POST2013</v>
          </cell>
          <cell r="R33" t="str">
            <v>POST2013</v>
          </cell>
          <cell r="S33" t="str">
            <v>POST2013</v>
          </cell>
          <cell r="T33" t="str">
            <v>POST2013</v>
          </cell>
          <cell r="W33" t="str">
            <v>POST2013</v>
          </cell>
          <cell r="X33" t="str">
            <v>NR</v>
          </cell>
          <cell r="Y33" t="str">
            <v>POST2013</v>
          </cell>
        </row>
        <row r="34">
          <cell r="B34" t="str">
            <v>Commercial EM-Retro</v>
          </cell>
          <cell r="C34" t="str">
            <v>_PRE2013</v>
          </cell>
          <cell r="D34" t="str">
            <v>_PRE2013</v>
          </cell>
          <cell r="E34" t="str">
            <v>_PRE2013</v>
          </cell>
          <cell r="F34" t="str">
            <v>_PRE2013</v>
          </cell>
          <cell r="G34" t="str">
            <v>_PRE2013</v>
          </cell>
          <cell r="H34" t="str">
            <v>_PRE2013</v>
          </cell>
          <cell r="I34" t="str">
            <v>_PRE2013</v>
          </cell>
          <cell r="J34" t="str">
            <v>_PRE2013</v>
          </cell>
          <cell r="K34" t="str">
            <v>_PRE2013</v>
          </cell>
          <cell r="L34" t="str">
            <v>_PRE2013</v>
          </cell>
          <cell r="M34" t="str">
            <v>_PRE2013</v>
          </cell>
          <cell r="N34" t="str">
            <v>_PRE2013</v>
          </cell>
          <cell r="O34" t="str">
            <v>_PRE2013</v>
          </cell>
          <cell r="P34" t="str">
            <v>_PRE2013</v>
          </cell>
          <cell r="Q34" t="str">
            <v>_PRE2013</v>
          </cell>
          <cell r="R34" t="str">
            <v>_PRE2013</v>
          </cell>
          <cell r="S34" t="str">
            <v>_PRE2013</v>
          </cell>
          <cell r="T34" t="str">
            <v>_PRE2013</v>
          </cell>
          <cell r="W34" t="str">
            <v>_PRE2013</v>
          </cell>
          <cell r="X34" t="str">
            <v>Retro</v>
          </cell>
          <cell r="Y34" t="str">
            <v>_PRE2013</v>
          </cell>
        </row>
        <row r="35">
          <cell r="B35" t="str">
            <v>Evaporative Assist Cooling-New</v>
          </cell>
          <cell r="C35" t="str">
            <v>POST2013</v>
          </cell>
          <cell r="D35" t="str">
            <v>POST2013</v>
          </cell>
          <cell r="E35" t="str">
            <v>POST2013</v>
          </cell>
          <cell r="F35" t="str">
            <v>POST2013</v>
          </cell>
          <cell r="G35" t="str">
            <v>POST2013</v>
          </cell>
          <cell r="H35" t="str">
            <v>POST2013</v>
          </cell>
          <cell r="I35" t="str">
            <v>POST2013</v>
          </cell>
          <cell r="J35" t="str">
            <v>POST2013</v>
          </cell>
          <cell r="K35" t="str">
            <v>POST2013</v>
          </cell>
          <cell r="L35" t="str">
            <v>POST2013</v>
          </cell>
          <cell r="M35" t="str">
            <v>POST2013</v>
          </cell>
          <cell r="N35" t="str">
            <v>POST2013</v>
          </cell>
          <cell r="O35" t="str">
            <v>POST2013</v>
          </cell>
          <cell r="P35" t="str">
            <v>POST2013</v>
          </cell>
          <cell r="Q35" t="str">
            <v>POST2013</v>
          </cell>
          <cell r="R35" t="str">
            <v>POST2013</v>
          </cell>
          <cell r="S35" t="str">
            <v>POST2013</v>
          </cell>
          <cell r="T35" t="str">
            <v>POST2013</v>
          </cell>
          <cell r="W35" t="str">
            <v>POST2013</v>
          </cell>
          <cell r="X35" t="str">
            <v>New</v>
          </cell>
          <cell r="Y35" t="str">
            <v>POST2013</v>
          </cell>
        </row>
        <row r="36">
          <cell r="B36" t="str">
            <v>Evaporative Assist Cooling-NR</v>
          </cell>
          <cell r="C36" t="str">
            <v>POST2013</v>
          </cell>
          <cell r="D36" t="str">
            <v>POST2013</v>
          </cell>
          <cell r="E36" t="str">
            <v>POST2013</v>
          </cell>
          <cell r="F36" t="str">
            <v>POST2013</v>
          </cell>
          <cell r="G36" t="str">
            <v>POST2013</v>
          </cell>
          <cell r="H36" t="str">
            <v>POST2013</v>
          </cell>
          <cell r="I36" t="str">
            <v>POST2013</v>
          </cell>
          <cell r="J36" t="str">
            <v>POST2013</v>
          </cell>
          <cell r="K36" t="str">
            <v>POST2013</v>
          </cell>
          <cell r="L36" t="str">
            <v>POST2013</v>
          </cell>
          <cell r="M36" t="str">
            <v>POST2013</v>
          </cell>
          <cell r="N36" t="str">
            <v>POST2013</v>
          </cell>
          <cell r="O36" t="str">
            <v>POST2013</v>
          </cell>
          <cell r="P36" t="str">
            <v>POST2013</v>
          </cell>
          <cell r="Q36" t="str">
            <v>POST2013</v>
          </cell>
          <cell r="R36" t="str">
            <v>POST2013</v>
          </cell>
          <cell r="S36" t="str">
            <v>POST2013</v>
          </cell>
          <cell r="T36" t="str">
            <v>POST2013</v>
          </cell>
          <cell r="W36" t="str">
            <v>POST2013</v>
          </cell>
          <cell r="X36" t="str">
            <v>NR</v>
          </cell>
          <cell r="Y36" t="str">
            <v>POST2013</v>
          </cell>
        </row>
        <row r="37">
          <cell r="B37" t="str">
            <v>Economizer-Retro</v>
          </cell>
          <cell r="C37" t="str">
            <v>POST2013</v>
          </cell>
          <cell r="D37" t="str">
            <v>POST2013</v>
          </cell>
          <cell r="E37" t="str">
            <v>POST2013</v>
          </cell>
          <cell r="F37" t="str">
            <v>POST2013</v>
          </cell>
          <cell r="G37" t="str">
            <v>POST2013</v>
          </cell>
          <cell r="H37" t="str">
            <v>POST2013</v>
          </cell>
          <cell r="I37" t="str">
            <v>POST2013</v>
          </cell>
          <cell r="J37" t="str">
            <v>POST2013</v>
          </cell>
          <cell r="K37" t="str">
            <v>POST2013</v>
          </cell>
          <cell r="L37" t="str">
            <v>POST2013</v>
          </cell>
          <cell r="M37" t="str">
            <v>POST2013</v>
          </cell>
          <cell r="N37" t="str">
            <v>POST2013</v>
          </cell>
          <cell r="O37" t="str">
            <v>POST2013</v>
          </cell>
          <cell r="P37" t="str">
            <v>POST2013</v>
          </cell>
          <cell r="Q37" t="str">
            <v>POST2013</v>
          </cell>
          <cell r="R37" t="str">
            <v>POST2013</v>
          </cell>
          <cell r="S37" t="str">
            <v>POST2013</v>
          </cell>
          <cell r="T37" t="str">
            <v>POST2013</v>
          </cell>
          <cell r="W37" t="str">
            <v>POST2013</v>
          </cell>
          <cell r="X37" t="str">
            <v>Retro</v>
          </cell>
          <cell r="Y37" t="str">
            <v>_PRE2013</v>
          </cell>
        </row>
        <row r="38">
          <cell r="B38" t="str">
            <v>Demand Control Ventilation-New</v>
          </cell>
          <cell r="C38" t="str">
            <v>POST2013</v>
          </cell>
          <cell r="D38" t="str">
            <v>POST2013</v>
          </cell>
          <cell r="E38" t="str">
            <v>POST2013</v>
          </cell>
          <cell r="F38" t="str">
            <v>POST2013</v>
          </cell>
          <cell r="G38" t="str">
            <v>POST2013</v>
          </cell>
          <cell r="H38" t="str">
            <v>POST2013</v>
          </cell>
          <cell r="I38" t="str">
            <v>POST2013</v>
          </cell>
          <cell r="J38" t="str">
            <v>POST2013</v>
          </cell>
          <cell r="K38" t="str">
            <v>POST2013</v>
          </cell>
          <cell r="L38" t="str">
            <v>POST2013</v>
          </cell>
          <cell r="M38" t="str">
            <v>POST2013</v>
          </cell>
          <cell r="N38" t="str">
            <v>POST2013</v>
          </cell>
          <cell r="O38" t="str">
            <v>POST2013</v>
          </cell>
          <cell r="P38" t="str">
            <v>POST2013</v>
          </cell>
          <cell r="Q38" t="str">
            <v>POST2013</v>
          </cell>
          <cell r="R38" t="str">
            <v>POST2013</v>
          </cell>
          <cell r="S38" t="str">
            <v>POST2013</v>
          </cell>
          <cell r="T38" t="str">
            <v>POST2013</v>
          </cell>
          <cell r="W38" t="str">
            <v>POST2013</v>
          </cell>
          <cell r="X38" t="str">
            <v>New</v>
          </cell>
          <cell r="Y38" t="str">
            <v>POST2013</v>
          </cell>
        </row>
        <row r="39">
          <cell r="B39" t="str">
            <v>Demand Control Ventilation-NR</v>
          </cell>
          <cell r="C39" t="str">
            <v>POST2013</v>
          </cell>
          <cell r="D39" t="str">
            <v>POST2013</v>
          </cell>
          <cell r="E39" t="str">
            <v>POST2013</v>
          </cell>
          <cell r="F39" t="str">
            <v>POST2013</v>
          </cell>
          <cell r="G39" t="str">
            <v>POST2013</v>
          </cell>
          <cell r="H39" t="str">
            <v>POST2013</v>
          </cell>
          <cell r="I39" t="str">
            <v>POST2013</v>
          </cell>
          <cell r="J39" t="str">
            <v>POST2013</v>
          </cell>
          <cell r="K39" t="str">
            <v>POST2013</v>
          </cell>
          <cell r="L39" t="str">
            <v>POST2013</v>
          </cell>
          <cell r="M39" t="str">
            <v>POST2013</v>
          </cell>
          <cell r="N39" t="str">
            <v>POST2013</v>
          </cell>
          <cell r="O39" t="str">
            <v>POST2013</v>
          </cell>
          <cell r="P39" t="str">
            <v>POST2013</v>
          </cell>
          <cell r="Q39" t="str">
            <v>POST2013</v>
          </cell>
          <cell r="R39" t="str">
            <v>POST2013</v>
          </cell>
          <cell r="S39" t="str">
            <v>POST2013</v>
          </cell>
          <cell r="T39" t="str">
            <v>POST2013</v>
          </cell>
          <cell r="W39" t="str">
            <v>POST2013</v>
          </cell>
          <cell r="X39" t="str">
            <v>NR</v>
          </cell>
          <cell r="Y39" t="str">
            <v>POST2013</v>
          </cell>
        </row>
        <row r="40">
          <cell r="B40" t="str">
            <v>Demand Control Ventilation-Retro</v>
          </cell>
          <cell r="C40" t="str">
            <v>_PRE2013</v>
          </cell>
          <cell r="D40" t="str">
            <v>_PRE2013</v>
          </cell>
          <cell r="E40" t="str">
            <v>_PRE2013</v>
          </cell>
          <cell r="F40" t="str">
            <v>_PRE2013</v>
          </cell>
          <cell r="G40" t="str">
            <v>_PRE2013</v>
          </cell>
          <cell r="H40" t="str">
            <v>_PRE2013</v>
          </cell>
          <cell r="I40" t="str">
            <v>_PRE2013</v>
          </cell>
          <cell r="J40" t="str">
            <v>_PRE2013</v>
          </cell>
          <cell r="K40" t="str">
            <v>_PRE2013</v>
          </cell>
          <cell r="L40" t="str">
            <v>_PRE2013</v>
          </cell>
          <cell r="M40" t="str">
            <v>_PRE2013</v>
          </cell>
          <cell r="N40" t="str">
            <v>_PRE2013</v>
          </cell>
          <cell r="O40" t="str">
            <v>_PRE2013</v>
          </cell>
          <cell r="P40" t="str">
            <v>_PRE2013</v>
          </cell>
          <cell r="Q40" t="str">
            <v>_PRE2013</v>
          </cell>
          <cell r="R40" t="str">
            <v>_PRE2013</v>
          </cell>
          <cell r="S40" t="str">
            <v>_PRE2013</v>
          </cell>
          <cell r="T40" t="str">
            <v>_PRE2013</v>
          </cell>
          <cell r="W40" t="str">
            <v>_PRE2013</v>
          </cell>
          <cell r="X40" t="str">
            <v>Retro</v>
          </cell>
          <cell r="Y40" t="str">
            <v>_PRE2013</v>
          </cell>
        </row>
        <row r="41">
          <cell r="B41" t="str">
            <v>Premium Fume Hood-NR</v>
          </cell>
          <cell r="C41" t="str">
            <v>POST2013</v>
          </cell>
          <cell r="D41" t="str">
            <v>POST2013</v>
          </cell>
          <cell r="E41" t="str">
            <v>POST2013</v>
          </cell>
          <cell r="F41" t="str">
            <v>POST2013</v>
          </cell>
          <cell r="G41" t="str">
            <v>POST2013</v>
          </cell>
          <cell r="H41" t="str">
            <v>POST2013</v>
          </cell>
          <cell r="I41" t="str">
            <v>POST2013</v>
          </cell>
          <cell r="J41" t="str">
            <v>POST2013</v>
          </cell>
          <cell r="K41" t="str">
            <v>POST2013</v>
          </cell>
          <cell r="L41" t="str">
            <v>POST2013</v>
          </cell>
          <cell r="M41" t="str">
            <v>POST2013</v>
          </cell>
          <cell r="N41" t="str">
            <v>POST2013</v>
          </cell>
          <cell r="O41" t="str">
            <v>POST2013</v>
          </cell>
          <cell r="P41" t="str">
            <v>POST2013</v>
          </cell>
          <cell r="Q41" t="str">
            <v>POST2013</v>
          </cell>
          <cell r="R41" t="str">
            <v>POST2013</v>
          </cell>
          <cell r="S41" t="str">
            <v>POST2013</v>
          </cell>
          <cell r="T41" t="str">
            <v>POST2013</v>
          </cell>
          <cell r="W41" t="str">
            <v>POST2013</v>
          </cell>
          <cell r="X41" t="str">
            <v>NR</v>
          </cell>
          <cell r="Y41" t="str">
            <v>POST2013</v>
          </cell>
        </row>
        <row r="42">
          <cell r="B42" t="str">
            <v>DCV Restaurant Hood-Retro</v>
          </cell>
          <cell r="C42" t="str">
            <v>_PRE2013</v>
          </cell>
          <cell r="D42" t="str">
            <v>_PRE2013</v>
          </cell>
          <cell r="E42" t="str">
            <v>_PRE2013</v>
          </cell>
          <cell r="F42" t="str">
            <v>_PRE2013</v>
          </cell>
          <cell r="G42" t="str">
            <v>_PRE2013</v>
          </cell>
          <cell r="H42" t="str">
            <v>_PRE2013</v>
          </cell>
          <cell r="I42" t="str">
            <v>_PRE2013</v>
          </cell>
          <cell r="J42" t="str">
            <v>_PRE2013</v>
          </cell>
          <cell r="K42" t="str">
            <v>_PRE2013</v>
          </cell>
          <cell r="L42" t="str">
            <v>_PRE2013</v>
          </cell>
          <cell r="M42" t="str">
            <v>_PRE2013</v>
          </cell>
          <cell r="N42" t="str">
            <v>_PRE2013</v>
          </cell>
          <cell r="O42" t="str">
            <v>_PRE2013</v>
          </cell>
          <cell r="P42" t="str">
            <v>_PRE2013</v>
          </cell>
          <cell r="Q42" t="str">
            <v>_PRE2013</v>
          </cell>
          <cell r="R42" t="str">
            <v>_PRE2013</v>
          </cell>
          <cell r="S42" t="str">
            <v>_PRE2013</v>
          </cell>
          <cell r="T42" t="str">
            <v>_PRE2013</v>
          </cell>
          <cell r="W42" t="str">
            <v>_PRE2013</v>
          </cell>
          <cell r="X42" t="str">
            <v>Retro</v>
          </cell>
          <cell r="Y42" t="str">
            <v>_PRE2013</v>
          </cell>
        </row>
        <row r="43">
          <cell r="B43" t="str">
            <v>DCV Parking Garage-Retro</v>
          </cell>
          <cell r="C43" t="str">
            <v>_PRE2013</v>
          </cell>
          <cell r="D43" t="str">
            <v>_PRE2013</v>
          </cell>
          <cell r="E43" t="str">
            <v>_PRE2013</v>
          </cell>
          <cell r="F43" t="str">
            <v>_PRE2013</v>
          </cell>
          <cell r="G43" t="str">
            <v>_PRE2013</v>
          </cell>
          <cell r="H43" t="str">
            <v>_PRE2013</v>
          </cell>
          <cell r="I43" t="str">
            <v>_PRE2013</v>
          </cell>
          <cell r="J43" t="str">
            <v>_PRE2013</v>
          </cell>
          <cell r="K43" t="str">
            <v>_PRE2013</v>
          </cell>
          <cell r="L43" t="str">
            <v>_PRE2013</v>
          </cell>
          <cell r="M43" t="str">
            <v>_PRE2013</v>
          </cell>
          <cell r="N43" t="str">
            <v>_PRE2013</v>
          </cell>
          <cell r="O43" t="str">
            <v>_PRE2013</v>
          </cell>
          <cell r="P43" t="str">
            <v>_PRE2013</v>
          </cell>
          <cell r="Q43" t="str">
            <v>_PRE2013</v>
          </cell>
          <cell r="R43" t="str">
            <v>_PRE2013</v>
          </cell>
          <cell r="S43" t="str">
            <v>_PRE2013</v>
          </cell>
          <cell r="T43" t="str">
            <v>_PRE2013</v>
          </cell>
          <cell r="W43" t="str">
            <v>_PRE2013</v>
          </cell>
          <cell r="X43" t="str">
            <v>Retro</v>
          </cell>
          <cell r="Y43" t="str">
            <v>_PRE2013</v>
          </cell>
        </row>
        <row r="44">
          <cell r="B44" t="str">
            <v>Weatherization - School-Retro</v>
          </cell>
          <cell r="C44" t="str">
            <v>_PRE2013</v>
          </cell>
          <cell r="D44" t="str">
            <v>_PRE2013</v>
          </cell>
          <cell r="E44" t="str">
            <v>_PRE2013</v>
          </cell>
          <cell r="F44" t="str">
            <v>_PRE2013</v>
          </cell>
          <cell r="G44" t="str">
            <v>_PRE2013</v>
          </cell>
          <cell r="H44" t="str">
            <v>_PRE2013</v>
          </cell>
          <cell r="I44" t="str">
            <v>_PRE2013</v>
          </cell>
          <cell r="J44" t="str">
            <v>_PRE2013</v>
          </cell>
          <cell r="K44" t="str">
            <v>_PRE2013</v>
          </cell>
          <cell r="L44" t="str">
            <v>_PRE2013</v>
          </cell>
          <cell r="M44" t="str">
            <v>_PRE2013</v>
          </cell>
          <cell r="N44" t="str">
            <v>_PRE2013</v>
          </cell>
          <cell r="O44" t="str">
            <v>_PRE2013</v>
          </cell>
          <cell r="P44" t="str">
            <v>_PRE2013</v>
          </cell>
          <cell r="Q44" t="str">
            <v>_PRE2013</v>
          </cell>
          <cell r="R44" t="str">
            <v>_PRE2013</v>
          </cell>
          <cell r="S44" t="str">
            <v>_PRE2013</v>
          </cell>
          <cell r="T44" t="str">
            <v>_PRE2013</v>
          </cell>
          <cell r="W44" t="str">
            <v>_PRE2013</v>
          </cell>
          <cell r="X44" t="str">
            <v>Retro</v>
          </cell>
          <cell r="Y44" t="str">
            <v>_PRE2013</v>
          </cell>
        </row>
        <row r="45">
          <cell r="B45" t="str">
            <v>Energy Recovery Ventilator-NR</v>
          </cell>
          <cell r="C45" t="str">
            <v>POST2013</v>
          </cell>
          <cell r="D45" t="str">
            <v>POST2013</v>
          </cell>
          <cell r="E45" t="str">
            <v>POST2013</v>
          </cell>
          <cell r="F45" t="str">
            <v>POST2013</v>
          </cell>
          <cell r="G45" t="str">
            <v>POST2013</v>
          </cell>
          <cell r="H45" t="str">
            <v>POST2013</v>
          </cell>
          <cell r="I45" t="str">
            <v>POST2013</v>
          </cell>
          <cell r="J45" t="str">
            <v>POST2013</v>
          </cell>
          <cell r="K45" t="str">
            <v>POST2013</v>
          </cell>
          <cell r="L45" t="str">
            <v>POST2013</v>
          </cell>
          <cell r="M45" t="str">
            <v>POST2013</v>
          </cell>
          <cell r="N45" t="str">
            <v>POST2013</v>
          </cell>
          <cell r="O45" t="str">
            <v>POST2013</v>
          </cell>
          <cell r="P45" t="str">
            <v>POST2013</v>
          </cell>
          <cell r="Q45" t="str">
            <v>POST2013</v>
          </cell>
          <cell r="R45" t="str">
            <v>POST2013</v>
          </cell>
          <cell r="S45" t="str">
            <v>POST2013</v>
          </cell>
          <cell r="T45" t="str">
            <v>POST2013</v>
          </cell>
          <cell r="W45" t="str">
            <v>POST2013</v>
          </cell>
          <cell r="X45" t="str">
            <v>NR</v>
          </cell>
          <cell r="Y45" t="str">
            <v>POST2013</v>
          </cell>
        </row>
        <row r="46">
          <cell r="B46" t="str">
            <v>AC Heat Recovery for Water Heating-NR</v>
          </cell>
          <cell r="C46" t="str">
            <v>POST2013</v>
          </cell>
          <cell r="D46" t="str">
            <v>POST2013</v>
          </cell>
          <cell r="E46" t="str">
            <v>POST2013</v>
          </cell>
          <cell r="F46" t="str">
            <v>POST2013</v>
          </cell>
          <cell r="G46" t="str">
            <v>POST2013</v>
          </cell>
          <cell r="H46" t="str">
            <v>POST2013</v>
          </cell>
          <cell r="I46" t="str">
            <v>POST2013</v>
          </cell>
          <cell r="J46" t="str">
            <v>POST2013</v>
          </cell>
          <cell r="K46" t="str">
            <v>POST2013</v>
          </cell>
          <cell r="L46" t="str">
            <v>POST2013</v>
          </cell>
          <cell r="M46" t="str">
            <v>POST2013</v>
          </cell>
          <cell r="N46" t="str">
            <v>POST2013</v>
          </cell>
          <cell r="O46" t="str">
            <v>POST2013</v>
          </cell>
          <cell r="P46" t="str">
            <v>POST2013</v>
          </cell>
          <cell r="Q46" t="str">
            <v>POST2013</v>
          </cell>
          <cell r="R46" t="str">
            <v>POST2013</v>
          </cell>
          <cell r="S46" t="str">
            <v>POST2013</v>
          </cell>
          <cell r="T46" t="str">
            <v>POST2013</v>
          </cell>
          <cell r="W46" t="str">
            <v>POST2013</v>
          </cell>
          <cell r="X46" t="str">
            <v>NR</v>
          </cell>
          <cell r="Y46" t="str">
            <v>POST2013</v>
          </cell>
        </row>
        <row r="47">
          <cell r="B47" t="str">
            <v>Room Occupancy Sensors in Lodging-Retro</v>
          </cell>
          <cell r="C47" t="str">
            <v>_PRE2013</v>
          </cell>
          <cell r="D47" t="str">
            <v>_PRE2013</v>
          </cell>
          <cell r="E47" t="str">
            <v>_PRE2013</v>
          </cell>
          <cell r="F47" t="str">
            <v>_PRE2013</v>
          </cell>
          <cell r="G47" t="str">
            <v>_PRE2013</v>
          </cell>
          <cell r="H47" t="str">
            <v>_PRE2013</v>
          </cell>
          <cell r="I47" t="str">
            <v>_PRE2013</v>
          </cell>
          <cell r="J47" t="str">
            <v>_PRE2013</v>
          </cell>
          <cell r="K47" t="str">
            <v>_PRE2013</v>
          </cell>
          <cell r="L47" t="str">
            <v>_PRE2013</v>
          </cell>
          <cell r="M47" t="str">
            <v>_PRE2013</v>
          </cell>
          <cell r="N47" t="str">
            <v>_PRE2013</v>
          </cell>
          <cell r="O47" t="str">
            <v>_PRE2013</v>
          </cell>
          <cell r="P47" t="str">
            <v>_PRE2013</v>
          </cell>
          <cell r="Q47" t="str">
            <v>_PRE2013</v>
          </cell>
          <cell r="R47" t="str">
            <v>_PRE2013</v>
          </cell>
          <cell r="S47" t="str">
            <v>_PRE2013</v>
          </cell>
          <cell r="T47" t="str">
            <v>_PRE2013</v>
          </cell>
          <cell r="W47" t="str">
            <v>_PRE2013</v>
          </cell>
          <cell r="X47" t="str">
            <v>Retro</v>
          </cell>
          <cell r="Y47" t="str">
            <v>_PRE2013</v>
          </cell>
        </row>
        <row r="48">
          <cell r="B48" t="str">
            <v>Chiller - chilled water retrofit-Retro</v>
          </cell>
          <cell r="C48" t="str">
            <v>_PRE2013</v>
          </cell>
          <cell r="D48" t="str">
            <v>_PRE2013</v>
          </cell>
          <cell r="E48" t="str">
            <v>_PRE2013</v>
          </cell>
          <cell r="F48" t="str">
            <v>_PRE2013</v>
          </cell>
          <cell r="G48" t="str">
            <v>_PRE2013</v>
          </cell>
          <cell r="H48" t="str">
            <v>_PRE2013</v>
          </cell>
          <cell r="I48" t="str">
            <v>_PRE2013</v>
          </cell>
          <cell r="J48" t="str">
            <v>_PRE2013</v>
          </cell>
          <cell r="K48" t="str">
            <v>_PRE2013</v>
          </cell>
          <cell r="L48" t="str">
            <v>_PRE2013</v>
          </cell>
          <cell r="M48" t="str">
            <v>_PRE2013</v>
          </cell>
          <cell r="N48" t="str">
            <v>_PRE2013</v>
          </cell>
          <cell r="O48" t="str">
            <v>_PRE2013</v>
          </cell>
          <cell r="P48" t="str">
            <v>_PRE2013</v>
          </cell>
          <cell r="Q48" t="str">
            <v>_PRE2013</v>
          </cell>
          <cell r="R48" t="str">
            <v>_PRE2013</v>
          </cell>
          <cell r="S48" t="str">
            <v>_PRE2013</v>
          </cell>
          <cell r="T48" t="str">
            <v>_PRE2013</v>
          </cell>
          <cell r="W48" t="str">
            <v>_PRE2013</v>
          </cell>
          <cell r="X48" t="str">
            <v>Retro</v>
          </cell>
          <cell r="Y48" t="str">
            <v>_PRE2013</v>
          </cell>
        </row>
        <row r="49">
          <cell r="B49" t="str">
            <v>Chiller - equip retrofits-Retro</v>
          </cell>
          <cell r="C49" t="str">
            <v>_PRE2013</v>
          </cell>
          <cell r="D49" t="str">
            <v>_PRE2013</v>
          </cell>
          <cell r="E49" t="str">
            <v>_PRE2013</v>
          </cell>
          <cell r="F49" t="str">
            <v>_PRE2013</v>
          </cell>
          <cell r="G49" t="str">
            <v>_PRE2013</v>
          </cell>
          <cell r="H49" t="str">
            <v>_PRE2013</v>
          </cell>
          <cell r="I49" t="str">
            <v>_PRE2013</v>
          </cell>
          <cell r="J49" t="str">
            <v>_PRE2013</v>
          </cell>
          <cell r="K49" t="str">
            <v>_PRE2013</v>
          </cell>
          <cell r="L49" t="str">
            <v>_PRE2013</v>
          </cell>
          <cell r="M49" t="str">
            <v>_PRE2013</v>
          </cell>
          <cell r="N49" t="str">
            <v>_PRE2013</v>
          </cell>
          <cell r="O49" t="str">
            <v>_PRE2013</v>
          </cell>
          <cell r="P49" t="str">
            <v>_PRE2013</v>
          </cell>
          <cell r="Q49" t="str">
            <v>_PRE2013</v>
          </cell>
          <cell r="R49" t="str">
            <v>_PRE2013</v>
          </cell>
          <cell r="S49" t="str">
            <v>_PRE2013</v>
          </cell>
          <cell r="T49" t="str">
            <v>_PRE2013</v>
          </cell>
          <cell r="W49" t="str">
            <v>_PRE2013</v>
          </cell>
          <cell r="X49" t="str">
            <v>Retro</v>
          </cell>
          <cell r="Y49" t="str">
            <v>_PRE2013</v>
          </cell>
        </row>
        <row r="50">
          <cell r="B50" t="str">
            <v>Pool Blankets-Retro</v>
          </cell>
          <cell r="C50" t="str">
            <v>_PRE2013</v>
          </cell>
          <cell r="D50" t="str">
            <v>_PRE2013</v>
          </cell>
          <cell r="E50" t="str">
            <v>_PRE2013</v>
          </cell>
          <cell r="F50" t="str">
            <v>_PRE2013</v>
          </cell>
          <cell r="G50" t="str">
            <v>_PRE2013</v>
          </cell>
          <cell r="H50" t="str">
            <v>_PRE2013</v>
          </cell>
          <cell r="I50" t="str">
            <v>_PRE2013</v>
          </cell>
          <cell r="J50" t="str">
            <v>_PRE2013</v>
          </cell>
          <cell r="K50" t="str">
            <v>_PRE2013</v>
          </cell>
          <cell r="L50" t="str">
            <v>_PRE2013</v>
          </cell>
          <cell r="M50" t="str">
            <v>_PRE2013</v>
          </cell>
          <cell r="N50" t="str">
            <v>_PRE2013</v>
          </cell>
          <cell r="O50" t="str">
            <v>_PRE2013</v>
          </cell>
          <cell r="P50" t="str">
            <v>_PRE2013</v>
          </cell>
          <cell r="Q50" t="str">
            <v>_PRE2013</v>
          </cell>
          <cell r="R50" t="str">
            <v>_PRE2013</v>
          </cell>
          <cell r="S50" t="str">
            <v>_PRE2013</v>
          </cell>
          <cell r="T50" t="str">
            <v>_PRE2013</v>
          </cell>
          <cell r="W50" t="str">
            <v>_PRE2013</v>
          </cell>
          <cell r="X50" t="str">
            <v>Retro</v>
          </cell>
          <cell r="Y50" t="str">
            <v>_PRE2013</v>
          </cell>
        </row>
        <row r="51">
          <cell r="B51" t="str">
            <v>Web-Enabled Thermostats-Retro</v>
          </cell>
          <cell r="C51" t="str">
            <v>_PRE2013</v>
          </cell>
          <cell r="D51" t="str">
            <v>_PRE2013</v>
          </cell>
          <cell r="E51" t="str">
            <v>_PRE2013</v>
          </cell>
          <cell r="F51" t="str">
            <v>_PRE2013</v>
          </cell>
          <cell r="G51" t="str">
            <v>_PRE2013</v>
          </cell>
          <cell r="H51" t="str">
            <v>_PRE2013</v>
          </cell>
          <cell r="I51" t="str">
            <v>_PRE2013</v>
          </cell>
          <cell r="J51" t="str">
            <v>_PRE2013</v>
          </cell>
          <cell r="K51" t="str">
            <v>_PRE2013</v>
          </cell>
          <cell r="L51" t="str">
            <v>_PRE2013</v>
          </cell>
          <cell r="M51" t="str">
            <v>_PRE2013</v>
          </cell>
          <cell r="N51" t="str">
            <v>_PRE2013</v>
          </cell>
          <cell r="O51" t="str">
            <v>_PRE2013</v>
          </cell>
          <cell r="P51" t="str">
            <v>_PRE2013</v>
          </cell>
          <cell r="Q51" t="str">
            <v>_PRE2013</v>
          </cell>
          <cell r="R51" t="str">
            <v>_PRE2013</v>
          </cell>
          <cell r="S51" t="str">
            <v>_PRE2013</v>
          </cell>
          <cell r="T51" t="str">
            <v>_PRE2013</v>
          </cell>
          <cell r="W51" t="str">
            <v>_PRE2013</v>
          </cell>
          <cell r="X51" t="str">
            <v>Retro</v>
          </cell>
          <cell r="Y51" t="str">
            <v>_PRE2013</v>
          </cell>
        </row>
        <row r="52">
          <cell r="B52" t="str">
            <v>Garage CO2 ventilation-Retro</v>
          </cell>
          <cell r="C52" t="str">
            <v>_PRE2013</v>
          </cell>
          <cell r="D52" t="str">
            <v>_PRE2013</v>
          </cell>
          <cell r="E52" t="str">
            <v>_PRE2013</v>
          </cell>
          <cell r="F52" t="str">
            <v>_PRE2013</v>
          </cell>
          <cell r="G52" t="str">
            <v>_PRE2013</v>
          </cell>
          <cell r="H52" t="str">
            <v>_PRE2013</v>
          </cell>
          <cell r="I52" t="str">
            <v>_PRE2013</v>
          </cell>
          <cell r="J52" t="str">
            <v>_PRE2013</v>
          </cell>
          <cell r="K52" t="str">
            <v>_PRE2013</v>
          </cell>
          <cell r="L52" t="str">
            <v>_PRE2013</v>
          </cell>
          <cell r="M52" t="str">
            <v>_PRE2013</v>
          </cell>
          <cell r="N52" t="str">
            <v>_PRE2013</v>
          </cell>
          <cell r="O52" t="str">
            <v>_PRE2013</v>
          </cell>
          <cell r="P52" t="str">
            <v>_PRE2013</v>
          </cell>
          <cell r="Q52" t="str">
            <v>_PRE2013</v>
          </cell>
          <cell r="R52" t="str">
            <v>_PRE2013</v>
          </cell>
          <cell r="S52" t="str">
            <v>_PRE2013</v>
          </cell>
          <cell r="T52" t="str">
            <v>_PRE2013</v>
          </cell>
          <cell r="W52" t="str">
            <v>_PRE2013</v>
          </cell>
          <cell r="X52" t="str">
            <v>Retro</v>
          </cell>
          <cell r="Y52" t="str">
            <v>_PRE2013</v>
          </cell>
        </row>
        <row r="53">
          <cell r="B53" t="str">
            <v>Circ Pump ECM and drive-Retro</v>
          </cell>
          <cell r="C53" t="str">
            <v>_PRE2013</v>
          </cell>
          <cell r="D53" t="str">
            <v>_PRE2013</v>
          </cell>
          <cell r="E53" t="str">
            <v>_PRE2013</v>
          </cell>
          <cell r="F53" t="str">
            <v>_PRE2013</v>
          </cell>
          <cell r="G53" t="str">
            <v>_PRE2013</v>
          </cell>
          <cell r="H53" t="str">
            <v>_PRE2013</v>
          </cell>
          <cell r="I53" t="str">
            <v>_PRE2013</v>
          </cell>
          <cell r="J53" t="str">
            <v>_PRE2013</v>
          </cell>
          <cell r="K53" t="str">
            <v>_PRE2013</v>
          </cell>
          <cell r="L53" t="str">
            <v>_PRE2013</v>
          </cell>
          <cell r="M53" t="str">
            <v>_PRE2013</v>
          </cell>
          <cell r="N53" t="str">
            <v>_PRE2013</v>
          </cell>
          <cell r="O53" t="str">
            <v>_PRE2013</v>
          </cell>
          <cell r="P53" t="str">
            <v>_PRE2013</v>
          </cell>
          <cell r="Q53" t="str">
            <v>_PRE2013</v>
          </cell>
          <cell r="R53" t="str">
            <v>_PRE2013</v>
          </cell>
          <cell r="S53" t="str">
            <v>_PRE2013</v>
          </cell>
          <cell r="T53" t="str">
            <v>_PRE2013</v>
          </cell>
          <cell r="W53" t="str">
            <v>_PRE2013</v>
          </cell>
          <cell r="X53" t="str">
            <v>Retro</v>
          </cell>
          <cell r="Y53" t="str">
            <v>_PRE2013</v>
          </cell>
        </row>
        <row r="54">
          <cell r="B54" t="str">
            <v>VRF-New</v>
          </cell>
          <cell r="C54" t="str">
            <v>_PRE2013</v>
          </cell>
          <cell r="D54" t="str">
            <v>_PRE2013</v>
          </cell>
          <cell r="E54" t="str">
            <v>_PRE2013</v>
          </cell>
          <cell r="F54" t="str">
            <v>_PRE2013</v>
          </cell>
          <cell r="G54" t="str">
            <v>_PRE2013</v>
          </cell>
          <cell r="H54" t="str">
            <v>_PRE2013</v>
          </cell>
          <cell r="I54" t="str">
            <v>_PRE2013</v>
          </cell>
          <cell r="J54" t="str">
            <v>_PRE2013</v>
          </cell>
          <cell r="K54" t="str">
            <v>_PRE2013</v>
          </cell>
          <cell r="L54" t="str">
            <v>_PRE2013</v>
          </cell>
          <cell r="M54" t="str">
            <v>_PRE2013</v>
          </cell>
          <cell r="N54" t="str">
            <v>_PRE2013</v>
          </cell>
          <cell r="O54" t="str">
            <v>_PRE2013</v>
          </cell>
          <cell r="P54" t="str">
            <v>_PRE2013</v>
          </cell>
          <cell r="Q54" t="str">
            <v>_PRE2013</v>
          </cell>
          <cell r="R54" t="str">
            <v>_PRE2013</v>
          </cell>
          <cell r="S54" t="str">
            <v>_PRE2013</v>
          </cell>
          <cell r="T54" t="str">
            <v>_PRE2013</v>
          </cell>
          <cell r="W54" t="str">
            <v>_PRE2013</v>
          </cell>
          <cell r="X54" t="str">
            <v>New</v>
          </cell>
          <cell r="Y54" t="str">
            <v>POST2013</v>
          </cell>
        </row>
        <row r="55">
          <cell r="B55" t="str">
            <v>VRF-Retro</v>
          </cell>
          <cell r="C55" t="str">
            <v>_PRE2013</v>
          </cell>
          <cell r="D55" t="str">
            <v>_PRE2013</v>
          </cell>
          <cell r="E55" t="str">
            <v>_PRE2013</v>
          </cell>
          <cell r="F55" t="str">
            <v>_PRE2013</v>
          </cell>
          <cell r="G55" t="str">
            <v>_PRE2013</v>
          </cell>
          <cell r="H55" t="str">
            <v>_PRE2013</v>
          </cell>
          <cell r="I55" t="str">
            <v>_PRE2013</v>
          </cell>
          <cell r="J55" t="str">
            <v>_PRE2013</v>
          </cell>
          <cell r="K55" t="str">
            <v>_PRE2013</v>
          </cell>
          <cell r="L55" t="str">
            <v>_PRE2013</v>
          </cell>
          <cell r="M55" t="str">
            <v>_PRE2013</v>
          </cell>
          <cell r="N55" t="str">
            <v>_PRE2013</v>
          </cell>
          <cell r="O55" t="str">
            <v>_PRE2013</v>
          </cell>
          <cell r="P55" t="str">
            <v>_PRE2013</v>
          </cell>
          <cell r="Q55" t="str">
            <v>_PRE2013</v>
          </cell>
          <cell r="R55" t="str">
            <v>_PRE2013</v>
          </cell>
          <cell r="S55" t="str">
            <v>_PRE2013</v>
          </cell>
          <cell r="T55" t="str">
            <v>_PRE2013</v>
          </cell>
          <cell r="W55" t="str">
            <v>_PRE2013</v>
          </cell>
          <cell r="X55" t="str">
            <v>Retro</v>
          </cell>
          <cell r="Y55" t="str">
            <v>_PRE2013</v>
          </cell>
        </row>
        <row r="56">
          <cell r="B56" t="str">
            <v>Evaporator Roof Top HVAC-Retro</v>
          </cell>
          <cell r="C56" t="str">
            <v>_PRE2013</v>
          </cell>
          <cell r="D56" t="str">
            <v>_PRE2013</v>
          </cell>
          <cell r="E56" t="str">
            <v>_PRE2013</v>
          </cell>
          <cell r="F56" t="str">
            <v>_PRE2013</v>
          </cell>
          <cell r="G56" t="str">
            <v>_PRE2013</v>
          </cell>
          <cell r="H56" t="str">
            <v>_PRE2013</v>
          </cell>
          <cell r="I56" t="str">
            <v>_PRE2013</v>
          </cell>
          <cell r="J56" t="str">
            <v>_PRE2013</v>
          </cell>
          <cell r="K56" t="str">
            <v>_PRE2013</v>
          </cell>
          <cell r="L56" t="str">
            <v>_PRE2013</v>
          </cell>
          <cell r="M56" t="str">
            <v>_PRE2013</v>
          </cell>
          <cell r="N56" t="str">
            <v>_PRE2013</v>
          </cell>
          <cell r="O56" t="str">
            <v>_PRE2013</v>
          </cell>
          <cell r="P56" t="str">
            <v>_PRE2013</v>
          </cell>
          <cell r="Q56" t="str">
            <v>_PRE2013</v>
          </cell>
          <cell r="R56" t="str">
            <v>_PRE2013</v>
          </cell>
          <cell r="S56" t="str">
            <v>_PRE2013</v>
          </cell>
          <cell r="T56" t="str">
            <v>_PRE2013</v>
          </cell>
          <cell r="W56" t="str">
            <v>_PRE2013</v>
          </cell>
          <cell r="X56" t="str">
            <v>Retro</v>
          </cell>
          <cell r="Y56" t="str">
            <v>_PRE2013</v>
          </cell>
        </row>
        <row r="57">
          <cell r="B57" t="str">
            <v>Secondary Glazing Systems-Retro</v>
          </cell>
          <cell r="C57" t="str">
            <v>_PRE2013</v>
          </cell>
          <cell r="D57" t="str">
            <v>_PRE2013</v>
          </cell>
          <cell r="E57" t="str">
            <v>_PRE2013</v>
          </cell>
          <cell r="F57" t="str">
            <v>_PRE2013</v>
          </cell>
          <cell r="G57" t="str">
            <v>_PRE2013</v>
          </cell>
          <cell r="H57" t="str">
            <v>_PRE2013</v>
          </cell>
          <cell r="I57" t="str">
            <v>_PRE2013</v>
          </cell>
          <cell r="J57" t="str">
            <v>_PRE2013</v>
          </cell>
          <cell r="K57" t="str">
            <v>_PRE2013</v>
          </cell>
          <cell r="L57" t="str">
            <v>_PRE2013</v>
          </cell>
          <cell r="M57" t="str">
            <v>_PRE2013</v>
          </cell>
          <cell r="N57" t="str">
            <v>_PRE2013</v>
          </cell>
          <cell r="O57" t="str">
            <v>_PRE2013</v>
          </cell>
          <cell r="P57" t="str">
            <v>_PRE2013</v>
          </cell>
          <cell r="Q57" t="str">
            <v>_PRE2013</v>
          </cell>
          <cell r="R57" t="str">
            <v>_PRE2013</v>
          </cell>
          <cell r="S57" t="str">
            <v>_PRE2013</v>
          </cell>
          <cell r="T57" t="str">
            <v>_PRE2013</v>
          </cell>
          <cell r="W57" t="str">
            <v>_PRE2013</v>
          </cell>
          <cell r="X57" t="str">
            <v>Retro</v>
          </cell>
          <cell r="Y57" t="str">
            <v>_PRE2013</v>
          </cell>
        </row>
        <row r="58">
          <cell r="B58" t="str">
            <v>LPD Package-New</v>
          </cell>
          <cell r="C58" t="str">
            <v>POST2013</v>
          </cell>
          <cell r="D58" t="str">
            <v>POST2013</v>
          </cell>
          <cell r="E58" t="str">
            <v>POST2013</v>
          </cell>
          <cell r="F58" t="str">
            <v>POST2013</v>
          </cell>
          <cell r="G58" t="str">
            <v>POST2013</v>
          </cell>
          <cell r="H58" t="str">
            <v>POST2013</v>
          </cell>
          <cell r="I58" t="str">
            <v>POST2013</v>
          </cell>
          <cell r="J58" t="str">
            <v>POST2013</v>
          </cell>
          <cell r="K58" t="str">
            <v>POST2013</v>
          </cell>
          <cell r="L58" t="str">
            <v>POST2013</v>
          </cell>
          <cell r="M58" t="str">
            <v>POST2013</v>
          </cell>
          <cell r="N58" t="str">
            <v>POST2013</v>
          </cell>
          <cell r="O58" t="str">
            <v>POST2013</v>
          </cell>
          <cell r="P58" t="str">
            <v>POST2013</v>
          </cell>
          <cell r="Q58" t="str">
            <v>POST2013</v>
          </cell>
          <cell r="R58" t="str">
            <v>POST2013</v>
          </cell>
          <cell r="S58" t="str">
            <v>POST2013</v>
          </cell>
          <cell r="T58" t="str">
            <v>POST2013</v>
          </cell>
          <cell r="W58" t="str">
            <v>POST2013</v>
          </cell>
          <cell r="X58" t="str">
            <v>New</v>
          </cell>
          <cell r="Y58" t="str">
            <v>POST2013</v>
          </cell>
        </row>
        <row r="59">
          <cell r="B59" t="str">
            <v>LPD Package-NR</v>
          </cell>
          <cell r="C59" t="str">
            <v>_PRE2013</v>
          </cell>
          <cell r="D59" t="str">
            <v>_PRE2013</v>
          </cell>
          <cell r="E59" t="str">
            <v>_PRE2013</v>
          </cell>
          <cell r="F59" t="str">
            <v>_PRE2013</v>
          </cell>
          <cell r="G59" t="str">
            <v>_PRE2013</v>
          </cell>
          <cell r="H59" t="str">
            <v>_PRE2013</v>
          </cell>
          <cell r="I59" t="str">
            <v>_PRE2013</v>
          </cell>
          <cell r="J59" t="str">
            <v>_PRE2013</v>
          </cell>
          <cell r="K59" t="str">
            <v>_PRE2013</v>
          </cell>
          <cell r="L59" t="str">
            <v>_PRE2013</v>
          </cell>
          <cell r="M59" t="str">
            <v>_PRE2013</v>
          </cell>
          <cell r="N59" t="str">
            <v>_PRE2013</v>
          </cell>
          <cell r="O59" t="str">
            <v>_PRE2013</v>
          </cell>
          <cell r="P59" t="str">
            <v>_PRE2013</v>
          </cell>
          <cell r="Q59" t="str">
            <v>_PRE2013</v>
          </cell>
          <cell r="R59" t="str">
            <v>_PRE2013</v>
          </cell>
          <cell r="S59" t="str">
            <v>_PRE2013</v>
          </cell>
          <cell r="T59" t="str">
            <v>_PRE2013</v>
          </cell>
          <cell r="W59" t="str">
            <v>_PRE2013</v>
          </cell>
          <cell r="X59" t="str">
            <v>NR</v>
          </cell>
          <cell r="Y59" t="str">
            <v>_PRE2013</v>
          </cell>
        </row>
        <row r="60">
          <cell r="B60" t="str">
            <v>LPD Package-Retro</v>
          </cell>
          <cell r="C60" t="str">
            <v>_PRE2013</v>
          </cell>
          <cell r="D60" t="str">
            <v>_PRE2013</v>
          </cell>
          <cell r="E60" t="str">
            <v>_PRE2013</v>
          </cell>
          <cell r="F60" t="str">
            <v>_PRE2013</v>
          </cell>
          <cell r="G60" t="str">
            <v>_PRE2013</v>
          </cell>
          <cell r="H60" t="str">
            <v>_PRE2013</v>
          </cell>
          <cell r="I60" t="str">
            <v>_PRE2013</v>
          </cell>
          <cell r="J60" t="str">
            <v>_PRE2013</v>
          </cell>
          <cell r="K60" t="str">
            <v>_PRE2013</v>
          </cell>
          <cell r="L60" t="str">
            <v>_PRE2013</v>
          </cell>
          <cell r="M60" t="str">
            <v>_PRE2013</v>
          </cell>
          <cell r="N60" t="str">
            <v>_PRE2013</v>
          </cell>
          <cell r="O60" t="str">
            <v>_PRE2013</v>
          </cell>
          <cell r="P60" t="str">
            <v>_PRE2013</v>
          </cell>
          <cell r="Q60" t="str">
            <v>_PRE2013</v>
          </cell>
          <cell r="R60" t="str">
            <v>_PRE2013</v>
          </cell>
          <cell r="S60" t="str">
            <v>_PRE2013</v>
          </cell>
          <cell r="T60" t="str">
            <v>_PRE2013</v>
          </cell>
          <cell r="W60" t="str">
            <v>_PRE2013</v>
          </cell>
          <cell r="X60" t="str">
            <v>Retro</v>
          </cell>
          <cell r="Y60" t="str">
            <v>_PRE2013</v>
          </cell>
        </row>
        <row r="61">
          <cell r="B61" t="str">
            <v>Top Daylighting-New</v>
          </cell>
          <cell r="C61" t="str">
            <v>POST2013</v>
          </cell>
          <cell r="D61" t="str">
            <v>POST2013</v>
          </cell>
          <cell r="E61" t="str">
            <v>POST2013</v>
          </cell>
          <cell r="F61" t="str">
            <v>POST2013</v>
          </cell>
          <cell r="G61" t="str">
            <v>POST2013</v>
          </cell>
          <cell r="H61" t="str">
            <v>POST2013</v>
          </cell>
          <cell r="I61" t="str">
            <v>POST2013</v>
          </cell>
          <cell r="J61" t="str">
            <v>POST2013</v>
          </cell>
          <cell r="K61" t="str">
            <v>POST2013</v>
          </cell>
          <cell r="L61" t="str">
            <v>POST2013</v>
          </cell>
          <cell r="M61" t="str">
            <v>POST2013</v>
          </cell>
          <cell r="N61" t="str">
            <v>POST2013</v>
          </cell>
          <cell r="O61" t="str">
            <v>POST2013</v>
          </cell>
          <cell r="P61" t="str">
            <v>POST2013</v>
          </cell>
          <cell r="Q61" t="str">
            <v>POST2013</v>
          </cell>
          <cell r="R61" t="str">
            <v>POST2013</v>
          </cell>
          <cell r="S61" t="str">
            <v>POST2013</v>
          </cell>
          <cell r="T61" t="str">
            <v>POST2013</v>
          </cell>
          <cell r="W61" t="str">
            <v>POST2013</v>
          </cell>
          <cell r="X61" t="str">
            <v>New</v>
          </cell>
          <cell r="Y61" t="str">
            <v>POST2013</v>
          </cell>
        </row>
        <row r="62">
          <cell r="B62" t="str">
            <v>Perimeter Daylighting Controls Advanced-New</v>
          </cell>
          <cell r="C62" t="str">
            <v>POST2013</v>
          </cell>
          <cell r="D62" t="str">
            <v>POST2013</v>
          </cell>
          <cell r="E62" t="str">
            <v>POST2013</v>
          </cell>
          <cell r="F62" t="str">
            <v>POST2013</v>
          </cell>
          <cell r="G62" t="str">
            <v>POST2013</v>
          </cell>
          <cell r="H62" t="str">
            <v>POST2013</v>
          </cell>
          <cell r="I62" t="str">
            <v>POST2013</v>
          </cell>
          <cell r="J62" t="str">
            <v>POST2013</v>
          </cell>
          <cell r="K62" t="str">
            <v>POST2013</v>
          </cell>
          <cell r="L62" t="str">
            <v>POST2013</v>
          </cell>
          <cell r="M62" t="str">
            <v>POST2013</v>
          </cell>
          <cell r="N62" t="str">
            <v>POST2013</v>
          </cell>
          <cell r="O62" t="str">
            <v>POST2013</v>
          </cell>
          <cell r="P62" t="str">
            <v>POST2013</v>
          </cell>
          <cell r="Q62" t="str">
            <v>POST2013</v>
          </cell>
          <cell r="R62" t="str">
            <v>POST2013</v>
          </cell>
          <cell r="S62" t="str">
            <v>POST2013</v>
          </cell>
          <cell r="T62" t="str">
            <v>POST2013</v>
          </cell>
          <cell r="W62" t="str">
            <v>POST2013</v>
          </cell>
          <cell r="X62" t="str">
            <v>New</v>
          </cell>
          <cell r="Y62" t="str">
            <v>POST2013</v>
          </cell>
        </row>
        <row r="63">
          <cell r="B63" t="str">
            <v>Perimeter Daylighting Controls Advanced-NR</v>
          </cell>
          <cell r="C63" t="str">
            <v>POST2013</v>
          </cell>
          <cell r="D63" t="str">
            <v>POST2013</v>
          </cell>
          <cell r="E63" t="str">
            <v>POST2013</v>
          </cell>
          <cell r="F63" t="str">
            <v>POST2013</v>
          </cell>
          <cell r="G63" t="str">
            <v>POST2013</v>
          </cell>
          <cell r="H63" t="str">
            <v>POST2013</v>
          </cell>
          <cell r="I63" t="str">
            <v>POST2013</v>
          </cell>
          <cell r="J63" t="str">
            <v>POST2013</v>
          </cell>
          <cell r="K63" t="str">
            <v>POST2013</v>
          </cell>
          <cell r="L63" t="str">
            <v>POST2013</v>
          </cell>
          <cell r="M63" t="str">
            <v>POST2013</v>
          </cell>
          <cell r="N63" t="str">
            <v>POST2013</v>
          </cell>
          <cell r="O63" t="str">
            <v>POST2013</v>
          </cell>
          <cell r="P63" t="str">
            <v>POST2013</v>
          </cell>
          <cell r="Q63" t="str">
            <v>POST2013</v>
          </cell>
          <cell r="R63" t="str">
            <v>POST2013</v>
          </cell>
          <cell r="S63" t="str">
            <v>POST2013</v>
          </cell>
          <cell r="T63" t="str">
            <v>POST2013</v>
          </cell>
          <cell r="W63" t="str">
            <v>POST2013</v>
          </cell>
          <cell r="X63" t="str">
            <v>NR</v>
          </cell>
          <cell r="Y63" t="str">
            <v>POST2013</v>
          </cell>
        </row>
        <row r="64">
          <cell r="B64" t="str">
            <v>Lighting Controls Interior-New</v>
          </cell>
          <cell r="C64" t="str">
            <v>POST2013</v>
          </cell>
          <cell r="D64" t="str">
            <v>POST2013</v>
          </cell>
          <cell r="E64" t="str">
            <v>POST2013</v>
          </cell>
          <cell r="F64" t="str">
            <v>POST2013</v>
          </cell>
          <cell r="G64" t="str">
            <v>POST2013</v>
          </cell>
          <cell r="H64" t="str">
            <v>POST2013</v>
          </cell>
          <cell r="I64" t="str">
            <v>POST2013</v>
          </cell>
          <cell r="J64" t="str">
            <v>POST2013</v>
          </cell>
          <cell r="K64" t="str">
            <v>POST2013</v>
          </cell>
          <cell r="L64" t="str">
            <v>POST2013</v>
          </cell>
          <cell r="M64" t="str">
            <v>POST2013</v>
          </cell>
          <cell r="N64" t="str">
            <v>POST2013</v>
          </cell>
          <cell r="O64" t="str">
            <v>POST2013</v>
          </cell>
          <cell r="P64" t="str">
            <v>POST2013</v>
          </cell>
          <cell r="Q64" t="str">
            <v>POST2013</v>
          </cell>
          <cell r="R64" t="str">
            <v>POST2013</v>
          </cell>
          <cell r="S64" t="str">
            <v>POST2013</v>
          </cell>
          <cell r="T64" t="str">
            <v>POST2013</v>
          </cell>
          <cell r="W64" t="str">
            <v>POST2013</v>
          </cell>
          <cell r="X64" t="str">
            <v>New</v>
          </cell>
          <cell r="Y64" t="str">
            <v>POST2013</v>
          </cell>
        </row>
        <row r="65">
          <cell r="B65" t="str">
            <v>Lighting Controls Interior-NR</v>
          </cell>
          <cell r="C65" t="str">
            <v>_PRE2013</v>
          </cell>
          <cell r="D65" t="str">
            <v>_PRE2013</v>
          </cell>
          <cell r="E65" t="str">
            <v>_PRE2013</v>
          </cell>
          <cell r="F65" t="str">
            <v>_PRE2013</v>
          </cell>
          <cell r="G65" t="str">
            <v>_PRE2013</v>
          </cell>
          <cell r="H65" t="str">
            <v>_PRE2013</v>
          </cell>
          <cell r="I65" t="str">
            <v>_PRE2013</v>
          </cell>
          <cell r="J65" t="str">
            <v>_PRE2013</v>
          </cell>
          <cell r="K65" t="str">
            <v>_PRE2013</v>
          </cell>
          <cell r="L65" t="str">
            <v>_PRE2013</v>
          </cell>
          <cell r="M65" t="str">
            <v>_PRE2013</v>
          </cell>
          <cell r="N65" t="str">
            <v>_PRE2013</v>
          </cell>
          <cell r="O65" t="str">
            <v>_PRE2013</v>
          </cell>
          <cell r="P65" t="str">
            <v>_PRE2013</v>
          </cell>
          <cell r="Q65" t="str">
            <v>_PRE2013</v>
          </cell>
          <cell r="R65" t="str">
            <v>_PRE2013</v>
          </cell>
          <cell r="S65" t="str">
            <v>_PRE2013</v>
          </cell>
          <cell r="T65" t="str">
            <v>_PRE2013</v>
          </cell>
          <cell r="W65" t="str">
            <v>_PRE2013</v>
          </cell>
          <cell r="X65" t="str">
            <v>NR</v>
          </cell>
          <cell r="Y65" t="str">
            <v>_PRE2013</v>
          </cell>
        </row>
        <row r="66">
          <cell r="B66" t="str">
            <v>Exterior Building Lighting-New</v>
          </cell>
          <cell r="C66" t="str">
            <v>POST2013</v>
          </cell>
          <cell r="D66" t="str">
            <v>POST2013</v>
          </cell>
          <cell r="E66" t="str">
            <v>POST2013</v>
          </cell>
          <cell r="F66" t="str">
            <v>POST2013</v>
          </cell>
          <cell r="G66" t="str">
            <v>POST2013</v>
          </cell>
          <cell r="H66" t="str">
            <v>POST2013</v>
          </cell>
          <cell r="I66" t="str">
            <v>POST2013</v>
          </cell>
          <cell r="J66" t="str">
            <v>POST2013</v>
          </cell>
          <cell r="K66" t="str">
            <v>POST2013</v>
          </cell>
          <cell r="L66" t="str">
            <v>POST2013</v>
          </cell>
          <cell r="M66" t="str">
            <v>POST2013</v>
          </cell>
          <cell r="N66" t="str">
            <v>POST2013</v>
          </cell>
          <cell r="O66" t="str">
            <v>POST2013</v>
          </cell>
          <cell r="P66" t="str">
            <v>POST2013</v>
          </cell>
          <cell r="Q66" t="str">
            <v>POST2013</v>
          </cell>
          <cell r="R66" t="str">
            <v>POST2013</v>
          </cell>
          <cell r="S66" t="str">
            <v>POST2013</v>
          </cell>
          <cell r="T66" t="str">
            <v>POST2013</v>
          </cell>
          <cell r="W66" t="str">
            <v>POST2013</v>
          </cell>
          <cell r="X66" t="str">
            <v>New</v>
          </cell>
          <cell r="Y66" t="str">
            <v>POST2013</v>
          </cell>
        </row>
        <row r="67">
          <cell r="B67" t="str">
            <v>Exterior Building Lighting-NR</v>
          </cell>
          <cell r="C67" t="str">
            <v>POST2013</v>
          </cell>
          <cell r="D67" t="str">
            <v>POST2013</v>
          </cell>
          <cell r="E67" t="str">
            <v>POST2013</v>
          </cell>
          <cell r="F67" t="str">
            <v>POST2013</v>
          </cell>
          <cell r="G67" t="str">
            <v>POST2013</v>
          </cell>
          <cell r="H67" t="str">
            <v>POST2013</v>
          </cell>
          <cell r="I67" t="str">
            <v>POST2013</v>
          </cell>
          <cell r="J67" t="str">
            <v>POST2013</v>
          </cell>
          <cell r="K67" t="str">
            <v>POST2013</v>
          </cell>
          <cell r="L67" t="str">
            <v>POST2013</v>
          </cell>
          <cell r="M67" t="str">
            <v>POST2013</v>
          </cell>
          <cell r="N67" t="str">
            <v>POST2013</v>
          </cell>
          <cell r="O67" t="str">
            <v>POST2013</v>
          </cell>
          <cell r="P67" t="str">
            <v>POST2013</v>
          </cell>
          <cell r="Q67" t="str">
            <v>POST2013</v>
          </cell>
          <cell r="R67" t="str">
            <v>POST2013</v>
          </cell>
          <cell r="S67" t="str">
            <v>POST2013</v>
          </cell>
          <cell r="T67" t="str">
            <v>POST2013</v>
          </cell>
          <cell r="W67" t="str">
            <v>POST2013</v>
          </cell>
          <cell r="X67" t="str">
            <v>NR</v>
          </cell>
          <cell r="Y67" t="str">
            <v>POST2013</v>
          </cell>
        </row>
        <row r="68">
          <cell r="B68" t="str">
            <v>Street and Roadway Lighting-New</v>
          </cell>
          <cell r="C68" t="str">
            <v>POST2013</v>
          </cell>
          <cell r="D68" t="str">
            <v>POST2013</v>
          </cell>
          <cell r="E68" t="str">
            <v>POST2013</v>
          </cell>
          <cell r="F68" t="str">
            <v>POST2013</v>
          </cell>
          <cell r="G68" t="str">
            <v>POST2013</v>
          </cell>
          <cell r="H68" t="str">
            <v>POST2013</v>
          </cell>
          <cell r="I68" t="str">
            <v>POST2013</v>
          </cell>
          <cell r="J68" t="str">
            <v>POST2013</v>
          </cell>
          <cell r="K68" t="str">
            <v>POST2013</v>
          </cell>
          <cell r="L68" t="str">
            <v>POST2013</v>
          </cell>
          <cell r="M68" t="str">
            <v>POST2013</v>
          </cell>
          <cell r="N68" t="str">
            <v>POST2013</v>
          </cell>
          <cell r="O68" t="str">
            <v>POST2013</v>
          </cell>
          <cell r="P68" t="str">
            <v>POST2013</v>
          </cell>
          <cell r="Q68" t="str">
            <v>POST2013</v>
          </cell>
          <cell r="R68" t="str">
            <v>POST2013</v>
          </cell>
          <cell r="S68" t="str">
            <v>POST2013</v>
          </cell>
          <cell r="T68" t="str">
            <v>POST2013</v>
          </cell>
          <cell r="W68" t="str">
            <v>POST2013</v>
          </cell>
          <cell r="X68" t="str">
            <v>New</v>
          </cell>
          <cell r="Y68" t="str">
            <v>POST2013</v>
          </cell>
        </row>
        <row r="69">
          <cell r="B69" t="str">
            <v>Street and Roadway Lighting-NR</v>
          </cell>
          <cell r="C69" t="str">
            <v>POST2013</v>
          </cell>
          <cell r="D69" t="str">
            <v>POST2013</v>
          </cell>
          <cell r="E69" t="str">
            <v>POST2013</v>
          </cell>
          <cell r="F69" t="str">
            <v>POST2013</v>
          </cell>
          <cell r="G69" t="str">
            <v>POST2013</v>
          </cell>
          <cell r="H69" t="str">
            <v>POST2013</v>
          </cell>
          <cell r="I69" t="str">
            <v>POST2013</v>
          </cell>
          <cell r="J69" t="str">
            <v>POST2013</v>
          </cell>
          <cell r="K69" t="str">
            <v>POST2013</v>
          </cell>
          <cell r="L69" t="str">
            <v>POST2013</v>
          </cell>
          <cell r="M69" t="str">
            <v>POST2013</v>
          </cell>
          <cell r="N69" t="str">
            <v>POST2013</v>
          </cell>
          <cell r="O69" t="str">
            <v>POST2013</v>
          </cell>
          <cell r="P69" t="str">
            <v>POST2013</v>
          </cell>
          <cell r="Q69" t="str">
            <v>POST2013</v>
          </cell>
          <cell r="R69" t="str">
            <v>POST2013</v>
          </cell>
          <cell r="S69" t="str">
            <v>POST2013</v>
          </cell>
          <cell r="T69" t="str">
            <v>POST2013</v>
          </cell>
          <cell r="W69" t="str">
            <v>POST2013</v>
          </cell>
          <cell r="X69" t="str">
            <v>NR</v>
          </cell>
          <cell r="Y69" t="str">
            <v>POST2013</v>
          </cell>
        </row>
        <row r="70">
          <cell r="B70" t="str">
            <v>Parking Lighting-New</v>
          </cell>
          <cell r="C70" t="str">
            <v>POST2013</v>
          </cell>
          <cell r="D70" t="str">
            <v>POST2013</v>
          </cell>
          <cell r="E70" t="str">
            <v>POST2013</v>
          </cell>
          <cell r="F70" t="str">
            <v>POST2013</v>
          </cell>
          <cell r="G70" t="str">
            <v>POST2013</v>
          </cell>
          <cell r="H70" t="str">
            <v>POST2013</v>
          </cell>
          <cell r="I70" t="str">
            <v>POST2013</v>
          </cell>
          <cell r="J70" t="str">
            <v>POST2013</v>
          </cell>
          <cell r="K70" t="str">
            <v>POST2013</v>
          </cell>
          <cell r="L70" t="str">
            <v>POST2013</v>
          </cell>
          <cell r="M70" t="str">
            <v>POST2013</v>
          </cell>
          <cell r="N70" t="str">
            <v>POST2013</v>
          </cell>
          <cell r="O70" t="str">
            <v>POST2013</v>
          </cell>
          <cell r="P70" t="str">
            <v>POST2013</v>
          </cell>
          <cell r="Q70" t="str">
            <v>POST2013</v>
          </cell>
          <cell r="R70" t="str">
            <v>POST2013</v>
          </cell>
          <cell r="S70" t="str">
            <v>POST2013</v>
          </cell>
          <cell r="T70" t="str">
            <v>POST2013</v>
          </cell>
          <cell r="W70" t="str">
            <v>POST2013</v>
          </cell>
          <cell r="X70" t="str">
            <v>New</v>
          </cell>
          <cell r="Y70" t="str">
            <v>POST2013</v>
          </cell>
        </row>
        <row r="71">
          <cell r="B71" t="str">
            <v>Parking Lighting-NR</v>
          </cell>
          <cell r="C71" t="str">
            <v>POST2013</v>
          </cell>
          <cell r="D71" t="str">
            <v>POST2013</v>
          </cell>
          <cell r="E71" t="str">
            <v>POST2013</v>
          </cell>
          <cell r="F71" t="str">
            <v>POST2013</v>
          </cell>
          <cell r="G71" t="str">
            <v>POST2013</v>
          </cell>
          <cell r="H71" t="str">
            <v>POST2013</v>
          </cell>
          <cell r="I71" t="str">
            <v>POST2013</v>
          </cell>
          <cell r="J71" t="str">
            <v>POST2013</v>
          </cell>
          <cell r="K71" t="str">
            <v>POST2013</v>
          </cell>
          <cell r="L71" t="str">
            <v>POST2013</v>
          </cell>
          <cell r="M71" t="str">
            <v>POST2013</v>
          </cell>
          <cell r="N71" t="str">
            <v>POST2013</v>
          </cell>
          <cell r="O71" t="str">
            <v>POST2013</v>
          </cell>
          <cell r="P71" t="str">
            <v>POST2013</v>
          </cell>
          <cell r="Q71" t="str">
            <v>POST2013</v>
          </cell>
          <cell r="R71" t="str">
            <v>POST2013</v>
          </cell>
          <cell r="S71" t="str">
            <v>POST2013</v>
          </cell>
          <cell r="T71" t="str">
            <v>POST2013</v>
          </cell>
          <cell r="W71" t="str">
            <v>POST2013</v>
          </cell>
          <cell r="X71" t="str">
            <v>NR</v>
          </cell>
          <cell r="Y71" t="str">
            <v>POST2013</v>
          </cell>
        </row>
        <row r="72">
          <cell r="B72" t="str">
            <v>Bi-Level Stairwell Lighting-NR</v>
          </cell>
          <cell r="C72" t="str">
            <v>_PRE2013</v>
          </cell>
          <cell r="D72" t="str">
            <v>_PRE2013</v>
          </cell>
          <cell r="E72" t="str">
            <v>_PRE2013</v>
          </cell>
          <cell r="F72" t="str">
            <v>_PRE2013</v>
          </cell>
          <cell r="G72" t="str">
            <v>_PRE2013</v>
          </cell>
          <cell r="H72" t="str">
            <v>_PRE2013</v>
          </cell>
          <cell r="I72" t="str">
            <v>_PRE2013</v>
          </cell>
          <cell r="J72" t="str">
            <v>_PRE2013</v>
          </cell>
          <cell r="K72" t="str">
            <v>_PRE2013</v>
          </cell>
          <cell r="L72" t="str">
            <v>_PRE2013</v>
          </cell>
          <cell r="M72" t="str">
            <v>_PRE2013</v>
          </cell>
          <cell r="N72" t="str">
            <v>_PRE2013</v>
          </cell>
          <cell r="O72" t="str">
            <v>_PRE2013</v>
          </cell>
          <cell r="P72" t="str">
            <v>_PRE2013</v>
          </cell>
          <cell r="Q72" t="str">
            <v>_PRE2013</v>
          </cell>
          <cell r="R72" t="str">
            <v>_PRE2013</v>
          </cell>
          <cell r="S72" t="str">
            <v>_PRE2013</v>
          </cell>
          <cell r="T72" t="str">
            <v>_PRE2013</v>
          </cell>
          <cell r="W72" t="str">
            <v>_PRE2013</v>
          </cell>
          <cell r="X72" t="str">
            <v>NR</v>
          </cell>
          <cell r="Y72" t="str">
            <v>POST2013</v>
          </cell>
        </row>
        <row r="73">
          <cell r="B73" t="str">
            <v>ECM-VAV-New</v>
          </cell>
          <cell r="C73" t="str">
            <v>POST2013</v>
          </cell>
          <cell r="D73" t="str">
            <v>POST2013</v>
          </cell>
          <cell r="E73" t="str">
            <v>POST2013</v>
          </cell>
          <cell r="F73" t="str">
            <v>POST2013</v>
          </cell>
          <cell r="G73" t="str">
            <v>POST2013</v>
          </cell>
          <cell r="H73" t="str">
            <v>POST2013</v>
          </cell>
          <cell r="I73" t="str">
            <v>POST2013</v>
          </cell>
          <cell r="J73" t="str">
            <v>POST2013</v>
          </cell>
          <cell r="K73" t="str">
            <v>POST2013</v>
          </cell>
          <cell r="L73" t="str">
            <v>POST2013</v>
          </cell>
          <cell r="M73" t="str">
            <v>POST2013</v>
          </cell>
          <cell r="N73" t="str">
            <v>POST2013</v>
          </cell>
          <cell r="O73" t="str">
            <v>POST2013</v>
          </cell>
          <cell r="P73" t="str">
            <v>POST2013</v>
          </cell>
          <cell r="Q73" t="str">
            <v>POST2013</v>
          </cell>
          <cell r="R73" t="str">
            <v>POST2013</v>
          </cell>
          <cell r="S73" t="str">
            <v>POST2013</v>
          </cell>
          <cell r="T73" t="str">
            <v>POST2013</v>
          </cell>
          <cell r="W73" t="str">
            <v>POST2013</v>
          </cell>
          <cell r="X73" t="str">
            <v>New</v>
          </cell>
          <cell r="Y73" t="str">
            <v>POST2013</v>
          </cell>
        </row>
        <row r="74">
          <cell r="B74" t="str">
            <v>ECM-VAV-NR</v>
          </cell>
          <cell r="C74" t="str">
            <v>POST2013</v>
          </cell>
          <cell r="D74" t="str">
            <v>POST2013</v>
          </cell>
          <cell r="E74" t="str">
            <v>POST2013</v>
          </cell>
          <cell r="F74" t="str">
            <v>POST2013</v>
          </cell>
          <cell r="G74" t="str">
            <v>POST2013</v>
          </cell>
          <cell r="H74" t="str">
            <v>POST2013</v>
          </cell>
          <cell r="I74" t="str">
            <v>POST2013</v>
          </cell>
          <cell r="J74" t="str">
            <v>POST2013</v>
          </cell>
          <cell r="K74" t="str">
            <v>POST2013</v>
          </cell>
          <cell r="L74" t="str">
            <v>POST2013</v>
          </cell>
          <cell r="M74" t="str">
            <v>POST2013</v>
          </cell>
          <cell r="N74" t="str">
            <v>POST2013</v>
          </cell>
          <cell r="O74" t="str">
            <v>POST2013</v>
          </cell>
          <cell r="P74" t="str">
            <v>POST2013</v>
          </cell>
          <cell r="Q74" t="str">
            <v>POST2013</v>
          </cell>
          <cell r="R74" t="str">
            <v>POST2013</v>
          </cell>
          <cell r="S74" t="str">
            <v>POST2013</v>
          </cell>
          <cell r="T74" t="str">
            <v>POST2013</v>
          </cell>
          <cell r="W74" t="str">
            <v>POST2013</v>
          </cell>
          <cell r="X74" t="str">
            <v>NR</v>
          </cell>
          <cell r="Y74" t="str">
            <v>POST2013</v>
          </cell>
        </row>
        <row r="75">
          <cell r="B75" t="str">
            <v>Pool pumps-Retro</v>
          </cell>
          <cell r="C75" t="str">
            <v>_PRE2013</v>
          </cell>
          <cell r="D75" t="str">
            <v>_PRE2013</v>
          </cell>
          <cell r="E75" t="str">
            <v>_PRE2013</v>
          </cell>
          <cell r="F75" t="str">
            <v>_PRE2013</v>
          </cell>
          <cell r="G75" t="str">
            <v>_PRE2013</v>
          </cell>
          <cell r="H75" t="str">
            <v>_PRE2013</v>
          </cell>
          <cell r="I75" t="str">
            <v>_PRE2013</v>
          </cell>
          <cell r="J75" t="str">
            <v>_PRE2013</v>
          </cell>
          <cell r="K75" t="str">
            <v>_PRE2013</v>
          </cell>
          <cell r="L75" t="str">
            <v>_PRE2013</v>
          </cell>
          <cell r="M75" t="str">
            <v>_PRE2013</v>
          </cell>
          <cell r="N75" t="str">
            <v>_PRE2013</v>
          </cell>
          <cell r="O75" t="str">
            <v>_PRE2013</v>
          </cell>
          <cell r="P75" t="str">
            <v>_PRE2013</v>
          </cell>
          <cell r="Q75" t="str">
            <v>_PRE2013</v>
          </cell>
          <cell r="R75" t="str">
            <v>_PRE2013</v>
          </cell>
          <cell r="S75" t="str">
            <v>_PRE2013</v>
          </cell>
          <cell r="T75" t="str">
            <v>_PRE2013</v>
          </cell>
          <cell r="W75" t="str">
            <v>_PRE2013</v>
          </cell>
          <cell r="X75" t="str">
            <v>Retro</v>
          </cell>
          <cell r="Y75" t="str">
            <v>_PRE2013</v>
          </cell>
        </row>
        <row r="76">
          <cell r="B76" t="str">
            <v>MotorsRewind-New</v>
          </cell>
          <cell r="C76" t="str">
            <v>_PRE2013</v>
          </cell>
          <cell r="D76" t="str">
            <v>_PRE2013</v>
          </cell>
          <cell r="E76" t="str">
            <v>_PRE2013</v>
          </cell>
          <cell r="F76" t="str">
            <v>_PRE2013</v>
          </cell>
          <cell r="G76" t="str">
            <v>_PRE2013</v>
          </cell>
          <cell r="H76" t="str">
            <v>_PRE2013</v>
          </cell>
          <cell r="I76" t="str">
            <v>_PRE2013</v>
          </cell>
          <cell r="J76" t="str">
            <v>_PRE2013</v>
          </cell>
          <cell r="K76" t="str">
            <v>_PRE2013</v>
          </cell>
          <cell r="L76" t="str">
            <v>_PRE2013</v>
          </cell>
          <cell r="M76" t="str">
            <v>_PRE2013</v>
          </cell>
          <cell r="N76" t="str">
            <v>_PRE2013</v>
          </cell>
          <cell r="O76" t="str">
            <v>_PRE2013</v>
          </cell>
          <cell r="P76" t="str">
            <v>_PRE2013</v>
          </cell>
          <cell r="Q76" t="str">
            <v>_PRE2013</v>
          </cell>
          <cell r="R76" t="str">
            <v>_PRE2013</v>
          </cell>
          <cell r="S76" t="str">
            <v>_PRE2013</v>
          </cell>
          <cell r="T76" t="str">
            <v>_PRE2013</v>
          </cell>
          <cell r="W76" t="str">
            <v>_PRE2013</v>
          </cell>
          <cell r="X76" t="str">
            <v>New</v>
          </cell>
          <cell r="Y76" t="str">
            <v>POST2013</v>
          </cell>
        </row>
        <row r="77">
          <cell r="B77" t="str">
            <v>MotorsRewind-NR</v>
          </cell>
          <cell r="C77" t="str">
            <v>POST2013</v>
          </cell>
          <cell r="D77" t="str">
            <v>POST2013</v>
          </cell>
          <cell r="E77" t="str">
            <v>POST2013</v>
          </cell>
          <cell r="F77" t="str">
            <v>POST2013</v>
          </cell>
          <cell r="G77" t="str">
            <v>POST2013</v>
          </cell>
          <cell r="H77" t="str">
            <v>POST2013</v>
          </cell>
          <cell r="I77" t="str">
            <v>POST2013</v>
          </cell>
          <cell r="J77" t="str">
            <v>POST2013</v>
          </cell>
          <cell r="K77" t="str">
            <v>POST2013</v>
          </cell>
          <cell r="L77" t="str">
            <v>POST2013</v>
          </cell>
          <cell r="M77" t="str">
            <v>POST2013</v>
          </cell>
          <cell r="N77" t="str">
            <v>POST2013</v>
          </cell>
          <cell r="O77" t="str">
            <v>POST2013</v>
          </cell>
          <cell r="P77" t="str">
            <v>POST2013</v>
          </cell>
          <cell r="Q77" t="str">
            <v>POST2013</v>
          </cell>
          <cell r="R77" t="str">
            <v>POST2013</v>
          </cell>
          <cell r="S77" t="str">
            <v>POST2013</v>
          </cell>
          <cell r="T77" t="str">
            <v>POST2013</v>
          </cell>
          <cell r="W77" t="str">
            <v>POST2013</v>
          </cell>
          <cell r="X77" t="str">
            <v>NR</v>
          </cell>
          <cell r="Y77" t="str">
            <v>POST2013</v>
          </cell>
        </row>
        <row r="78">
          <cell r="B78" t="str">
            <v>Municipal Sewage Treatment-Retro</v>
          </cell>
          <cell r="C78" t="str">
            <v>_PRE2013</v>
          </cell>
          <cell r="D78" t="str">
            <v>_PRE2013</v>
          </cell>
          <cell r="E78" t="str">
            <v>_PRE2013</v>
          </cell>
          <cell r="F78" t="str">
            <v>_PRE2013</v>
          </cell>
          <cell r="G78" t="str">
            <v>_PRE2013</v>
          </cell>
          <cell r="H78" t="str">
            <v>_PRE2013</v>
          </cell>
          <cell r="I78" t="str">
            <v>_PRE2013</v>
          </cell>
          <cell r="J78" t="str">
            <v>_PRE2013</v>
          </cell>
          <cell r="K78" t="str">
            <v>_PRE2013</v>
          </cell>
          <cell r="L78" t="str">
            <v>_PRE2013</v>
          </cell>
          <cell r="M78" t="str">
            <v>_PRE2013</v>
          </cell>
          <cell r="N78" t="str">
            <v>_PRE2013</v>
          </cell>
          <cell r="O78" t="str">
            <v>_PRE2013</v>
          </cell>
          <cell r="P78" t="str">
            <v>_PRE2013</v>
          </cell>
          <cell r="Q78" t="str">
            <v>_PRE2013</v>
          </cell>
          <cell r="R78" t="str">
            <v>_PRE2013</v>
          </cell>
          <cell r="S78" t="str">
            <v>_PRE2013</v>
          </cell>
          <cell r="T78" t="str">
            <v>_PRE2013</v>
          </cell>
          <cell r="W78" t="str">
            <v>_PRE2013</v>
          </cell>
          <cell r="X78" t="str">
            <v>Retro</v>
          </cell>
          <cell r="Y78" t="str">
            <v>_PRE2013</v>
          </cell>
        </row>
        <row r="79">
          <cell r="B79" t="str">
            <v>Municipal Water Supply-Retro</v>
          </cell>
          <cell r="C79" t="str">
            <v>_PRE2013</v>
          </cell>
          <cell r="D79" t="str">
            <v>_PRE2013</v>
          </cell>
          <cell r="E79" t="str">
            <v>_PRE2013</v>
          </cell>
          <cell r="F79" t="str">
            <v>_PRE2013</v>
          </cell>
          <cell r="G79" t="str">
            <v>_PRE2013</v>
          </cell>
          <cell r="H79" t="str">
            <v>_PRE2013</v>
          </cell>
          <cell r="I79" t="str">
            <v>_PRE2013</v>
          </cell>
          <cell r="J79" t="str">
            <v>_PRE2013</v>
          </cell>
          <cell r="K79" t="str">
            <v>_PRE2013</v>
          </cell>
          <cell r="L79" t="str">
            <v>_PRE2013</v>
          </cell>
          <cell r="M79" t="str">
            <v>_PRE2013</v>
          </cell>
          <cell r="N79" t="str">
            <v>_PRE2013</v>
          </cell>
          <cell r="O79" t="str">
            <v>_PRE2013</v>
          </cell>
          <cell r="P79" t="str">
            <v>_PRE2013</v>
          </cell>
          <cell r="Q79" t="str">
            <v>_PRE2013</v>
          </cell>
          <cell r="R79" t="str">
            <v>_PRE2013</v>
          </cell>
          <cell r="S79" t="str">
            <v>_PRE2013</v>
          </cell>
          <cell r="T79" t="str">
            <v>_PRE2013</v>
          </cell>
          <cell r="W79" t="str">
            <v>_PRE2013</v>
          </cell>
          <cell r="X79" t="str">
            <v>Retro</v>
          </cell>
          <cell r="Y79" t="str">
            <v>_PRE2013</v>
          </cell>
        </row>
        <row r="80">
          <cell r="B80" t="str">
            <v>Engine Generator Block Heaters-Retro</v>
          </cell>
          <cell r="C80" t="str">
            <v>_PRE2013</v>
          </cell>
          <cell r="D80" t="str">
            <v>_PRE2013</v>
          </cell>
          <cell r="E80" t="str">
            <v>_PRE2013</v>
          </cell>
          <cell r="F80" t="str">
            <v>_PRE2013</v>
          </cell>
          <cell r="G80" t="str">
            <v>_PRE2013</v>
          </cell>
          <cell r="H80" t="str">
            <v>_PRE2013</v>
          </cell>
          <cell r="I80" t="str">
            <v>_PRE2013</v>
          </cell>
          <cell r="J80" t="str">
            <v>_PRE2013</v>
          </cell>
          <cell r="K80" t="str">
            <v>_PRE2013</v>
          </cell>
          <cell r="L80" t="str">
            <v>_PRE2013</v>
          </cell>
          <cell r="M80" t="str">
            <v>_PRE2013</v>
          </cell>
          <cell r="N80" t="str">
            <v>_PRE2013</v>
          </cell>
          <cell r="O80" t="str">
            <v>_PRE2013</v>
          </cell>
          <cell r="P80" t="str">
            <v>_PRE2013</v>
          </cell>
          <cell r="Q80" t="str">
            <v>_PRE2013</v>
          </cell>
          <cell r="R80" t="str">
            <v>_PRE2013</v>
          </cell>
          <cell r="S80" t="str">
            <v>_PRE2013</v>
          </cell>
          <cell r="T80" t="str">
            <v>_PRE2013</v>
          </cell>
          <cell r="W80" t="str">
            <v>_PRE2013</v>
          </cell>
          <cell r="X80" t="str">
            <v>Retro</v>
          </cell>
          <cell r="Y80" t="str">
            <v>_PRE2013</v>
          </cell>
        </row>
        <row r="81">
          <cell r="B81" t="str">
            <v>Grocery Refrigeration Bundle-Retro</v>
          </cell>
          <cell r="C81" t="str">
            <v>_PRE2013</v>
          </cell>
          <cell r="D81" t="str">
            <v>_PRE2013</v>
          </cell>
          <cell r="E81" t="str">
            <v>_PRE2013</v>
          </cell>
          <cell r="F81" t="str">
            <v>_PRE2013</v>
          </cell>
          <cell r="G81" t="str">
            <v>_PRE2013</v>
          </cell>
          <cell r="H81" t="str">
            <v>_PRE2013</v>
          </cell>
          <cell r="I81" t="str">
            <v>_PRE2013</v>
          </cell>
          <cell r="J81" t="str">
            <v>_PRE2013</v>
          </cell>
          <cell r="K81" t="str">
            <v>_PRE2013</v>
          </cell>
          <cell r="L81" t="str">
            <v>_PRE2013</v>
          </cell>
          <cell r="M81" t="str">
            <v>_PRE2013</v>
          </cell>
          <cell r="N81" t="str">
            <v>_PRE2013</v>
          </cell>
          <cell r="O81" t="str">
            <v>_PRE2013</v>
          </cell>
          <cell r="P81" t="str">
            <v>_PRE2013</v>
          </cell>
          <cell r="Q81" t="str">
            <v>_PRE2013</v>
          </cell>
          <cell r="R81" t="str">
            <v>_PRE2013</v>
          </cell>
          <cell r="S81" t="str">
            <v>_PRE2013</v>
          </cell>
          <cell r="T81" t="str">
            <v>_PRE2013</v>
          </cell>
          <cell r="W81" t="str">
            <v>_PRE2013</v>
          </cell>
          <cell r="X81" t="str">
            <v>Retro</v>
          </cell>
          <cell r="Y81" t="str">
            <v>_PRE2013</v>
          </cell>
        </row>
        <row r="82">
          <cell r="B82" t="str">
            <v>Packaged Refrigeration Equipment-New</v>
          </cell>
          <cell r="C82" t="str">
            <v>POST2013</v>
          </cell>
          <cell r="D82" t="str">
            <v>POST2013</v>
          </cell>
          <cell r="E82" t="str">
            <v>POST2013</v>
          </cell>
          <cell r="F82" t="str">
            <v>POST2013</v>
          </cell>
          <cell r="G82" t="str">
            <v>POST2013</v>
          </cell>
          <cell r="H82" t="str">
            <v>POST2013</v>
          </cell>
          <cell r="I82" t="str">
            <v>POST2013</v>
          </cell>
          <cell r="J82" t="str">
            <v>POST2013</v>
          </cell>
          <cell r="K82" t="str">
            <v>POST2013</v>
          </cell>
          <cell r="L82" t="str">
            <v>POST2013</v>
          </cell>
          <cell r="M82" t="str">
            <v>POST2013</v>
          </cell>
          <cell r="N82" t="str">
            <v>POST2013</v>
          </cell>
          <cell r="O82" t="str">
            <v>POST2013</v>
          </cell>
          <cell r="P82" t="str">
            <v>POST2013</v>
          </cell>
          <cell r="Q82" t="str">
            <v>POST2013</v>
          </cell>
          <cell r="R82" t="str">
            <v>POST2013</v>
          </cell>
          <cell r="S82" t="str">
            <v>POST2013</v>
          </cell>
          <cell r="T82" t="str">
            <v>POST2013</v>
          </cell>
          <cell r="W82" t="str">
            <v>POST2013</v>
          </cell>
          <cell r="X82" t="str">
            <v>New</v>
          </cell>
          <cell r="Y82" t="str">
            <v>POST2013</v>
          </cell>
        </row>
        <row r="83">
          <cell r="B83" t="str">
            <v>Appliances - Freezers-NR</v>
          </cell>
          <cell r="C83" t="str">
            <v>POST2013</v>
          </cell>
          <cell r="D83" t="str">
            <v>POST2013</v>
          </cell>
          <cell r="E83" t="str">
            <v>POST2013</v>
          </cell>
          <cell r="F83" t="str">
            <v>POST2013</v>
          </cell>
          <cell r="G83" t="str">
            <v>POST2013</v>
          </cell>
          <cell r="H83" t="str">
            <v>POST2013</v>
          </cell>
          <cell r="I83" t="str">
            <v>POST2013</v>
          </cell>
          <cell r="J83" t="str">
            <v>POST2013</v>
          </cell>
          <cell r="K83" t="str">
            <v>POST2013</v>
          </cell>
          <cell r="L83" t="str">
            <v>POST2013</v>
          </cell>
          <cell r="M83" t="str">
            <v>POST2013</v>
          </cell>
          <cell r="N83" t="str">
            <v>POST2013</v>
          </cell>
          <cell r="O83" t="str">
            <v>POST2013</v>
          </cell>
          <cell r="P83" t="str">
            <v>POST2013</v>
          </cell>
          <cell r="Q83" t="str">
            <v>POST2013</v>
          </cell>
          <cell r="R83" t="str">
            <v>POST2013</v>
          </cell>
          <cell r="S83" t="str">
            <v>POST2013</v>
          </cell>
          <cell r="T83" t="str">
            <v>POST2013</v>
          </cell>
          <cell r="W83" t="str">
            <v>POST2013</v>
          </cell>
          <cell r="X83" t="str">
            <v>NR</v>
          </cell>
          <cell r="Y83" t="str">
            <v>POST2013</v>
          </cell>
        </row>
        <row r="84">
          <cell r="B84" t="str">
            <v>Appliances - Refrigerators-NR</v>
          </cell>
          <cell r="C84" t="str">
            <v>POST2013</v>
          </cell>
          <cell r="D84" t="str">
            <v>POST2013</v>
          </cell>
          <cell r="E84" t="str">
            <v>POST2013</v>
          </cell>
          <cell r="F84" t="str">
            <v>POST2013</v>
          </cell>
          <cell r="G84" t="str">
            <v>POST2013</v>
          </cell>
          <cell r="H84" t="str">
            <v>POST2013</v>
          </cell>
          <cell r="I84" t="str">
            <v>POST2013</v>
          </cell>
          <cell r="J84" t="str">
            <v>POST2013</v>
          </cell>
          <cell r="K84" t="str">
            <v>POST2013</v>
          </cell>
          <cell r="L84" t="str">
            <v>POST2013</v>
          </cell>
          <cell r="M84" t="str">
            <v>POST2013</v>
          </cell>
          <cell r="N84" t="str">
            <v>POST2013</v>
          </cell>
          <cell r="O84" t="str">
            <v>POST2013</v>
          </cell>
          <cell r="P84" t="str">
            <v>POST2013</v>
          </cell>
          <cell r="Q84" t="str">
            <v>POST2013</v>
          </cell>
          <cell r="R84" t="str">
            <v>POST2013</v>
          </cell>
          <cell r="S84" t="str">
            <v>POST2013</v>
          </cell>
          <cell r="T84" t="str">
            <v>POST2013</v>
          </cell>
          <cell r="W84" t="str">
            <v>POST2013</v>
          </cell>
          <cell r="X84" t="str">
            <v>NR</v>
          </cell>
          <cell r="Y84" t="str">
            <v>POST2013</v>
          </cell>
        </row>
        <row r="85">
          <cell r="B85" t="str">
            <v>Water Cooler Controls-NR</v>
          </cell>
          <cell r="C85" t="str">
            <v>_PRE2013</v>
          </cell>
          <cell r="D85" t="str">
            <v>_PRE2013</v>
          </cell>
          <cell r="E85" t="str">
            <v>_PRE2013</v>
          </cell>
          <cell r="F85" t="str">
            <v>_PRE2013</v>
          </cell>
          <cell r="G85" t="str">
            <v>_PRE2013</v>
          </cell>
          <cell r="H85" t="str">
            <v>_PRE2013</v>
          </cell>
          <cell r="I85" t="str">
            <v>_PRE2013</v>
          </cell>
          <cell r="J85" t="str">
            <v>_PRE2013</v>
          </cell>
          <cell r="K85" t="str">
            <v>_PRE2013</v>
          </cell>
          <cell r="L85" t="str">
            <v>_PRE2013</v>
          </cell>
          <cell r="M85" t="str">
            <v>_PRE2013</v>
          </cell>
          <cell r="N85" t="str">
            <v>_PRE2013</v>
          </cell>
          <cell r="O85" t="str">
            <v>_PRE2013</v>
          </cell>
          <cell r="P85" t="str">
            <v>_PRE2013</v>
          </cell>
          <cell r="Q85" t="str">
            <v>_PRE2013</v>
          </cell>
          <cell r="R85" t="str">
            <v>_PRE2013</v>
          </cell>
          <cell r="S85" t="str">
            <v>_PRE2013</v>
          </cell>
          <cell r="T85" t="str">
            <v>_PRE2013</v>
          </cell>
          <cell r="W85" t="str">
            <v>_PRE2013</v>
          </cell>
          <cell r="X85" t="str">
            <v>NR</v>
          </cell>
          <cell r="Y85" t="str">
            <v>POST2013</v>
          </cell>
        </row>
        <row r="86">
          <cell r="B86" t="str">
            <v>WHTanks-New</v>
          </cell>
          <cell r="C86" t="str">
            <v>POST2013</v>
          </cell>
          <cell r="D86" t="str">
            <v>POST2013</v>
          </cell>
          <cell r="E86" t="str">
            <v>POST2013</v>
          </cell>
          <cell r="F86" t="str">
            <v>POST2013</v>
          </cell>
          <cell r="G86" t="str">
            <v>POST2013</v>
          </cell>
          <cell r="H86" t="str">
            <v>POST2013</v>
          </cell>
          <cell r="I86" t="str">
            <v>POST2013</v>
          </cell>
          <cell r="J86" t="str">
            <v>POST2013</v>
          </cell>
          <cell r="K86" t="str">
            <v>POST2013</v>
          </cell>
          <cell r="L86" t="str">
            <v>POST2013</v>
          </cell>
          <cell r="M86" t="str">
            <v>POST2013</v>
          </cell>
          <cell r="N86" t="str">
            <v>POST2013</v>
          </cell>
          <cell r="O86" t="str">
            <v>POST2013</v>
          </cell>
          <cell r="P86" t="str">
            <v>POST2013</v>
          </cell>
          <cell r="Q86" t="str">
            <v>POST2013</v>
          </cell>
          <cell r="R86" t="str">
            <v>POST2013</v>
          </cell>
          <cell r="S86" t="str">
            <v>POST2013</v>
          </cell>
          <cell r="T86" t="str">
            <v>POST2013</v>
          </cell>
          <cell r="W86" t="str">
            <v>POST2013</v>
          </cell>
          <cell r="X86" t="str">
            <v>New</v>
          </cell>
          <cell r="Y86" t="str">
            <v>POST2013</v>
          </cell>
        </row>
        <row r="87">
          <cell r="B87" t="str">
            <v>WHTanks-NR</v>
          </cell>
          <cell r="C87" t="str">
            <v>_PRE2013</v>
          </cell>
          <cell r="D87" t="str">
            <v>_PRE2013</v>
          </cell>
          <cell r="E87" t="str">
            <v>_PRE2013</v>
          </cell>
          <cell r="F87" t="str">
            <v>_PRE2013</v>
          </cell>
          <cell r="G87" t="str">
            <v>_PRE2013</v>
          </cell>
          <cell r="H87" t="str">
            <v>_PRE2013</v>
          </cell>
          <cell r="I87" t="str">
            <v>_PRE2013</v>
          </cell>
          <cell r="J87" t="str">
            <v>_PRE2013</v>
          </cell>
          <cell r="K87" t="str">
            <v>_PRE2013</v>
          </cell>
          <cell r="L87" t="str">
            <v>_PRE2013</v>
          </cell>
          <cell r="M87" t="str">
            <v>_PRE2013</v>
          </cell>
          <cell r="N87" t="str">
            <v>_PRE2013</v>
          </cell>
          <cell r="O87" t="str">
            <v>_PRE2013</v>
          </cell>
          <cell r="P87" t="str">
            <v>_PRE2013</v>
          </cell>
          <cell r="Q87" t="str">
            <v>_PRE2013</v>
          </cell>
          <cell r="R87" t="str">
            <v>_PRE2013</v>
          </cell>
          <cell r="S87" t="str">
            <v>_PRE2013</v>
          </cell>
          <cell r="T87" t="str">
            <v>_PRE2013</v>
          </cell>
          <cell r="W87" t="str">
            <v>_PRE2013</v>
          </cell>
          <cell r="X87" t="str">
            <v>NR</v>
          </cell>
          <cell r="Y87" t="str">
            <v>POST2013</v>
          </cell>
        </row>
        <row r="88">
          <cell r="B88" t="str">
            <v>Appliances - Clothes Washers-NR</v>
          </cell>
          <cell r="C88" t="str">
            <v>POST2013</v>
          </cell>
          <cell r="D88" t="str">
            <v>POST2013</v>
          </cell>
          <cell r="E88" t="str">
            <v>POST2013</v>
          </cell>
          <cell r="F88" t="str">
            <v>POST2013</v>
          </cell>
          <cell r="G88" t="str">
            <v>POST2013</v>
          </cell>
          <cell r="H88" t="str">
            <v>POST2013</v>
          </cell>
          <cell r="I88" t="str">
            <v>POST2013</v>
          </cell>
          <cell r="J88" t="str">
            <v>POST2013</v>
          </cell>
          <cell r="K88" t="str">
            <v>POST2013</v>
          </cell>
          <cell r="L88" t="str">
            <v>POST2013</v>
          </cell>
          <cell r="M88" t="str">
            <v>POST2013</v>
          </cell>
          <cell r="N88" t="str">
            <v>POST2013</v>
          </cell>
          <cell r="O88" t="str">
            <v>POST2013</v>
          </cell>
          <cell r="P88" t="str">
            <v>POST2013</v>
          </cell>
          <cell r="Q88" t="str">
            <v>POST2013</v>
          </cell>
          <cell r="R88" t="str">
            <v>POST2013</v>
          </cell>
          <cell r="S88" t="str">
            <v>POST2013</v>
          </cell>
          <cell r="T88" t="str">
            <v>POST2013</v>
          </cell>
          <cell r="W88" t="str">
            <v>POST2013</v>
          </cell>
          <cell r="X88" t="str">
            <v>NR</v>
          </cell>
          <cell r="Y88" t="str">
            <v>POST2013</v>
          </cell>
        </row>
        <row r="89">
          <cell r="B89" t="str">
            <v>Showerheads-Retro</v>
          </cell>
          <cell r="C89" t="str">
            <v>_PRE2013</v>
          </cell>
          <cell r="D89" t="str">
            <v>_PRE2013</v>
          </cell>
          <cell r="E89" t="str">
            <v>_PRE2013</v>
          </cell>
          <cell r="F89" t="str">
            <v>_PRE2013</v>
          </cell>
          <cell r="G89" t="str">
            <v>_PRE2013</v>
          </cell>
          <cell r="H89" t="str">
            <v>_PRE2013</v>
          </cell>
          <cell r="I89" t="str">
            <v>_PRE2013</v>
          </cell>
          <cell r="J89" t="str">
            <v>_PRE2013</v>
          </cell>
          <cell r="K89" t="str">
            <v>_PRE2013</v>
          </cell>
          <cell r="L89" t="str">
            <v>_PRE2013</v>
          </cell>
          <cell r="M89" t="str">
            <v>_PRE2013</v>
          </cell>
          <cell r="N89" t="str">
            <v>_PRE2013</v>
          </cell>
          <cell r="O89" t="str">
            <v>_PRE2013</v>
          </cell>
          <cell r="P89" t="str">
            <v>_PRE2013</v>
          </cell>
          <cell r="Q89" t="str">
            <v>_PRE2013</v>
          </cell>
          <cell r="R89" t="str">
            <v>_PRE2013</v>
          </cell>
          <cell r="S89" t="str">
            <v>_PRE2013</v>
          </cell>
          <cell r="T89" t="str">
            <v>_PRE2013</v>
          </cell>
          <cell r="W89" t="str">
            <v>_PRE2013</v>
          </cell>
          <cell r="X89" t="str">
            <v>Retro</v>
          </cell>
          <cell r="Y89" t="str">
            <v>_PRE2013</v>
          </cell>
        </row>
        <row r="90">
          <cell r="B90" t="str">
            <v>Water Heating - GFHX-New</v>
          </cell>
          <cell r="C90" t="str">
            <v>POST2013</v>
          </cell>
          <cell r="D90" t="str">
            <v>POST2013</v>
          </cell>
          <cell r="E90" t="str">
            <v>POST2013</v>
          </cell>
          <cell r="F90" t="str">
            <v>POST2013</v>
          </cell>
          <cell r="G90" t="str">
            <v>POST2013</v>
          </cell>
          <cell r="H90" t="str">
            <v>POST2013</v>
          </cell>
          <cell r="I90" t="str">
            <v>POST2013</v>
          </cell>
          <cell r="J90" t="str">
            <v>POST2013</v>
          </cell>
          <cell r="K90" t="str">
            <v>POST2013</v>
          </cell>
          <cell r="L90" t="str">
            <v>POST2013</v>
          </cell>
          <cell r="M90" t="str">
            <v>POST2013</v>
          </cell>
          <cell r="N90" t="str">
            <v>POST2013</v>
          </cell>
          <cell r="O90" t="str">
            <v>POST2013</v>
          </cell>
          <cell r="P90" t="str">
            <v>POST2013</v>
          </cell>
          <cell r="Q90" t="str">
            <v>POST2013</v>
          </cell>
          <cell r="R90" t="str">
            <v>POST2013</v>
          </cell>
          <cell r="S90" t="str">
            <v>POST2013</v>
          </cell>
          <cell r="T90" t="str">
            <v>POST2013</v>
          </cell>
          <cell r="W90" t="str">
            <v>POST2013</v>
          </cell>
          <cell r="X90" t="str">
            <v>New</v>
          </cell>
          <cell r="Y90" t="str">
            <v>POST2013</v>
          </cell>
        </row>
        <row r="91">
          <cell r="B91" t="str">
            <v>Demand Control Circulating system DHW-Retro</v>
          </cell>
          <cell r="C91" t="str">
            <v>_PRE2013</v>
          </cell>
          <cell r="D91" t="str">
            <v>_PRE2013</v>
          </cell>
          <cell r="E91" t="str">
            <v>_PRE2013</v>
          </cell>
          <cell r="F91" t="str">
            <v>_PRE2013</v>
          </cell>
          <cell r="G91" t="str">
            <v>_PRE2013</v>
          </cell>
          <cell r="H91" t="str">
            <v>_PRE2013</v>
          </cell>
          <cell r="I91" t="str">
            <v>_PRE2013</v>
          </cell>
          <cell r="J91" t="str">
            <v>_PRE2013</v>
          </cell>
          <cell r="K91" t="str">
            <v>_PRE2013</v>
          </cell>
          <cell r="L91" t="str">
            <v>_PRE2013</v>
          </cell>
          <cell r="M91" t="str">
            <v>_PRE2013</v>
          </cell>
          <cell r="N91" t="str">
            <v>_PRE2013</v>
          </cell>
          <cell r="O91" t="str">
            <v>_PRE2013</v>
          </cell>
          <cell r="P91" t="str">
            <v>_PRE2013</v>
          </cell>
          <cell r="Q91" t="str">
            <v>_PRE2013</v>
          </cell>
          <cell r="R91" t="str">
            <v>_PRE2013</v>
          </cell>
          <cell r="S91" t="str">
            <v>_PRE2013</v>
          </cell>
          <cell r="T91" t="str">
            <v>_PRE2013</v>
          </cell>
          <cell r="W91" t="str">
            <v>_PRE2013</v>
          </cell>
          <cell r="X91" t="str">
            <v>Retro</v>
          </cell>
          <cell r="Y91" t="str">
            <v>_PRE2013</v>
          </cell>
        </row>
        <row r="92">
          <cell r="B92" t="str">
            <v>Central HPWH MF-Retro</v>
          </cell>
          <cell r="C92" t="str">
            <v>_PRE2013</v>
          </cell>
          <cell r="D92" t="str">
            <v>_PRE2013</v>
          </cell>
          <cell r="E92" t="str">
            <v>_PRE2013</v>
          </cell>
          <cell r="F92" t="str">
            <v>_PRE2013</v>
          </cell>
          <cell r="G92" t="str">
            <v>_PRE2013</v>
          </cell>
          <cell r="H92" t="str">
            <v>_PRE2013</v>
          </cell>
          <cell r="I92" t="str">
            <v>_PRE2013</v>
          </cell>
          <cell r="J92" t="str">
            <v>_PRE2013</v>
          </cell>
          <cell r="K92" t="str">
            <v>_PRE2013</v>
          </cell>
          <cell r="L92" t="str">
            <v>_PRE2013</v>
          </cell>
          <cell r="M92" t="str">
            <v>_PRE2013</v>
          </cell>
          <cell r="N92" t="str">
            <v>_PRE2013</v>
          </cell>
          <cell r="O92" t="str">
            <v>_PRE2013</v>
          </cell>
          <cell r="P92" t="str">
            <v>_PRE2013</v>
          </cell>
          <cell r="Q92" t="str">
            <v>_PRE2013</v>
          </cell>
          <cell r="R92" t="str">
            <v>_PRE2013</v>
          </cell>
          <cell r="S92" t="str">
            <v>_PRE2013</v>
          </cell>
          <cell r="T92" t="str">
            <v>_PRE2013</v>
          </cell>
          <cell r="W92" t="str">
            <v>_PRE2013</v>
          </cell>
          <cell r="X92" t="str">
            <v>Retro</v>
          </cell>
          <cell r="Y92" t="str">
            <v>_PRE2013</v>
          </cell>
        </row>
        <row r="93">
          <cell r="B93" t="str">
            <v>Ultra Low Energy Building-New</v>
          </cell>
          <cell r="C93" t="str">
            <v>POST2013</v>
          </cell>
          <cell r="D93" t="str">
            <v>POST2013</v>
          </cell>
          <cell r="E93" t="str">
            <v>POST2013</v>
          </cell>
          <cell r="F93" t="str">
            <v>POST2013</v>
          </cell>
          <cell r="G93" t="str">
            <v>POST2013</v>
          </cell>
          <cell r="H93" t="str">
            <v>POST2013</v>
          </cell>
          <cell r="I93" t="str">
            <v>POST2013</v>
          </cell>
          <cell r="J93" t="str">
            <v>POST2013</v>
          </cell>
          <cell r="K93" t="str">
            <v>POST2013</v>
          </cell>
          <cell r="L93" t="str">
            <v>POST2013</v>
          </cell>
          <cell r="M93" t="str">
            <v>POST2013</v>
          </cell>
          <cell r="N93" t="str">
            <v>POST2013</v>
          </cell>
          <cell r="O93" t="str">
            <v>POST2013</v>
          </cell>
          <cell r="P93" t="str">
            <v>POST2013</v>
          </cell>
          <cell r="Q93" t="str">
            <v>POST2013</v>
          </cell>
          <cell r="R93" t="str">
            <v>POST2013</v>
          </cell>
          <cell r="S93" t="str">
            <v>POST2013</v>
          </cell>
          <cell r="T93" t="str">
            <v>POST2013</v>
          </cell>
          <cell r="W93" t="str">
            <v>POST2013</v>
          </cell>
          <cell r="X93" t="str">
            <v>New</v>
          </cell>
          <cell r="Y93" t="str">
            <v>POST2013</v>
          </cell>
        </row>
        <row r="94">
          <cell r="B94" t="str">
            <v>Low Power LF Lamps-NR</v>
          </cell>
          <cell r="C94" t="str">
            <v>_PRE2013</v>
          </cell>
          <cell r="D94" t="str">
            <v>_PRE2013</v>
          </cell>
          <cell r="W94" t="str">
            <v>_PRE2013</v>
          </cell>
          <cell r="X94" t="str">
            <v>Retro</v>
          </cell>
          <cell r="Y94" t="str">
            <v>_PRE2013</v>
          </cell>
        </row>
      </sheetData>
      <sheetData sheetId="6">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Air-Retro</v>
          </cell>
        </row>
        <row r="13">
          <cell r="B13" t="str">
            <v>Compressed Air-NR</v>
          </cell>
        </row>
        <row r="14">
          <cell r="B14" t="str">
            <v>Network PC Power Management-Retro</v>
          </cell>
        </row>
        <row r="15">
          <cell r="B15" t="str">
            <v>Laptop-NR</v>
          </cell>
          <cell r="U15">
            <v>0.25</v>
          </cell>
        </row>
        <row r="16">
          <cell r="B16" t="str">
            <v>Smart Plug Power Strips-Retro</v>
          </cell>
          <cell r="U16">
            <v>0.2</v>
          </cell>
        </row>
        <row r="17">
          <cell r="B17" t="str">
            <v>Data Centers-NR</v>
          </cell>
          <cell r="U17">
            <v>0.2</v>
          </cell>
        </row>
        <row r="18">
          <cell r="B18" t="str">
            <v>Monitor-NR</v>
          </cell>
          <cell r="U18">
            <v>0.2</v>
          </cell>
        </row>
        <row r="19">
          <cell r="B19" t="str">
            <v>Desktop-NR</v>
          </cell>
          <cell r="U19">
            <v>0.25</v>
          </cell>
        </row>
        <row r="20">
          <cell r="B20" t="str">
            <v>Pre-Rinse Spray Valve-Retro</v>
          </cell>
          <cell r="U20">
            <v>0.2</v>
          </cell>
        </row>
        <row r="21">
          <cell r="B21" t="str">
            <v>Cooking Equipment-NR</v>
          </cell>
          <cell r="U21">
            <v>0.08</v>
          </cell>
        </row>
        <row r="22">
          <cell r="B22" t="str">
            <v>Premium HVAC Equipment-New</v>
          </cell>
          <cell r="C22">
            <v>3.3333333333333333E-2</v>
          </cell>
          <cell r="D22">
            <v>0.04</v>
          </cell>
          <cell r="E22">
            <v>0.05</v>
          </cell>
          <cell r="F22">
            <v>0.05</v>
          </cell>
          <cell r="G22">
            <v>0.05</v>
          </cell>
          <cell r="H22">
            <v>0.05</v>
          </cell>
          <cell r="I22">
            <v>3.3333333333333333E-2</v>
          </cell>
          <cell r="J22">
            <v>3.3333333333333333E-2</v>
          </cell>
          <cell r="K22">
            <v>3.3333333333333333E-2</v>
          </cell>
          <cell r="L22">
            <v>0.05</v>
          </cell>
          <cell r="M22">
            <v>0.05</v>
          </cell>
          <cell r="N22">
            <v>0.05</v>
          </cell>
          <cell r="O22">
            <v>0.05</v>
          </cell>
          <cell r="P22">
            <v>0.05</v>
          </cell>
          <cell r="Q22">
            <v>0.04</v>
          </cell>
          <cell r="R22">
            <v>0.04</v>
          </cell>
          <cell r="S22">
            <v>0.04</v>
          </cell>
          <cell r="T22">
            <v>0.04</v>
          </cell>
          <cell r="V22" t="str">
            <v>20, 25 or 30 year equipment life</v>
          </cell>
        </row>
        <row r="23">
          <cell r="B23" t="str">
            <v>Premium HVAC Equipment-NR</v>
          </cell>
          <cell r="C23">
            <v>3.3333333333333333E-2</v>
          </cell>
          <cell r="D23">
            <v>0.04</v>
          </cell>
          <cell r="E23">
            <v>0.05</v>
          </cell>
          <cell r="F23">
            <v>0.05</v>
          </cell>
          <cell r="G23">
            <v>0.05</v>
          </cell>
          <cell r="H23">
            <v>0.05</v>
          </cell>
          <cell r="I23">
            <v>3.3333333333333333E-2</v>
          </cell>
          <cell r="J23">
            <v>3.3333333333333333E-2</v>
          </cell>
          <cell r="K23">
            <v>3.3333333333333333E-2</v>
          </cell>
          <cell r="L23">
            <v>0.05</v>
          </cell>
          <cell r="M23">
            <v>0.05</v>
          </cell>
          <cell r="N23">
            <v>0.05</v>
          </cell>
          <cell r="O23">
            <v>0.05</v>
          </cell>
          <cell r="P23">
            <v>0.05</v>
          </cell>
          <cell r="Q23">
            <v>0.04</v>
          </cell>
          <cell r="R23">
            <v>0.04</v>
          </cell>
          <cell r="S23">
            <v>0.04</v>
          </cell>
          <cell r="T23">
            <v>0.04</v>
          </cell>
          <cell r="V23" t="str">
            <v>20, 25 or 30 year equipment life</v>
          </cell>
        </row>
        <row r="24">
          <cell r="B24" t="str">
            <v>Glass-New</v>
          </cell>
        </row>
        <row r="25">
          <cell r="B25" t="str">
            <v>Glass-NR</v>
          </cell>
        </row>
        <row r="26">
          <cell r="B26" t="str">
            <v>Glass-Retro</v>
          </cell>
        </row>
        <row r="27">
          <cell r="B27" t="str">
            <v>Advanced Rooftop Controller-New</v>
          </cell>
          <cell r="C27">
            <v>6.6666666666666666E-2</v>
          </cell>
          <cell r="D27">
            <v>6.6666666666666666E-2</v>
          </cell>
          <cell r="E27">
            <v>6.6666666666666666E-2</v>
          </cell>
          <cell r="F27">
            <v>6.6666666666666666E-2</v>
          </cell>
          <cell r="G27">
            <v>6.6666666666666666E-2</v>
          </cell>
          <cell r="H27">
            <v>6.6666666666666666E-2</v>
          </cell>
          <cell r="I27">
            <v>6.6666666666666666E-2</v>
          </cell>
          <cell r="J27">
            <v>6.6666666666666666E-2</v>
          </cell>
          <cell r="K27">
            <v>6.6666666666666666E-2</v>
          </cell>
          <cell r="L27">
            <v>6.6666666666666666E-2</v>
          </cell>
          <cell r="M27">
            <v>6.6666666666666666E-2</v>
          </cell>
          <cell r="N27">
            <v>6.6666666666666666E-2</v>
          </cell>
          <cell r="O27">
            <v>6.6666666666666666E-2</v>
          </cell>
          <cell r="P27">
            <v>6.6666666666666666E-2</v>
          </cell>
          <cell r="Q27">
            <v>6.6666666666666666E-2</v>
          </cell>
          <cell r="R27">
            <v>6.6666666666666666E-2</v>
          </cell>
          <cell r="S27">
            <v>6.6666666666666666E-2</v>
          </cell>
          <cell r="T27">
            <v>6.6666666666666666E-2</v>
          </cell>
        </row>
        <row r="28">
          <cell r="B28" t="str">
            <v>Advanced Rooftop Controller-NR</v>
          </cell>
          <cell r="C28">
            <v>6.6666666666666666E-2</v>
          </cell>
          <cell r="D28">
            <v>6.6666666666666666E-2</v>
          </cell>
          <cell r="E28">
            <v>6.6666666666666666E-2</v>
          </cell>
          <cell r="F28">
            <v>6.6666666666666666E-2</v>
          </cell>
          <cell r="G28">
            <v>6.6666666666666666E-2</v>
          </cell>
          <cell r="H28">
            <v>6.6666666666666666E-2</v>
          </cell>
          <cell r="I28">
            <v>6.6666666666666666E-2</v>
          </cell>
          <cell r="J28">
            <v>6.6666666666666666E-2</v>
          </cell>
          <cell r="K28">
            <v>6.6666666666666666E-2</v>
          </cell>
          <cell r="L28">
            <v>6.6666666666666666E-2</v>
          </cell>
          <cell r="M28">
            <v>6.6666666666666666E-2</v>
          </cell>
          <cell r="N28">
            <v>6.6666666666666666E-2</v>
          </cell>
          <cell r="O28">
            <v>6.6666666666666666E-2</v>
          </cell>
          <cell r="P28">
            <v>6.6666666666666666E-2</v>
          </cell>
          <cell r="Q28">
            <v>6.6666666666666666E-2</v>
          </cell>
          <cell r="R28">
            <v>6.6666666666666666E-2</v>
          </cell>
          <cell r="S28">
            <v>6.6666666666666666E-2</v>
          </cell>
          <cell r="T28">
            <v>6.6666666666666666E-2</v>
          </cell>
        </row>
        <row r="29">
          <cell r="B29" t="str">
            <v>Advanced Rooftop Controller-Retro</v>
          </cell>
          <cell r="C29">
            <v>6.6666666666666666E-2</v>
          </cell>
          <cell r="D29">
            <v>6.6666666666666666E-2</v>
          </cell>
          <cell r="E29">
            <v>6.6666666666666666E-2</v>
          </cell>
          <cell r="F29">
            <v>6.6666666666666666E-2</v>
          </cell>
          <cell r="G29">
            <v>6.6666666666666666E-2</v>
          </cell>
          <cell r="H29">
            <v>6.6666666666666666E-2</v>
          </cell>
          <cell r="I29">
            <v>6.6666666666666666E-2</v>
          </cell>
          <cell r="J29">
            <v>6.6666666666666666E-2</v>
          </cell>
          <cell r="K29">
            <v>6.6666666666666666E-2</v>
          </cell>
          <cell r="L29">
            <v>6.6666666666666666E-2</v>
          </cell>
          <cell r="M29">
            <v>6.6666666666666666E-2</v>
          </cell>
          <cell r="N29">
            <v>6.6666666666666666E-2</v>
          </cell>
          <cell r="O29">
            <v>6.6666666666666666E-2</v>
          </cell>
          <cell r="P29">
            <v>6.6666666666666666E-2</v>
          </cell>
          <cell r="Q29">
            <v>6.6666666666666666E-2</v>
          </cell>
          <cell r="R29">
            <v>6.6666666666666666E-2</v>
          </cell>
          <cell r="S29">
            <v>6.6666666666666666E-2</v>
          </cell>
          <cell r="T29">
            <v>6.6666666666666666E-2</v>
          </cell>
        </row>
        <row r="30">
          <cell r="B30" t="str">
            <v>Variable Speed Chiller-New</v>
          </cell>
        </row>
        <row r="31">
          <cell r="B31" t="str">
            <v>Variable Speed Chiller-NR</v>
          </cell>
        </row>
        <row r="32">
          <cell r="B32" t="str">
            <v>Commercial EM-New</v>
          </cell>
          <cell r="C32">
            <v>0.15</v>
          </cell>
          <cell r="D32">
            <v>0.15</v>
          </cell>
          <cell r="E32">
            <v>0.15</v>
          </cell>
          <cell r="F32">
            <v>0.15</v>
          </cell>
          <cell r="G32">
            <v>0.15</v>
          </cell>
          <cell r="H32">
            <v>0.15</v>
          </cell>
          <cell r="I32">
            <v>0.15</v>
          </cell>
          <cell r="J32">
            <v>0.15</v>
          </cell>
          <cell r="K32">
            <v>0.15</v>
          </cell>
          <cell r="L32">
            <v>0.15</v>
          </cell>
          <cell r="M32">
            <v>0.15</v>
          </cell>
          <cell r="N32">
            <v>0.15</v>
          </cell>
          <cell r="O32">
            <v>0.15</v>
          </cell>
          <cell r="P32">
            <v>0.15</v>
          </cell>
          <cell r="Q32">
            <v>0.15</v>
          </cell>
          <cell r="R32">
            <v>0.15</v>
          </cell>
          <cell r="S32">
            <v>0.15</v>
          </cell>
          <cell r="T32">
            <v>0.15</v>
          </cell>
        </row>
        <row r="33">
          <cell r="B33" t="str">
            <v>Commercial EM-NR</v>
          </cell>
          <cell r="C33">
            <v>0.15</v>
          </cell>
          <cell r="D33">
            <v>0.15</v>
          </cell>
          <cell r="E33">
            <v>0.15</v>
          </cell>
          <cell r="F33">
            <v>0.15</v>
          </cell>
          <cell r="G33">
            <v>0.15</v>
          </cell>
          <cell r="H33">
            <v>0.15</v>
          </cell>
          <cell r="I33">
            <v>0.15</v>
          </cell>
          <cell r="J33">
            <v>0.15</v>
          </cell>
          <cell r="K33">
            <v>0.15</v>
          </cell>
          <cell r="L33">
            <v>0.15</v>
          </cell>
          <cell r="M33">
            <v>0.15</v>
          </cell>
          <cell r="N33">
            <v>0.15</v>
          </cell>
          <cell r="O33">
            <v>0.15</v>
          </cell>
          <cell r="P33">
            <v>0.15</v>
          </cell>
          <cell r="Q33">
            <v>0.15</v>
          </cell>
          <cell r="R33">
            <v>0.15</v>
          </cell>
          <cell r="S33">
            <v>0.15</v>
          </cell>
          <cell r="T33">
            <v>0.15</v>
          </cell>
        </row>
        <row r="34">
          <cell r="B34" t="str">
            <v>Commercial EM-Retro</v>
          </cell>
          <cell r="C34">
            <v>0.15</v>
          </cell>
          <cell r="D34">
            <v>0.15</v>
          </cell>
          <cell r="E34">
            <v>0.15</v>
          </cell>
          <cell r="F34">
            <v>0.15</v>
          </cell>
          <cell r="G34">
            <v>0.15</v>
          </cell>
          <cell r="H34">
            <v>0.15</v>
          </cell>
          <cell r="I34">
            <v>0.15</v>
          </cell>
          <cell r="J34">
            <v>0.15</v>
          </cell>
          <cell r="K34">
            <v>0.15</v>
          </cell>
          <cell r="L34">
            <v>0.15</v>
          </cell>
          <cell r="M34">
            <v>0.15</v>
          </cell>
          <cell r="N34">
            <v>0.15</v>
          </cell>
          <cell r="O34">
            <v>0.15</v>
          </cell>
          <cell r="P34">
            <v>0.15</v>
          </cell>
          <cell r="Q34">
            <v>0.15</v>
          </cell>
          <cell r="R34">
            <v>0.15</v>
          </cell>
          <cell r="S34">
            <v>0.15</v>
          </cell>
          <cell r="T34">
            <v>0.15</v>
          </cell>
        </row>
        <row r="35">
          <cell r="B35" t="str">
            <v>Evaporative Assist Cooling-New</v>
          </cell>
        </row>
        <row r="36">
          <cell r="B36" t="str">
            <v>Evaporative Assist Cooling-NR</v>
          </cell>
        </row>
        <row r="37">
          <cell r="B37" t="str">
            <v>Economizer-Retro</v>
          </cell>
        </row>
        <row r="38">
          <cell r="B38" t="str">
            <v>Demand Control Ventilation-New</v>
          </cell>
        </row>
        <row r="39">
          <cell r="B39" t="str">
            <v>Demand Control Ventilation-NR</v>
          </cell>
        </row>
        <row r="40">
          <cell r="B40" t="str">
            <v>Demand Control Ventilation-Retro</v>
          </cell>
        </row>
        <row r="41">
          <cell r="B41" t="str">
            <v>Premium Fume Hood-NR</v>
          </cell>
          <cell r="C41">
            <v>0.06</v>
          </cell>
          <cell r="D41">
            <v>0.06</v>
          </cell>
          <cell r="E41">
            <v>0.06</v>
          </cell>
          <cell r="F41">
            <v>0.06</v>
          </cell>
          <cell r="G41">
            <v>0.06</v>
          </cell>
          <cell r="H41">
            <v>0.06</v>
          </cell>
          <cell r="I41">
            <v>0.06</v>
          </cell>
          <cell r="J41">
            <v>0.06</v>
          </cell>
          <cell r="K41">
            <v>0.06</v>
          </cell>
          <cell r="L41">
            <v>0.06</v>
          </cell>
          <cell r="M41">
            <v>0.06</v>
          </cell>
          <cell r="N41">
            <v>0.06</v>
          </cell>
          <cell r="O41">
            <v>0.06</v>
          </cell>
          <cell r="P41">
            <v>0.06</v>
          </cell>
          <cell r="Q41">
            <v>0.06</v>
          </cell>
          <cell r="R41">
            <v>0.06</v>
          </cell>
          <cell r="S41">
            <v>0.06</v>
          </cell>
          <cell r="T41">
            <v>0.06</v>
          </cell>
          <cell r="U41">
            <v>0.06</v>
          </cell>
        </row>
        <row r="42">
          <cell r="B42" t="str">
            <v>DCV Restaurant Hood-Retro</v>
          </cell>
        </row>
        <row r="43">
          <cell r="B43" t="str">
            <v>DCV Parking Garage-Retro</v>
          </cell>
        </row>
        <row r="44">
          <cell r="B44" t="str">
            <v>Weatherization - School-Retro</v>
          </cell>
        </row>
        <row r="45">
          <cell r="B45" t="str">
            <v>Energy Recovery Ventilator-NR</v>
          </cell>
          <cell r="U45">
            <v>0.25</v>
          </cell>
        </row>
        <row r="46">
          <cell r="B46" t="str">
            <v>AC Heat Recovery for Water Heating-NR</v>
          </cell>
        </row>
        <row r="47">
          <cell r="B47" t="str">
            <v>Room Occupancy Sensors in Lodging-Retro</v>
          </cell>
        </row>
        <row r="48">
          <cell r="B48" t="str">
            <v>Chiller - chilled water retrofit-Retro</v>
          </cell>
        </row>
        <row r="49">
          <cell r="B49" t="str">
            <v>Chiller - equip retrofits-Retro</v>
          </cell>
        </row>
        <row r="50">
          <cell r="B50" t="str">
            <v>Pool Blankets-Retro</v>
          </cell>
        </row>
        <row r="51">
          <cell r="B51" t="str">
            <v>Web-Enabled Thermostats-Retro</v>
          </cell>
        </row>
        <row r="52">
          <cell r="B52" t="str">
            <v>Garage CO2 ventilation-Retro</v>
          </cell>
        </row>
        <row r="53">
          <cell r="B53" t="str">
            <v>Circ Pump ECM and drive-Retro</v>
          </cell>
        </row>
        <row r="54">
          <cell r="B54" t="str">
            <v>VRF-New</v>
          </cell>
        </row>
        <row r="55">
          <cell r="B55" t="str">
            <v>VRF-Retro</v>
          </cell>
        </row>
        <row r="56">
          <cell r="B56" t="str">
            <v>Evaporator Roof Top HVAC-Retro</v>
          </cell>
        </row>
        <row r="57">
          <cell r="B57" t="str">
            <v>Secondary Glazing Systems-Retro</v>
          </cell>
        </row>
        <row r="58">
          <cell r="B58" t="str">
            <v>LPD Package-New</v>
          </cell>
        </row>
        <row r="59">
          <cell r="B59" t="str">
            <v>LPD Package-NR</v>
          </cell>
        </row>
        <row r="60">
          <cell r="B60" t="str">
            <v>LPD Package-Retro</v>
          </cell>
        </row>
        <row r="61">
          <cell r="B61" t="str">
            <v>Top Daylighting-New</v>
          </cell>
        </row>
        <row r="62">
          <cell r="B62" t="str">
            <v>Perimeter Daylighting Controls Advanced-New</v>
          </cell>
        </row>
        <row r="63">
          <cell r="B63" t="str">
            <v>Perimeter Daylighting Controls Advanced-NR</v>
          </cell>
        </row>
        <row r="64">
          <cell r="B64" t="str">
            <v>Lighting Controls Interior-New</v>
          </cell>
        </row>
        <row r="65">
          <cell r="B65" t="str">
            <v>Lighting Controls Interior-NR</v>
          </cell>
          <cell r="C65">
            <v>0.06</v>
          </cell>
          <cell r="D65">
            <v>0.06</v>
          </cell>
          <cell r="E65">
            <v>0.06</v>
          </cell>
          <cell r="F65">
            <v>0.06</v>
          </cell>
          <cell r="G65">
            <v>0.06</v>
          </cell>
          <cell r="H65">
            <v>0.06</v>
          </cell>
          <cell r="I65">
            <v>0.06</v>
          </cell>
          <cell r="J65">
            <v>0.06</v>
          </cell>
          <cell r="K65">
            <v>0.06</v>
          </cell>
          <cell r="L65">
            <v>0.06</v>
          </cell>
          <cell r="M65">
            <v>0.06</v>
          </cell>
          <cell r="N65">
            <v>0.06</v>
          </cell>
          <cell r="O65">
            <v>0.06</v>
          </cell>
          <cell r="P65">
            <v>0.06</v>
          </cell>
          <cell r="Q65">
            <v>0.06</v>
          </cell>
          <cell r="R65">
            <v>0.06</v>
          </cell>
          <cell r="S65">
            <v>0.06</v>
          </cell>
          <cell r="T65">
            <v>0.06</v>
          </cell>
          <cell r="V65" t="str">
            <v>Fixture or Ballast Replacement Cycle</v>
          </cell>
        </row>
        <row r="66">
          <cell r="B66" t="str">
            <v>Exterior Building Lighting-New</v>
          </cell>
          <cell r="U66">
            <v>0.2</v>
          </cell>
          <cell r="V66" t="str">
            <v xml:space="preserve">5-year cycle (lamp cycle) for luminiares requiring bucket truck.  </v>
          </cell>
        </row>
        <row r="67">
          <cell r="B67" t="str">
            <v>Exterior Building Lighting-NR</v>
          </cell>
          <cell r="U67">
            <v>0.2</v>
          </cell>
          <cell r="V67" t="str">
            <v>20-Year Fixture Life from CBSA REN RATE</v>
          </cell>
        </row>
        <row r="68">
          <cell r="B68" t="str">
            <v>Street and Roadway Lighting-New</v>
          </cell>
          <cell r="U68">
            <v>0.2</v>
          </cell>
          <cell r="V68" t="str">
            <v>Five year cycle for streetlight relamp (DOE &amp; Tarioffs)</v>
          </cell>
        </row>
        <row r="69">
          <cell r="B69" t="str">
            <v>Street and Roadway Lighting-NR</v>
          </cell>
          <cell r="U69">
            <v>0.2</v>
          </cell>
          <cell r="V69" t="str">
            <v>Five year cycle for streetlight relamp (DOE &amp; Tarioffs)</v>
          </cell>
        </row>
        <row r="70">
          <cell r="B70" t="str">
            <v>Parking Lighting-New</v>
          </cell>
        </row>
        <row r="71">
          <cell r="B71" t="str">
            <v>Parking Lighting-NR</v>
          </cell>
        </row>
        <row r="72">
          <cell r="B72" t="str">
            <v>Bi-Level Stairwell Lighting-NR</v>
          </cell>
        </row>
        <row r="73">
          <cell r="B73" t="str">
            <v>ECM-VAV-New</v>
          </cell>
        </row>
        <row r="74">
          <cell r="B74" t="str">
            <v>ECM-VAV-NR</v>
          </cell>
        </row>
        <row r="75">
          <cell r="B75" t="str">
            <v>Pool pumps-Retro</v>
          </cell>
        </row>
        <row r="76">
          <cell r="B76" t="str">
            <v>MotorsRewind-New</v>
          </cell>
        </row>
        <row r="77">
          <cell r="B77" t="str">
            <v>MotorsRewind-NR</v>
          </cell>
        </row>
        <row r="78">
          <cell r="B78" t="str">
            <v>Municipal Sewage Treatment-Retro</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row>
        <row r="79">
          <cell r="B79" t="str">
            <v>Municipal Water Supply-Retro</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row>
        <row r="80">
          <cell r="B80" t="str">
            <v>Engine Generator Block Heaters-Retro</v>
          </cell>
        </row>
        <row r="81">
          <cell r="B81" t="str">
            <v>Grocery Refrigeration Bundle-Retro</v>
          </cell>
        </row>
        <row r="82">
          <cell r="B82" t="str">
            <v>Packaged Refrigeration Equipment-New</v>
          </cell>
        </row>
        <row r="83">
          <cell r="B83" t="str">
            <v>Appliances - Freezers-NR</v>
          </cell>
        </row>
        <row r="84">
          <cell r="B84" t="str">
            <v>Appliances - Refrigerators-NR</v>
          </cell>
        </row>
        <row r="85">
          <cell r="B85" t="str">
            <v>Water Cooler Controls-NR</v>
          </cell>
        </row>
        <row r="86">
          <cell r="B86" t="str">
            <v>WHTanks-New</v>
          </cell>
        </row>
        <row r="87">
          <cell r="B87" t="str">
            <v>WHTanks-NR</v>
          </cell>
        </row>
        <row r="88">
          <cell r="B88" t="str">
            <v>Appliances - Clothes Washers-NR</v>
          </cell>
        </row>
        <row r="89">
          <cell r="B89" t="str">
            <v>Showerheads-Retro</v>
          </cell>
        </row>
        <row r="90">
          <cell r="B90" t="str">
            <v>Water Heating - GFHX-New</v>
          </cell>
        </row>
        <row r="91">
          <cell r="B91" t="str">
            <v>Demand Control Circulating system DHW-Retro</v>
          </cell>
        </row>
        <row r="92">
          <cell r="B92" t="str">
            <v>Central HPWH MF-Retro</v>
          </cell>
        </row>
        <row r="93">
          <cell r="B93" t="str">
            <v>Ultra Low Energy Building-New</v>
          </cell>
        </row>
        <row r="94">
          <cell r="B94" t="str">
            <v>Low Power LF Lamps-NR</v>
          </cell>
        </row>
      </sheetData>
      <sheetData sheetId="7">
        <row r="11">
          <cell r="C11" t="str">
            <v>LO1Slow</v>
          </cell>
          <cell r="D11">
            <v>2.5643970768378654E-3</v>
          </cell>
          <cell r="E11">
            <v>7.6904586297764643E-3</v>
          </cell>
          <cell r="F11">
            <v>1.6792013047419844E-2</v>
          </cell>
          <cell r="G11">
            <v>3.15969387774655E-2</v>
          </cell>
          <cell r="H11">
            <v>5.406874819795171E-2</v>
          </cell>
          <cell r="I11">
            <v>8.6253181011834101E-2</v>
          </cell>
          <cell r="J11">
            <v>0.1300328481838382</v>
          </cell>
          <cell r="K11">
            <v>0.18678710893858319</v>
          </cell>
          <cell r="L11">
            <v>0.2569823480072907</v>
          </cell>
          <cell r="M11">
            <v>0.33975920985004748</v>
          </cell>
          <cell r="N11">
            <v>0.43262946935754232</v>
          </cell>
          <cell r="O11">
            <v>0.53142594003645804</v>
          </cell>
          <cell r="P11">
            <v>0.63063487292644704</v>
          </cell>
          <cell r="Q11">
            <v>0.7241560234206913</v>
          </cell>
          <cell r="R11">
            <v>0.80638203131755359</v>
          </cell>
          <cell r="S11">
            <v>0.87331559734491926</v>
          </cell>
          <cell r="T11">
            <v>0.92334516248836807</v>
          </cell>
          <cell r="U11">
            <v>0.95737002770730018</v>
          </cell>
        </row>
        <row r="12">
          <cell r="C12" t="str">
            <v>LO50Fast</v>
          </cell>
          <cell r="D12">
            <v>0.45</v>
          </cell>
          <cell r="E12">
            <v>0.66</v>
          </cell>
          <cell r="F12">
            <v>0.8</v>
          </cell>
          <cell r="G12">
            <v>0.89</v>
          </cell>
          <cell r="H12">
            <v>0.94954036260972652</v>
          </cell>
          <cell r="I12">
            <v>0.97931054391458994</v>
          </cell>
          <cell r="J12">
            <v>0.99254173560564019</v>
          </cell>
          <cell r="K12">
            <v>0.99783421228206048</v>
          </cell>
          <cell r="L12">
            <v>0.99975874925530417</v>
          </cell>
          <cell r="M12">
            <v>1.0004002615797187</v>
          </cell>
          <cell r="N12">
            <v>1.0005976499872309</v>
          </cell>
          <cell r="O12">
            <v>1.0006540466750915</v>
          </cell>
          <cell r="P12">
            <v>1.0006690857918545</v>
          </cell>
          <cell r="Q12">
            <v>1.000672845571045</v>
          </cell>
          <cell r="R12">
            <v>1.0006737302249724</v>
          </cell>
          <cell r="S12">
            <v>1.0006739268147338</v>
          </cell>
          <cell r="T12">
            <v>1.0006739682020522</v>
          </cell>
          <cell r="U12">
            <v>1.0006739764795158</v>
          </cell>
          <cell r="V12">
            <v>1.0006739780561755</v>
          </cell>
          <cell r="W12">
            <v>1.0006739783428409</v>
          </cell>
        </row>
        <row r="13">
          <cell r="C13" t="str">
            <v>LO20Fast</v>
          </cell>
          <cell r="D13">
            <v>0.22119921692859512</v>
          </cell>
          <cell r="E13">
            <v>0.37624232795148943</v>
          </cell>
          <cell r="F13">
            <v>0.48357361352878442</v>
          </cell>
          <cell r="G13">
            <v>0.56716330278444227</v>
          </cell>
          <cell r="H13">
            <v>0.64040048266456928</v>
          </cell>
          <cell r="I13">
            <v>0.70377511937632964</v>
          </cell>
          <cell r="J13">
            <v>0.7580669577441127</v>
          </cell>
          <cell r="K13">
            <v>0.80419335000071168</v>
          </cell>
          <cell r="L13">
            <v>0.84311022627788457</v>
          </cell>
          <cell r="M13">
            <v>0.87575014259103623</v>
          </cell>
          <cell r="N13">
            <v>0.90298584871682319</v>
          </cell>
          <cell r="O13">
            <v>0.92419703797508856</v>
          </cell>
          <cell r="P13">
            <v>0.94071632877930145</v>
          </cell>
          <cell r="Q13">
            <v>0.95358156539340677</v>
          </cell>
          <cell r="R13">
            <v>0.96360102174287088</v>
          </cell>
          <cell r="S13">
            <v>0.97140418219378311</v>
          </cell>
          <cell r="T13">
            <v>0.97748128966338554</v>
          </cell>
          <cell r="U13">
            <v>0.98221414571952104</v>
          </cell>
          <cell r="V13">
            <v>0.98590009772220355</v>
          </cell>
          <cell r="W13">
            <v>0.98877072002825628</v>
          </cell>
        </row>
        <row r="14">
          <cell r="C14" t="str">
            <v>LOEven20</v>
          </cell>
          <cell r="D14">
            <v>0.05</v>
          </cell>
          <cell r="E14">
            <v>0.1</v>
          </cell>
          <cell r="F14">
            <v>0.15000000000000002</v>
          </cell>
          <cell r="G14">
            <v>0.2</v>
          </cell>
          <cell r="H14">
            <v>0.25</v>
          </cell>
          <cell r="I14">
            <v>0.3</v>
          </cell>
          <cell r="J14">
            <v>0.35</v>
          </cell>
          <cell r="K14">
            <v>0.39999999999999997</v>
          </cell>
          <cell r="L14">
            <v>0.44999999999999996</v>
          </cell>
          <cell r="M14">
            <v>0.49999999999999994</v>
          </cell>
          <cell r="N14">
            <v>0.54999999999999993</v>
          </cell>
          <cell r="O14">
            <v>0.6</v>
          </cell>
          <cell r="P14">
            <v>0.65</v>
          </cell>
          <cell r="Q14">
            <v>0.70000000000000007</v>
          </cell>
          <cell r="R14">
            <v>0.75000000000000011</v>
          </cell>
          <cell r="S14">
            <v>0.80000000000000016</v>
          </cell>
          <cell r="T14">
            <v>0.8500000000000002</v>
          </cell>
          <cell r="U14">
            <v>0.90000000000000024</v>
          </cell>
          <cell r="V14">
            <v>0.95000000000000029</v>
          </cell>
          <cell r="W14">
            <v>1.0000000000000002</v>
          </cell>
        </row>
        <row r="15">
          <cell r="C15" t="str">
            <v>LOMax60</v>
          </cell>
          <cell r="D15">
            <v>0.01</v>
          </cell>
          <cell r="E15">
            <v>2.98E-2</v>
          </cell>
          <cell r="F15">
            <v>5.8906E-2</v>
          </cell>
          <cell r="G15">
            <v>9.6549759999999998E-2</v>
          </cell>
          <cell r="H15">
            <v>0.14172227199999998</v>
          </cell>
          <cell r="I15">
            <v>0.19035800991999999</v>
          </cell>
          <cell r="J15">
            <v>0.2362377226912</v>
          </cell>
          <cell r="K15">
            <v>0.279517585072032</v>
          </cell>
          <cell r="L15">
            <v>0.32034492191795017</v>
          </cell>
          <cell r="M15">
            <v>0.35885870967593297</v>
          </cell>
          <cell r="N15">
            <v>0.39519004946096342</v>
          </cell>
          <cell r="O15">
            <v>0.42946261332484215</v>
          </cell>
          <cell r="P15">
            <v>0.46179306523643443</v>
          </cell>
          <cell r="Q15">
            <v>0.49229145820636983</v>
          </cell>
          <cell r="R15">
            <v>0.5210616089080089</v>
          </cell>
          <cell r="S15">
            <v>0.54820145106988838</v>
          </cell>
          <cell r="T15">
            <v>0.57380336884259475</v>
          </cell>
          <cell r="U15">
            <v>0.59795451127484767</v>
          </cell>
          <cell r="V15">
            <v>0.62073708896927293</v>
          </cell>
          <cell r="W15">
            <v>0.6422286539276808</v>
          </cell>
        </row>
        <row r="16">
          <cell r="C16" t="str">
            <v>LO3Slow</v>
          </cell>
          <cell r="D16">
            <v>5.5320496977002724E-3</v>
          </cell>
          <cell r="E16">
            <v>1.4227918344261844E-2</v>
          </cell>
          <cell r="F16">
            <v>3.1619655637384989E-2</v>
          </cell>
          <cell r="G16">
            <v>6.2055195900350503E-2</v>
          </cell>
          <cell r="H16">
            <v>0.10939936964274129</v>
          </cell>
          <cell r="I16">
            <v>0.17568121288208835</v>
          </cell>
          <cell r="J16">
            <v>0.26003992245943919</v>
          </cell>
          <cell r="K16">
            <v>0.3584584169663485</v>
          </cell>
          <cell r="L16">
            <v>0.46444756489686617</v>
          </cell>
          <cell r="M16">
            <v>0.57043671282738384</v>
          </cell>
          <cell r="N16">
            <v>0.66935991756253377</v>
          </cell>
          <cell r="O16">
            <v>0.75591772170578986</v>
          </cell>
          <cell r="P16">
            <v>0.82720061923553012</v>
          </cell>
          <cell r="Q16">
            <v>0.88264287286977261</v>
          </cell>
          <cell r="R16">
            <v>0.92349505975816193</v>
          </cell>
          <cell r="S16">
            <v>0.95209159058003434</v>
          </cell>
          <cell r="T16">
            <v>0.97115594446128262</v>
          </cell>
          <cell r="U16">
            <v>0.98328780602207699</v>
          </cell>
          <cell r="V16">
            <v>0.99067241740690848</v>
          </cell>
          <cell r="W16">
            <v>0.99498010738139331</v>
          </cell>
        </row>
        <row r="18">
          <cell r="B18" t="str">
            <v>Measure Index Name</v>
          </cell>
          <cell r="C18" t="str">
            <v>Ramp</v>
          </cell>
          <cell r="D18">
            <v>2016</v>
          </cell>
          <cell r="E18">
            <v>2017</v>
          </cell>
          <cell r="F18">
            <v>2018</v>
          </cell>
          <cell r="G18">
            <v>2019</v>
          </cell>
          <cell r="H18">
            <v>2020</v>
          </cell>
          <cell r="I18">
            <v>2021</v>
          </cell>
          <cell r="J18">
            <v>2022</v>
          </cell>
          <cell r="K18">
            <v>2023</v>
          </cell>
          <cell r="L18">
            <v>2024</v>
          </cell>
          <cell r="M18">
            <v>2025</v>
          </cell>
          <cell r="N18">
            <v>2026</v>
          </cell>
          <cell r="O18">
            <v>2027</v>
          </cell>
          <cell r="P18">
            <v>2028</v>
          </cell>
          <cell r="Q18">
            <v>2029</v>
          </cell>
          <cell r="R18">
            <v>2030</v>
          </cell>
          <cell r="S18">
            <v>2031</v>
          </cell>
          <cell r="T18">
            <v>2032</v>
          </cell>
          <cell r="U18">
            <v>2033</v>
          </cell>
          <cell r="V18">
            <v>2034</v>
          </cell>
          <cell r="W18">
            <v>2035</v>
          </cell>
        </row>
        <row r="19">
          <cell r="A19" t="str">
            <v>Compressed Air</v>
          </cell>
          <cell r="B19" t="str">
            <v>Compressed Air-Retro</v>
          </cell>
          <cell r="C19" t="str">
            <v>RetroEven20</v>
          </cell>
          <cell r="D19">
            <v>0.05</v>
          </cell>
          <cell r="E19">
            <v>0.05</v>
          </cell>
          <cell r="F19">
            <v>0.05</v>
          </cell>
          <cell r="G19">
            <v>0.05</v>
          </cell>
          <cell r="H19">
            <v>0.05</v>
          </cell>
          <cell r="I19">
            <v>0.05</v>
          </cell>
          <cell r="J19">
            <v>0.05</v>
          </cell>
          <cell r="K19">
            <v>0.05</v>
          </cell>
          <cell r="L19">
            <v>0.05</v>
          </cell>
          <cell r="M19">
            <v>0.05</v>
          </cell>
          <cell r="N19">
            <v>0.05</v>
          </cell>
          <cell r="O19">
            <v>0.05</v>
          </cell>
          <cell r="P19">
            <v>0.05</v>
          </cell>
          <cell r="Q19">
            <v>0.05</v>
          </cell>
          <cell r="R19">
            <v>0.05</v>
          </cell>
          <cell r="S19">
            <v>0.05</v>
          </cell>
          <cell r="T19">
            <v>0.05</v>
          </cell>
          <cell r="U19">
            <v>0.05</v>
          </cell>
          <cell r="V19">
            <v>0.05</v>
          </cell>
          <cell r="W19">
            <v>0.05</v>
          </cell>
        </row>
        <row r="20">
          <cell r="A20" t="str">
            <v>Compressed Air</v>
          </cell>
          <cell r="B20" t="str">
            <v>Compressed Air-NR</v>
          </cell>
          <cell r="C20" t="str">
            <v>LOEven20</v>
          </cell>
          <cell r="D20">
            <v>0.05</v>
          </cell>
          <cell r="E20">
            <v>0.1</v>
          </cell>
          <cell r="F20">
            <v>0.15000000000000002</v>
          </cell>
          <cell r="G20">
            <v>0.2</v>
          </cell>
          <cell r="H20">
            <v>0.25</v>
          </cell>
          <cell r="I20">
            <v>0.3</v>
          </cell>
          <cell r="J20">
            <v>0.35</v>
          </cell>
          <cell r="K20">
            <v>0.39999999999999997</v>
          </cell>
          <cell r="L20">
            <v>0.44999999999999996</v>
          </cell>
          <cell r="M20">
            <v>0.49999999999999994</v>
          </cell>
          <cell r="N20">
            <v>0.54999999999999993</v>
          </cell>
          <cell r="O20">
            <v>0.6</v>
          </cell>
          <cell r="P20">
            <v>0.65</v>
          </cell>
          <cell r="Q20">
            <v>0.70000000000000007</v>
          </cell>
          <cell r="R20">
            <v>0.75000000000000011</v>
          </cell>
          <cell r="S20">
            <v>0.80000000000000016</v>
          </cell>
          <cell r="T20">
            <v>0.8500000000000002</v>
          </cell>
          <cell r="U20">
            <v>0.90000000000000024</v>
          </cell>
          <cell r="V20">
            <v>0.95000000000000029</v>
          </cell>
          <cell r="W20">
            <v>1.0000000000000002</v>
          </cell>
        </row>
        <row r="21">
          <cell r="A21" t="str">
            <v>Electronics</v>
          </cell>
          <cell r="B21" t="str">
            <v>Network PC Power Management-Retro</v>
          </cell>
          <cell r="C21" t="str">
            <v>Retro20Fast</v>
          </cell>
          <cell r="D21">
            <v>0.22119921692859512</v>
          </cell>
          <cell r="E21">
            <v>0.15504311102289431</v>
          </cell>
          <cell r="F21">
            <v>0.10733128557729499</v>
          </cell>
          <cell r="G21">
            <v>8.3589689255657879E-2</v>
          </cell>
          <cell r="H21">
            <v>7.3237179880126971E-2</v>
          </cell>
          <cell r="I21">
            <v>6.3374636711760357E-2</v>
          </cell>
          <cell r="J21">
            <v>5.4291838367783084E-2</v>
          </cell>
          <cell r="K21">
            <v>4.612639225659896E-2</v>
          </cell>
          <cell r="L21">
            <v>3.8916876277172864E-2</v>
          </cell>
          <cell r="M21">
            <v>3.2639916313151704E-2</v>
          </cell>
          <cell r="N21">
            <v>2.7235706125786907E-2</v>
          </cell>
          <cell r="O21">
            <v>2.1211189258265428E-2</v>
          </cell>
          <cell r="P21">
            <v>1.6519290804212883E-2</v>
          </cell>
          <cell r="Q21">
            <v>1.2865236614105324E-2</v>
          </cell>
          <cell r="R21">
            <v>1.0019456349464106E-2</v>
          </cell>
          <cell r="S21">
            <v>7.8031604509122832E-3</v>
          </cell>
          <cell r="T21">
            <v>6.077107469602494E-3</v>
          </cell>
          <cell r="U21">
            <v>4.7328560561354371E-3</v>
          </cell>
          <cell r="V21">
            <v>3.6859520026825132E-3</v>
          </cell>
          <cell r="W21">
            <v>2.8706223060526725E-3</v>
          </cell>
        </row>
        <row r="22">
          <cell r="A22" t="str">
            <v>Electronics</v>
          </cell>
          <cell r="B22" t="str">
            <v>Laptop-NR</v>
          </cell>
          <cell r="C22" t="str">
            <v>LO5Med</v>
          </cell>
          <cell r="D22">
            <v>4.2999999999999997E-2</v>
          </cell>
          <cell r="E22">
            <v>9.5797142280278316E-2</v>
          </cell>
          <cell r="F22">
            <v>0.16040539374775648</v>
          </cell>
          <cell r="G22">
            <v>0.23540539374775649</v>
          </cell>
          <cell r="H22">
            <v>0.32095239121809005</v>
          </cell>
          <cell r="I22">
            <v>0.42096711425629652</v>
          </cell>
          <cell r="J22">
            <v>0.53068481860864725</v>
          </cell>
          <cell r="K22">
            <v>0.642769203728351</v>
          </cell>
          <cell r="L22">
            <v>0.74839528535557953</v>
          </cell>
          <cell r="M22">
            <v>0.83918984935345187</v>
          </cell>
          <cell r="N22">
            <v>0.90945051634530116</v>
          </cell>
          <cell r="O22">
            <v>0.9576688767502457</v>
          </cell>
          <cell r="P22">
            <v>0.9865231113648858</v>
          </cell>
          <cell r="Q22">
            <v>1.0012970762896924</v>
          </cell>
          <cell r="R22">
            <v>1.0076356106578106</v>
          </cell>
          <cell r="S22">
            <v>1.0098624683774413</v>
          </cell>
          <cell r="T22">
            <v>1.0104871783970797</v>
          </cell>
          <cell r="U22">
            <v>1.010623336815976</v>
          </cell>
          <cell r="V22">
            <v>1.0106457174525985</v>
          </cell>
          <cell r="W22">
            <v>1.0106484038909742</v>
          </cell>
        </row>
        <row r="23">
          <cell r="A23" t="str">
            <v>Electronics</v>
          </cell>
          <cell r="B23" t="str">
            <v>Smart Plug Power Strips-Retro</v>
          </cell>
          <cell r="C23" t="str">
            <v>Retro12Med</v>
          </cell>
          <cell r="D23">
            <v>0.10937459468255628</v>
          </cell>
          <cell r="E23">
            <v>0.10937459468255628</v>
          </cell>
          <cell r="F23">
            <v>0.10937459468255628</v>
          </cell>
          <cell r="G23">
            <v>0.10937459468255628</v>
          </cell>
          <cell r="H23">
            <v>0.10937459468255628</v>
          </cell>
          <cell r="I23">
            <v>9.8437135214300656E-2</v>
          </cell>
          <cell r="J23">
            <v>7.874970817144053E-2</v>
          </cell>
          <cell r="K23">
            <v>6.2999766537152418E-2</v>
          </cell>
          <cell r="L23">
            <v>5.0399813229721938E-2</v>
          </cell>
          <cell r="M23">
            <v>4.0319850583777551E-2</v>
          </cell>
          <cell r="N23">
            <v>3.225588046702204E-2</v>
          </cell>
          <cell r="O23">
            <v>2.5804704373617631E-2</v>
          </cell>
          <cell r="P23">
            <v>2.0643763498894106E-2</v>
          </cell>
          <cell r="Q23">
            <v>1.6515010799115284E-2</v>
          </cell>
          <cell r="R23">
            <v>1.3212008639292228E-2</v>
          </cell>
          <cell r="S23">
            <v>1.0569606911433781E-2</v>
          </cell>
          <cell r="T23">
            <v>7.2092823794611682E-5</v>
          </cell>
          <cell r="U23">
            <v>2.5747437069512102E-5</v>
          </cell>
          <cell r="V23">
            <v>8.7775353646568632E-6</v>
          </cell>
          <cell r="W23">
            <v>2.8622397928446119E-6</v>
          </cell>
        </row>
        <row r="24">
          <cell r="A24" t="str">
            <v>Electronics</v>
          </cell>
          <cell r="B24" t="str">
            <v>Data Centers-NR</v>
          </cell>
          <cell r="C24" t="str">
            <v>LO5Med</v>
          </cell>
          <cell r="D24">
            <v>4.2999999999999997E-2</v>
          </cell>
          <cell r="E24">
            <v>9.5797142280278316E-2</v>
          </cell>
          <cell r="F24">
            <v>0.16040539374775648</v>
          </cell>
          <cell r="G24">
            <v>0.23540539374775649</v>
          </cell>
          <cell r="H24">
            <v>0.32095239121809005</v>
          </cell>
          <cell r="I24">
            <v>0.42096711425629652</v>
          </cell>
          <cell r="J24">
            <v>0.53068481860864725</v>
          </cell>
          <cell r="K24">
            <v>0.642769203728351</v>
          </cell>
          <cell r="L24">
            <v>0.74839528535557953</v>
          </cell>
          <cell r="M24">
            <v>0.83918984935345187</v>
          </cell>
          <cell r="N24">
            <v>0.90945051634530116</v>
          </cell>
          <cell r="O24">
            <v>0.9576688767502457</v>
          </cell>
          <cell r="P24">
            <v>0.9865231113648858</v>
          </cell>
          <cell r="Q24">
            <v>1.0012970762896924</v>
          </cell>
          <cell r="R24">
            <v>1.0076356106578106</v>
          </cell>
          <cell r="S24">
            <v>1.0098624683774413</v>
          </cell>
          <cell r="T24">
            <v>1.0104871783970797</v>
          </cell>
          <cell r="U24">
            <v>1.010623336815976</v>
          </cell>
          <cell r="V24">
            <v>1.0106457174525985</v>
          </cell>
          <cell r="W24">
            <v>1.0106484038909742</v>
          </cell>
        </row>
        <row r="25">
          <cell r="A25" t="str">
            <v>Electronics</v>
          </cell>
          <cell r="B25" t="str">
            <v>Monitor-NR</v>
          </cell>
          <cell r="C25" t="str">
            <v>LO50Fast</v>
          </cell>
          <cell r="D25">
            <v>0.45</v>
          </cell>
          <cell r="E25">
            <v>0.66</v>
          </cell>
          <cell r="F25">
            <v>0.8</v>
          </cell>
          <cell r="G25">
            <v>0.89</v>
          </cell>
          <cell r="H25">
            <v>0.94954036260972652</v>
          </cell>
          <cell r="I25">
            <v>0.97931054391458994</v>
          </cell>
          <cell r="J25">
            <v>0.99254173560564019</v>
          </cell>
          <cell r="K25">
            <v>0.99783421228206048</v>
          </cell>
          <cell r="L25">
            <v>0.99975874925530417</v>
          </cell>
          <cell r="M25">
            <v>1.0004002615797187</v>
          </cell>
          <cell r="N25">
            <v>1.0005976499872309</v>
          </cell>
          <cell r="O25">
            <v>1.0006540466750915</v>
          </cell>
          <cell r="P25">
            <v>1.0006690857918545</v>
          </cell>
          <cell r="Q25">
            <v>1.000672845571045</v>
          </cell>
          <cell r="R25">
            <v>1.0006737302249724</v>
          </cell>
          <cell r="S25">
            <v>1.0006739268147338</v>
          </cell>
          <cell r="T25">
            <v>1.0006739682020522</v>
          </cell>
          <cell r="U25">
            <v>1.0006739764795158</v>
          </cell>
          <cell r="V25">
            <v>1.0006739780561755</v>
          </cell>
          <cell r="W25">
            <v>1.0006739783428409</v>
          </cell>
        </row>
        <row r="26">
          <cell r="A26" t="str">
            <v>Electronics</v>
          </cell>
          <cell r="B26" t="str">
            <v>Desktop-NR</v>
          </cell>
          <cell r="C26" t="str">
            <v>LO50Fast</v>
          </cell>
          <cell r="D26">
            <v>0.45</v>
          </cell>
          <cell r="E26">
            <v>0.66</v>
          </cell>
          <cell r="F26">
            <v>0.8</v>
          </cell>
          <cell r="G26">
            <v>0.89</v>
          </cell>
          <cell r="H26">
            <v>0.94954036260972652</v>
          </cell>
          <cell r="I26">
            <v>0.97931054391458994</v>
          </cell>
          <cell r="J26">
            <v>0.99254173560564019</v>
          </cell>
          <cell r="K26">
            <v>0.99783421228206048</v>
          </cell>
          <cell r="L26">
            <v>0.99975874925530417</v>
          </cell>
          <cell r="M26">
            <v>1.0004002615797187</v>
          </cell>
          <cell r="N26">
            <v>1.0005976499872309</v>
          </cell>
          <cell r="O26">
            <v>1.0006540466750915</v>
          </cell>
          <cell r="P26">
            <v>1.0006690857918545</v>
          </cell>
          <cell r="Q26">
            <v>1.000672845571045</v>
          </cell>
          <cell r="R26">
            <v>1.0006737302249724</v>
          </cell>
          <cell r="S26">
            <v>1.0006739268147338</v>
          </cell>
          <cell r="T26">
            <v>1.0006739682020522</v>
          </cell>
          <cell r="U26">
            <v>1.0006739764795158</v>
          </cell>
          <cell r="V26">
            <v>1.0006739780561755</v>
          </cell>
          <cell r="W26">
            <v>1.0006739783428409</v>
          </cell>
        </row>
        <row r="27">
          <cell r="A27" t="str">
            <v>Food Preparation</v>
          </cell>
          <cell r="B27" t="str">
            <v>Pre-Rinse Spray Valve-Retro</v>
          </cell>
          <cell r="C27" t="str">
            <v>Retro12Med</v>
          </cell>
          <cell r="D27">
            <v>0.10937459468255628</v>
          </cell>
          <cell r="E27">
            <v>0.10937459468255628</v>
          </cell>
          <cell r="F27">
            <v>0.10937459468255628</v>
          </cell>
          <cell r="G27">
            <v>0.10937459468255628</v>
          </cell>
          <cell r="H27">
            <v>0.10937459468255628</v>
          </cell>
          <cell r="I27">
            <v>9.8437135214300656E-2</v>
          </cell>
          <cell r="J27">
            <v>7.874970817144053E-2</v>
          </cell>
          <cell r="K27">
            <v>6.2999766537152418E-2</v>
          </cell>
          <cell r="L27">
            <v>5.0399813229721938E-2</v>
          </cell>
          <cell r="M27">
            <v>4.0319850583777551E-2</v>
          </cell>
          <cell r="N27">
            <v>3.225588046702204E-2</v>
          </cell>
          <cell r="O27">
            <v>2.5804704373617631E-2</v>
          </cell>
          <cell r="P27">
            <v>2.0643763498894106E-2</v>
          </cell>
          <cell r="Q27">
            <v>1.6515010799115284E-2</v>
          </cell>
          <cell r="R27">
            <v>1.3212008639292228E-2</v>
          </cell>
          <cell r="S27">
            <v>1.0569606911433781E-2</v>
          </cell>
          <cell r="T27">
            <v>7.2092823794611682E-5</v>
          </cell>
          <cell r="U27">
            <v>2.5747437069512102E-5</v>
          </cell>
          <cell r="V27">
            <v>8.7775353646568632E-6</v>
          </cell>
          <cell r="W27">
            <v>2.8622397928446119E-6</v>
          </cell>
        </row>
        <row r="28">
          <cell r="A28" t="str">
            <v>Food Preparation</v>
          </cell>
          <cell r="B28" t="str">
            <v>Cooking Equipment-NR</v>
          </cell>
          <cell r="C28" t="str">
            <v>LO5Med</v>
          </cell>
          <cell r="D28">
            <v>4.2999999999999997E-2</v>
          </cell>
          <cell r="E28">
            <v>9.5797142280278316E-2</v>
          </cell>
          <cell r="F28">
            <v>0.16040539374775648</v>
          </cell>
          <cell r="G28">
            <v>0.23540539374775649</v>
          </cell>
          <cell r="H28">
            <v>0.32095239121809005</v>
          </cell>
          <cell r="I28">
            <v>0.42096711425629652</v>
          </cell>
          <cell r="J28">
            <v>0.53068481860864725</v>
          </cell>
          <cell r="K28">
            <v>0.642769203728351</v>
          </cell>
          <cell r="L28">
            <v>0.74839528535557953</v>
          </cell>
          <cell r="M28">
            <v>0.83918984935345187</v>
          </cell>
          <cell r="N28">
            <v>0.90945051634530116</v>
          </cell>
          <cell r="O28">
            <v>0.9576688767502457</v>
          </cell>
          <cell r="P28">
            <v>0.9865231113648858</v>
          </cell>
          <cell r="Q28">
            <v>1.0012970762896924</v>
          </cell>
          <cell r="R28">
            <v>1.0076356106578106</v>
          </cell>
          <cell r="S28">
            <v>1.0098624683774413</v>
          </cell>
          <cell r="T28">
            <v>1.0104871783970797</v>
          </cell>
          <cell r="U28">
            <v>1.010623336815976</v>
          </cell>
          <cell r="V28">
            <v>1.0106457174525985</v>
          </cell>
          <cell r="W28">
            <v>1.0106484038909742</v>
          </cell>
        </row>
        <row r="29">
          <cell r="A29" t="str">
            <v>HVAC</v>
          </cell>
          <cell r="B29" t="str">
            <v>Premium HVAC Equipment-New</v>
          </cell>
          <cell r="C29" t="str">
            <v>LO20Fast</v>
          </cell>
          <cell r="D29">
            <v>0.22119921692859512</v>
          </cell>
          <cell r="E29">
            <v>0.37624232795148943</v>
          </cell>
          <cell r="F29">
            <v>0.48357361352878442</v>
          </cell>
          <cell r="G29">
            <v>0.56716330278444227</v>
          </cell>
          <cell r="H29">
            <v>0.64040048266456928</v>
          </cell>
          <cell r="I29">
            <v>0.70377511937632964</v>
          </cell>
          <cell r="J29">
            <v>0.7580669577441127</v>
          </cell>
          <cell r="K29">
            <v>0.80419335000071168</v>
          </cell>
          <cell r="L29">
            <v>0.84311022627788457</v>
          </cell>
          <cell r="M29">
            <v>0.87575014259103623</v>
          </cell>
          <cell r="N29">
            <v>0.90298584871682319</v>
          </cell>
          <cell r="O29">
            <v>0.92419703797508856</v>
          </cell>
          <cell r="P29">
            <v>0.94071632877930145</v>
          </cell>
          <cell r="Q29">
            <v>0.95358156539340677</v>
          </cell>
          <cell r="R29">
            <v>0.96360102174287088</v>
          </cell>
          <cell r="S29">
            <v>0.97140418219378311</v>
          </cell>
          <cell r="T29">
            <v>0.97748128966338554</v>
          </cell>
          <cell r="U29">
            <v>0.98221414571952104</v>
          </cell>
          <cell r="V29">
            <v>0.98590009772220355</v>
          </cell>
          <cell r="W29">
            <v>0.98877072002825628</v>
          </cell>
        </row>
        <row r="30">
          <cell r="A30" t="str">
            <v>HVAC</v>
          </cell>
          <cell r="B30" t="str">
            <v>Premium HVAC Equipment-NR</v>
          </cell>
          <cell r="C30" t="str">
            <v>LO20Fast</v>
          </cell>
          <cell r="D30">
            <v>0.22119921692859512</v>
          </cell>
          <cell r="E30">
            <v>0.37624232795148943</v>
          </cell>
          <cell r="F30">
            <v>0.48357361352878442</v>
          </cell>
          <cell r="G30">
            <v>0.56716330278444227</v>
          </cell>
          <cell r="H30">
            <v>0.64040048266456928</v>
          </cell>
          <cell r="I30">
            <v>0.70377511937632964</v>
          </cell>
          <cell r="J30">
            <v>0.7580669577441127</v>
          </cell>
          <cell r="K30">
            <v>0.80419335000071168</v>
          </cell>
          <cell r="L30">
            <v>0.84311022627788457</v>
          </cell>
          <cell r="M30">
            <v>0.87575014259103623</v>
          </cell>
          <cell r="N30">
            <v>0.90298584871682319</v>
          </cell>
          <cell r="O30">
            <v>0.92419703797508856</v>
          </cell>
          <cell r="P30">
            <v>0.94071632877930145</v>
          </cell>
          <cell r="Q30">
            <v>0.95358156539340677</v>
          </cell>
          <cell r="R30">
            <v>0.96360102174287088</v>
          </cell>
          <cell r="S30">
            <v>0.97140418219378311</v>
          </cell>
          <cell r="T30">
            <v>0.97748128966338554</v>
          </cell>
          <cell r="U30">
            <v>0.98221414571952104</v>
          </cell>
          <cell r="V30">
            <v>0.98590009772220355</v>
          </cell>
          <cell r="W30">
            <v>0.98877072002825628</v>
          </cell>
        </row>
        <row r="31">
          <cell r="A31" t="str">
            <v>HVAC</v>
          </cell>
          <cell r="B31" t="str">
            <v>Glass-New</v>
          </cell>
          <cell r="C31" t="str">
            <v>LO5Med</v>
          </cell>
          <cell r="D31">
            <v>4.2999999999999997E-2</v>
          </cell>
          <cell r="E31">
            <v>9.5797142280278316E-2</v>
          </cell>
          <cell r="F31">
            <v>0.16040539374775648</v>
          </cell>
          <cell r="G31">
            <v>0.23540539374775649</v>
          </cell>
          <cell r="H31">
            <v>0.32095239121809005</v>
          </cell>
          <cell r="I31">
            <v>0.42096711425629652</v>
          </cell>
          <cell r="J31">
            <v>0.53068481860864725</v>
          </cell>
          <cell r="K31">
            <v>0.642769203728351</v>
          </cell>
          <cell r="L31">
            <v>0.74839528535557953</v>
          </cell>
          <cell r="M31">
            <v>0.83918984935345187</v>
          </cell>
          <cell r="N31">
            <v>0.90945051634530116</v>
          </cell>
          <cell r="O31">
            <v>0.9576688767502457</v>
          </cell>
          <cell r="P31">
            <v>0.9865231113648858</v>
          </cell>
          <cell r="Q31">
            <v>1.0012970762896924</v>
          </cell>
          <cell r="R31">
            <v>1.0076356106578106</v>
          </cell>
          <cell r="S31">
            <v>1.0098624683774413</v>
          </cell>
          <cell r="T31">
            <v>1.0104871783970797</v>
          </cell>
          <cell r="U31">
            <v>1.010623336815976</v>
          </cell>
          <cell r="V31">
            <v>1.0106457174525985</v>
          </cell>
          <cell r="W31">
            <v>1.0106484038909742</v>
          </cell>
        </row>
        <row r="32">
          <cell r="A32" t="str">
            <v>HVAC</v>
          </cell>
          <cell r="B32" t="str">
            <v>Glass-NR</v>
          </cell>
          <cell r="C32" t="str">
            <v>LO5Med</v>
          </cell>
          <cell r="D32">
            <v>4.2999999999999997E-2</v>
          </cell>
          <cell r="E32">
            <v>9.5797142280278316E-2</v>
          </cell>
          <cell r="F32">
            <v>0.16040539374775648</v>
          </cell>
          <cell r="G32">
            <v>0.23540539374775649</v>
          </cell>
          <cell r="H32">
            <v>0.32095239121809005</v>
          </cell>
          <cell r="I32">
            <v>0.42096711425629652</v>
          </cell>
          <cell r="J32">
            <v>0.53068481860864725</v>
          </cell>
          <cell r="K32">
            <v>0.642769203728351</v>
          </cell>
          <cell r="L32">
            <v>0.74839528535557953</v>
          </cell>
          <cell r="M32">
            <v>0.83918984935345187</v>
          </cell>
          <cell r="N32">
            <v>0.90945051634530116</v>
          </cell>
          <cell r="O32">
            <v>0.9576688767502457</v>
          </cell>
          <cell r="P32">
            <v>0.9865231113648858</v>
          </cell>
          <cell r="Q32">
            <v>1.0012970762896924</v>
          </cell>
          <cell r="R32">
            <v>1.0076356106578106</v>
          </cell>
          <cell r="S32">
            <v>1.0098624683774413</v>
          </cell>
          <cell r="T32">
            <v>1.0104871783970797</v>
          </cell>
          <cell r="U32">
            <v>1.010623336815976</v>
          </cell>
          <cell r="V32">
            <v>1.0106457174525985</v>
          </cell>
          <cell r="W32">
            <v>1.0106484038909742</v>
          </cell>
        </row>
        <row r="33">
          <cell r="A33" t="str">
            <v>HVAC</v>
          </cell>
          <cell r="B33" t="str">
            <v>Glass-Retro</v>
          </cell>
          <cell r="C33" t="str">
            <v>Retro1Slow</v>
          </cell>
          <cell r="D33">
            <v>2.5643970768378654E-3</v>
          </cell>
          <cell r="E33">
            <v>5.1260615529385989E-3</v>
          </cell>
          <cell r="F33">
            <v>9.1015544176433795E-3</v>
          </cell>
          <cell r="G33">
            <v>1.4804925730045659E-2</v>
          </cell>
          <cell r="H33">
            <v>2.2471809420486211E-2</v>
          </cell>
          <cell r="I33">
            <v>3.2184432813882391E-2</v>
          </cell>
          <cell r="J33">
            <v>4.3779667172004086E-2</v>
          </cell>
          <cell r="K33">
            <v>5.675426075474499E-2</v>
          </cell>
          <cell r="L33">
            <v>7.0195239068707532E-2</v>
          </cell>
          <cell r="M33">
            <v>8.2776861842756788E-2</v>
          </cell>
          <cell r="N33">
            <v>9.2870259507494834E-2</v>
          </cell>
          <cell r="O33">
            <v>9.8796470678915727E-2</v>
          </cell>
          <cell r="P33">
            <v>9.9208932889988999E-2</v>
          </cell>
          <cell r="Q33">
            <v>9.3521150494244254E-2</v>
          </cell>
          <cell r="R33">
            <v>8.2226007896862296E-2</v>
          </cell>
          <cell r="S33">
            <v>6.6933566027365665E-2</v>
          </cell>
          <cell r="T33">
            <v>5.0029565143448806E-2</v>
          </cell>
          <cell r="U33">
            <v>3.402486521893211E-2</v>
          </cell>
          <cell r="V33">
            <v>2.0846059340774659E-2</v>
          </cell>
          <cell r="W33">
            <v>0.01</v>
          </cell>
        </row>
        <row r="34">
          <cell r="A34" t="str">
            <v>HVAC</v>
          </cell>
          <cell r="B34" t="str">
            <v>Advanced Rooftop Controller-New</v>
          </cell>
          <cell r="C34" t="str">
            <v>LO3Slow</v>
          </cell>
          <cell r="D34">
            <v>5.5320496977002724E-3</v>
          </cell>
          <cell r="E34">
            <v>1.4227918344261844E-2</v>
          </cell>
          <cell r="F34">
            <v>3.1619655637384989E-2</v>
          </cell>
          <cell r="G34">
            <v>6.2055195900350503E-2</v>
          </cell>
          <cell r="H34">
            <v>0.10939936964274129</v>
          </cell>
          <cell r="I34">
            <v>0.17568121288208835</v>
          </cell>
          <cell r="J34">
            <v>0.26003992245943919</v>
          </cell>
          <cell r="K34">
            <v>0.3584584169663485</v>
          </cell>
          <cell r="L34">
            <v>0.46444756489686617</v>
          </cell>
          <cell r="M34">
            <v>0.57043671282738384</v>
          </cell>
          <cell r="N34">
            <v>0.66935991756253377</v>
          </cell>
          <cell r="O34">
            <v>0.75591772170578986</v>
          </cell>
          <cell r="P34">
            <v>0.82720061923553012</v>
          </cell>
          <cell r="Q34">
            <v>0.88264287286977261</v>
          </cell>
          <cell r="R34">
            <v>0.92349505975816193</v>
          </cell>
          <cell r="S34">
            <v>0.95209159058003434</v>
          </cell>
          <cell r="T34">
            <v>0.97115594446128262</v>
          </cell>
          <cell r="U34">
            <v>0.98328780602207699</v>
          </cell>
          <cell r="V34">
            <v>0.99067241740690848</v>
          </cell>
          <cell r="W34">
            <v>0.99498010738139331</v>
          </cell>
        </row>
        <row r="35">
          <cell r="A35" t="str">
            <v>HVAC</v>
          </cell>
          <cell r="B35" t="str">
            <v>Advanced Rooftop Controller-NR</v>
          </cell>
          <cell r="C35" t="str">
            <v>LO3Slow</v>
          </cell>
          <cell r="D35">
            <v>5.5320496977002724E-3</v>
          </cell>
          <cell r="E35">
            <v>1.4227918344261844E-2</v>
          </cell>
          <cell r="F35">
            <v>3.1619655637384989E-2</v>
          </cell>
          <cell r="G35">
            <v>6.2055195900350503E-2</v>
          </cell>
          <cell r="H35">
            <v>0.10939936964274129</v>
          </cell>
          <cell r="I35">
            <v>0.17568121288208835</v>
          </cell>
          <cell r="J35">
            <v>0.26003992245943919</v>
          </cell>
          <cell r="K35">
            <v>0.3584584169663485</v>
          </cell>
          <cell r="L35">
            <v>0.46444756489686617</v>
          </cell>
          <cell r="M35">
            <v>0.57043671282738384</v>
          </cell>
          <cell r="N35">
            <v>0.66935991756253377</v>
          </cell>
          <cell r="O35">
            <v>0.75591772170578986</v>
          </cell>
          <cell r="P35">
            <v>0.82720061923553012</v>
          </cell>
          <cell r="Q35">
            <v>0.88264287286977261</v>
          </cell>
          <cell r="R35">
            <v>0.92349505975816193</v>
          </cell>
          <cell r="S35">
            <v>0.95209159058003434</v>
          </cell>
          <cell r="T35">
            <v>0.97115594446128262</v>
          </cell>
          <cell r="U35">
            <v>0.98328780602207699</v>
          </cell>
          <cell r="V35">
            <v>0.99067241740690848</v>
          </cell>
          <cell r="W35">
            <v>0.99498010738139331</v>
          </cell>
        </row>
        <row r="36">
          <cell r="A36" t="str">
            <v>HVAC</v>
          </cell>
          <cell r="B36" t="str">
            <v>Advanced Rooftop Controller-Retro</v>
          </cell>
          <cell r="C36" t="str">
            <v>Retro3Slow</v>
          </cell>
          <cell r="D36">
            <v>5.5320496977002724E-3</v>
          </cell>
          <cell r="E36">
            <v>8.6958686465615706E-3</v>
          </cell>
          <cell r="F36">
            <v>1.7391737293123145E-2</v>
          </cell>
          <cell r="G36">
            <v>3.0435540262965514E-2</v>
          </cell>
          <cell r="H36">
            <v>4.7344173742390784E-2</v>
          </cell>
          <cell r="I36">
            <v>6.6281843239347063E-2</v>
          </cell>
          <cell r="J36">
            <v>8.4358709577350838E-2</v>
          </cell>
          <cell r="K36">
            <v>9.8418494506909315E-2</v>
          </cell>
          <cell r="L36">
            <v>0.10598914793051767</v>
          </cell>
          <cell r="M36">
            <v>0.10598914793051767</v>
          </cell>
          <cell r="N36">
            <v>9.8923204735149928E-2</v>
          </cell>
          <cell r="O36">
            <v>8.655780414325609E-2</v>
          </cell>
          <cell r="P36">
            <v>7.1282897529740263E-2</v>
          </cell>
          <cell r="Q36">
            <v>5.5442253634242489E-2</v>
          </cell>
          <cell r="R36">
            <v>4.0852186888389319E-2</v>
          </cell>
          <cell r="S36">
            <v>2.8596530821872412E-2</v>
          </cell>
          <cell r="T36">
            <v>1.9064353881248275E-2</v>
          </cell>
          <cell r="U36">
            <v>1.2131861560794377E-2</v>
          </cell>
          <cell r="V36">
            <v>7.3846113848314854E-3</v>
          </cell>
          <cell r="W36">
            <v>4.3076899744848296E-3</v>
          </cell>
        </row>
        <row r="37">
          <cell r="A37" t="str">
            <v>HVAC</v>
          </cell>
          <cell r="B37" t="str">
            <v>Variable Speed Chiller-New</v>
          </cell>
          <cell r="C37" t="str">
            <v>LO50Fast</v>
          </cell>
          <cell r="D37">
            <v>0.45</v>
          </cell>
          <cell r="E37">
            <v>0.66</v>
          </cell>
          <cell r="F37">
            <v>0.8</v>
          </cell>
          <cell r="G37">
            <v>0.89</v>
          </cell>
          <cell r="H37">
            <v>0.94954036260972652</v>
          </cell>
          <cell r="I37">
            <v>0.97931054391458994</v>
          </cell>
          <cell r="J37">
            <v>0.99254173560564019</v>
          </cell>
          <cell r="K37">
            <v>0.99783421228206048</v>
          </cell>
          <cell r="L37">
            <v>0.99975874925530417</v>
          </cell>
          <cell r="M37">
            <v>1.0004002615797187</v>
          </cell>
          <cell r="N37">
            <v>1.0005976499872309</v>
          </cell>
          <cell r="O37">
            <v>1.0006540466750915</v>
          </cell>
          <cell r="P37">
            <v>1.0006690857918545</v>
          </cell>
          <cell r="Q37">
            <v>1.000672845571045</v>
          </cell>
          <cell r="R37">
            <v>1.0006737302249724</v>
          </cell>
          <cell r="S37">
            <v>1.0006739268147338</v>
          </cell>
          <cell r="T37">
            <v>1.0006739682020522</v>
          </cell>
          <cell r="U37">
            <v>1.0006739764795158</v>
          </cell>
          <cell r="V37">
            <v>1.0006739780561755</v>
          </cell>
          <cell r="W37">
            <v>1.0006739783428409</v>
          </cell>
        </row>
        <row r="38">
          <cell r="A38" t="str">
            <v>HVAC</v>
          </cell>
          <cell r="B38" t="str">
            <v>Variable Speed Chiller-NR</v>
          </cell>
          <cell r="C38" t="str">
            <v>LO50Fast</v>
          </cell>
          <cell r="D38">
            <v>0.45</v>
          </cell>
          <cell r="E38">
            <v>0.66</v>
          </cell>
          <cell r="F38">
            <v>0.8</v>
          </cell>
          <cell r="G38">
            <v>0.89</v>
          </cell>
          <cell r="H38">
            <v>0.94954036260972652</v>
          </cell>
          <cell r="I38">
            <v>0.97931054391458994</v>
          </cell>
          <cell r="J38">
            <v>0.99254173560564019</v>
          </cell>
          <cell r="K38">
            <v>0.99783421228206048</v>
          </cell>
          <cell r="L38">
            <v>0.99975874925530417</v>
          </cell>
          <cell r="M38">
            <v>1.0004002615797187</v>
          </cell>
          <cell r="N38">
            <v>1.0005976499872309</v>
          </cell>
          <cell r="O38">
            <v>1.0006540466750915</v>
          </cell>
          <cell r="P38">
            <v>1.0006690857918545</v>
          </cell>
          <cell r="Q38">
            <v>1.000672845571045</v>
          </cell>
          <cell r="R38">
            <v>1.0006737302249724</v>
          </cell>
          <cell r="S38">
            <v>1.0006739268147338</v>
          </cell>
          <cell r="T38">
            <v>1.0006739682020522</v>
          </cell>
          <cell r="U38">
            <v>1.0006739764795158</v>
          </cell>
          <cell r="V38">
            <v>1.0006739780561755</v>
          </cell>
          <cell r="W38">
            <v>1.0006739783428409</v>
          </cell>
        </row>
        <row r="39">
          <cell r="A39" t="str">
            <v>HVAC</v>
          </cell>
          <cell r="B39" t="str">
            <v>Commercial EM-New</v>
          </cell>
          <cell r="C39" t="str">
            <v>LO1Slow</v>
          </cell>
          <cell r="D39">
            <v>2.5643970768378654E-3</v>
          </cell>
          <cell r="E39">
            <v>7.6904586297764643E-3</v>
          </cell>
          <cell r="F39">
            <v>1.6792013047419844E-2</v>
          </cell>
          <cell r="G39">
            <v>3.15969387774655E-2</v>
          </cell>
          <cell r="H39">
            <v>5.406874819795171E-2</v>
          </cell>
          <cell r="I39">
            <v>8.6253181011834101E-2</v>
          </cell>
          <cell r="J39">
            <v>0.1300328481838382</v>
          </cell>
          <cell r="K39">
            <v>0.18678710893858319</v>
          </cell>
          <cell r="L39">
            <v>0.2569823480072907</v>
          </cell>
          <cell r="M39">
            <v>0.33975920985004748</v>
          </cell>
          <cell r="N39">
            <v>0.43262946935754232</v>
          </cell>
          <cell r="O39">
            <v>0.53142594003645804</v>
          </cell>
          <cell r="P39">
            <v>0.63063487292644704</v>
          </cell>
          <cell r="Q39">
            <v>0.7241560234206913</v>
          </cell>
          <cell r="R39">
            <v>0.80638203131755359</v>
          </cell>
          <cell r="S39">
            <v>0.87331559734491926</v>
          </cell>
          <cell r="T39">
            <v>0.92334516248836807</v>
          </cell>
          <cell r="U39">
            <v>0.95737002770730018</v>
          </cell>
          <cell r="V39">
            <v>0.97821608704807483</v>
          </cell>
          <cell r="W39">
            <v>0.98821608704807484</v>
          </cell>
        </row>
        <row r="40">
          <cell r="A40" t="str">
            <v>HVAC</v>
          </cell>
          <cell r="B40" t="str">
            <v>Commercial EM-NR</v>
          </cell>
          <cell r="C40" t="str">
            <v>LO12Med</v>
          </cell>
          <cell r="D40">
            <v>0.10937459468255628</v>
          </cell>
          <cell r="E40">
            <v>0.21874918936511256</v>
          </cell>
          <cell r="F40">
            <v>0.32812378404766884</v>
          </cell>
          <cell r="G40">
            <v>0.43749837873022512</v>
          </cell>
          <cell r="H40">
            <v>0.5468729734127814</v>
          </cell>
          <cell r="I40">
            <v>0.64531010862708205</v>
          </cell>
          <cell r="J40">
            <v>0.7240598167985226</v>
          </cell>
          <cell r="K40">
            <v>0.78705958333567505</v>
          </cell>
          <cell r="L40">
            <v>0.83745939656539703</v>
          </cell>
          <cell r="M40">
            <v>0.87777924714917455</v>
          </cell>
          <cell r="N40">
            <v>0.91003512761619654</v>
          </cell>
          <cell r="O40">
            <v>0.93583983198981413</v>
          </cell>
          <cell r="P40">
            <v>0.9564835954887082</v>
          </cell>
          <cell r="Q40">
            <v>0.97299860628782353</v>
          </cell>
          <cell r="R40">
            <v>0.9862106149271157</v>
          </cell>
          <cell r="S40">
            <v>0.99678022183854953</v>
          </cell>
          <cell r="T40">
            <v>0.99685231466234414</v>
          </cell>
          <cell r="U40">
            <v>0.99687806209941365</v>
          </cell>
          <cell r="V40">
            <v>0.99688683963477831</v>
          </cell>
          <cell r="W40">
            <v>0.99688970187457115</v>
          </cell>
        </row>
        <row r="41">
          <cell r="A41" t="str">
            <v>HVAC</v>
          </cell>
          <cell r="B41" t="str">
            <v>Commercial EM-Retro</v>
          </cell>
          <cell r="C41" t="str">
            <v>Retro12Med</v>
          </cell>
          <cell r="D41">
            <v>0.10937459468255628</v>
          </cell>
          <cell r="E41">
            <v>0.10937459468255628</v>
          </cell>
          <cell r="F41">
            <v>0.10937459468255628</v>
          </cell>
          <cell r="G41">
            <v>0.10937459468255628</v>
          </cell>
          <cell r="H41">
            <v>0.10937459468255628</v>
          </cell>
          <cell r="I41">
            <v>9.8437135214300656E-2</v>
          </cell>
          <cell r="J41">
            <v>7.874970817144053E-2</v>
          </cell>
          <cell r="K41">
            <v>6.2999766537152418E-2</v>
          </cell>
          <cell r="L41">
            <v>5.0399813229721938E-2</v>
          </cell>
          <cell r="M41">
            <v>4.0319850583777551E-2</v>
          </cell>
          <cell r="N41">
            <v>3.225588046702204E-2</v>
          </cell>
          <cell r="O41">
            <v>2.5804704373617631E-2</v>
          </cell>
          <cell r="P41">
            <v>2.0643763498894106E-2</v>
          </cell>
          <cell r="Q41">
            <v>1.6515010799115284E-2</v>
          </cell>
          <cell r="R41">
            <v>1.3212008639292228E-2</v>
          </cell>
          <cell r="S41">
            <v>1.0569606911433781E-2</v>
          </cell>
          <cell r="T41">
            <v>7.2092823794611682E-5</v>
          </cell>
          <cell r="U41">
            <v>2.5747437069512102E-5</v>
          </cell>
          <cell r="V41">
            <v>8.7775353646568632E-6</v>
          </cell>
          <cell r="W41">
            <v>2.8622397928446119E-6</v>
          </cell>
        </row>
        <row r="42">
          <cell r="A42" t="str">
            <v>HVAC</v>
          </cell>
          <cell r="B42" t="str">
            <v>Evaporative Assist Cooling-New</v>
          </cell>
          <cell r="C42" t="str">
            <v>LO1Slow</v>
          </cell>
          <cell r="D42">
            <v>2.5643970768378654E-3</v>
          </cell>
          <cell r="E42">
            <v>7.6904586297764643E-3</v>
          </cell>
          <cell r="F42">
            <v>1.6792013047419844E-2</v>
          </cell>
          <cell r="G42">
            <v>3.15969387774655E-2</v>
          </cell>
          <cell r="H42">
            <v>5.406874819795171E-2</v>
          </cell>
          <cell r="I42">
            <v>8.6253181011834101E-2</v>
          </cell>
          <cell r="J42">
            <v>0.1300328481838382</v>
          </cell>
          <cell r="K42">
            <v>0.18678710893858319</v>
          </cell>
          <cell r="L42">
            <v>0.2569823480072907</v>
          </cell>
          <cell r="M42">
            <v>0.33975920985004748</v>
          </cell>
          <cell r="N42">
            <v>0.43262946935754232</v>
          </cell>
          <cell r="O42">
            <v>0.53142594003645804</v>
          </cell>
          <cell r="P42">
            <v>0.63063487292644704</v>
          </cell>
          <cell r="Q42">
            <v>0.7241560234206913</v>
          </cell>
          <cell r="R42">
            <v>0.80638203131755359</v>
          </cell>
          <cell r="S42">
            <v>0.87331559734491926</v>
          </cell>
          <cell r="T42">
            <v>0.92334516248836807</v>
          </cell>
          <cell r="U42">
            <v>0.95737002770730018</v>
          </cell>
          <cell r="V42">
            <v>0.97821608704807483</v>
          </cell>
          <cell r="W42">
            <v>0.98821608704807484</v>
          </cell>
        </row>
        <row r="43">
          <cell r="A43" t="str">
            <v>HVAC</v>
          </cell>
          <cell r="B43" t="str">
            <v>Evaporative Assist Cooling-NR</v>
          </cell>
          <cell r="C43" t="str">
            <v>LO1Slow</v>
          </cell>
          <cell r="D43">
            <v>2.5643970768378654E-3</v>
          </cell>
          <cell r="E43">
            <v>7.6904586297764643E-3</v>
          </cell>
          <cell r="F43">
            <v>1.6792013047419844E-2</v>
          </cell>
          <cell r="G43">
            <v>3.15969387774655E-2</v>
          </cell>
          <cell r="H43">
            <v>5.406874819795171E-2</v>
          </cell>
          <cell r="I43">
            <v>8.6253181011834101E-2</v>
          </cell>
          <cell r="J43">
            <v>0.1300328481838382</v>
          </cell>
          <cell r="K43">
            <v>0.18678710893858319</v>
          </cell>
          <cell r="L43">
            <v>0.2569823480072907</v>
          </cell>
          <cell r="M43">
            <v>0.33975920985004748</v>
          </cell>
          <cell r="N43">
            <v>0.43262946935754232</v>
          </cell>
          <cell r="O43">
            <v>0.53142594003645804</v>
          </cell>
          <cell r="P43">
            <v>0.63063487292644704</v>
          </cell>
          <cell r="Q43">
            <v>0.7241560234206913</v>
          </cell>
          <cell r="R43">
            <v>0.80638203131755359</v>
          </cell>
          <cell r="S43">
            <v>0.87331559734491926</v>
          </cell>
          <cell r="T43">
            <v>0.92334516248836807</v>
          </cell>
          <cell r="U43">
            <v>0.95737002770730018</v>
          </cell>
          <cell r="V43">
            <v>0.97821608704807483</v>
          </cell>
          <cell r="W43">
            <v>0.98821608704807484</v>
          </cell>
        </row>
        <row r="44">
          <cell r="A44" t="str">
            <v>HVAC</v>
          </cell>
          <cell r="B44" t="str">
            <v>Economizer-Retro</v>
          </cell>
          <cell r="C44" t="str">
            <v>Retro12Med</v>
          </cell>
          <cell r="D44">
            <v>0.10937459468255628</v>
          </cell>
          <cell r="E44">
            <v>0.10937459468255628</v>
          </cell>
          <cell r="F44">
            <v>0.10937459468255628</v>
          </cell>
          <cell r="G44">
            <v>0.10937459468255628</v>
          </cell>
          <cell r="H44">
            <v>0.10937459468255628</v>
          </cell>
          <cell r="I44">
            <v>9.8437135214300656E-2</v>
          </cell>
          <cell r="J44">
            <v>7.874970817144053E-2</v>
          </cell>
          <cell r="K44">
            <v>6.2999766537152418E-2</v>
          </cell>
          <cell r="L44">
            <v>5.0399813229721938E-2</v>
          </cell>
          <cell r="M44">
            <v>4.0319850583777551E-2</v>
          </cell>
          <cell r="N44">
            <v>3.225588046702204E-2</v>
          </cell>
          <cell r="O44">
            <v>2.5804704373617631E-2</v>
          </cell>
          <cell r="P44">
            <v>2.0643763498894106E-2</v>
          </cell>
          <cell r="Q44">
            <v>1.6515010799115284E-2</v>
          </cell>
          <cell r="R44">
            <v>1.3212008639292228E-2</v>
          </cell>
          <cell r="S44">
            <v>1.0569606911433781E-2</v>
          </cell>
          <cell r="T44">
            <v>7.2092823794611682E-5</v>
          </cell>
          <cell r="U44">
            <v>2.5747437069512102E-5</v>
          </cell>
          <cell r="V44">
            <v>8.7775353646568632E-6</v>
          </cell>
          <cell r="W44">
            <v>2.8622397928446119E-6</v>
          </cell>
        </row>
        <row r="45">
          <cell r="A45" t="str">
            <v>HVAC</v>
          </cell>
          <cell r="B45" t="str">
            <v>Demand Control Ventilation-New</v>
          </cell>
          <cell r="C45" t="str">
            <v>LOEven20</v>
          </cell>
          <cell r="D45">
            <v>0.05</v>
          </cell>
          <cell r="E45">
            <v>0.1</v>
          </cell>
          <cell r="F45">
            <v>0.15000000000000002</v>
          </cell>
          <cell r="G45">
            <v>0.2</v>
          </cell>
          <cell r="H45">
            <v>0.25</v>
          </cell>
          <cell r="I45">
            <v>0.3</v>
          </cell>
          <cell r="J45">
            <v>0.35</v>
          </cell>
          <cell r="K45">
            <v>0.39999999999999997</v>
          </cell>
          <cell r="L45">
            <v>0.44999999999999996</v>
          </cell>
          <cell r="M45">
            <v>0.49999999999999994</v>
          </cell>
          <cell r="N45">
            <v>0.54999999999999993</v>
          </cell>
          <cell r="O45">
            <v>0.6</v>
          </cell>
          <cell r="P45">
            <v>0.65</v>
          </cell>
          <cell r="Q45">
            <v>0.70000000000000007</v>
          </cell>
          <cell r="R45">
            <v>0.75000000000000011</v>
          </cell>
          <cell r="S45">
            <v>0.80000000000000016</v>
          </cell>
          <cell r="T45">
            <v>0.8500000000000002</v>
          </cell>
          <cell r="U45">
            <v>0.90000000000000024</v>
          </cell>
          <cell r="V45">
            <v>0.95000000000000029</v>
          </cell>
          <cell r="W45">
            <v>1.0000000000000002</v>
          </cell>
        </row>
        <row r="46">
          <cell r="A46" t="str">
            <v>HVAC</v>
          </cell>
          <cell r="B46" t="str">
            <v>Demand Control Ventilation-NR</v>
          </cell>
          <cell r="C46" t="str">
            <v>LOEven20</v>
          </cell>
          <cell r="D46">
            <v>0.05</v>
          </cell>
          <cell r="E46">
            <v>0.1</v>
          </cell>
          <cell r="F46">
            <v>0.15000000000000002</v>
          </cell>
          <cell r="G46">
            <v>0.2</v>
          </cell>
          <cell r="H46">
            <v>0.25</v>
          </cell>
          <cell r="I46">
            <v>0.3</v>
          </cell>
          <cell r="J46">
            <v>0.35</v>
          </cell>
          <cell r="K46">
            <v>0.39999999999999997</v>
          </cell>
          <cell r="L46">
            <v>0.44999999999999996</v>
          </cell>
          <cell r="M46">
            <v>0.49999999999999994</v>
          </cell>
          <cell r="N46">
            <v>0.54999999999999993</v>
          </cell>
          <cell r="O46">
            <v>0.6</v>
          </cell>
          <cell r="P46">
            <v>0.65</v>
          </cell>
          <cell r="Q46">
            <v>0.70000000000000007</v>
          </cell>
          <cell r="R46">
            <v>0.75000000000000011</v>
          </cell>
          <cell r="S46">
            <v>0.80000000000000016</v>
          </cell>
          <cell r="T46">
            <v>0.8500000000000002</v>
          </cell>
          <cell r="U46">
            <v>0.90000000000000024</v>
          </cell>
          <cell r="V46">
            <v>0.95000000000000029</v>
          </cell>
          <cell r="W46">
            <v>1.0000000000000002</v>
          </cell>
        </row>
        <row r="47">
          <cell r="A47" t="str">
            <v>HVAC</v>
          </cell>
          <cell r="B47" t="str">
            <v>Demand Control Ventilation-Retro</v>
          </cell>
          <cell r="C47" t="str">
            <v>Retro12Med</v>
          </cell>
          <cell r="D47">
            <v>0.10937459468255628</v>
          </cell>
          <cell r="E47">
            <v>0.10937459468255628</v>
          </cell>
          <cell r="F47">
            <v>0.10937459468255628</v>
          </cell>
          <cell r="G47">
            <v>0.10937459468255628</v>
          </cell>
          <cell r="H47">
            <v>0.10937459468255628</v>
          </cell>
          <cell r="I47">
            <v>9.8437135214300656E-2</v>
          </cell>
          <cell r="J47">
            <v>7.874970817144053E-2</v>
          </cell>
          <cell r="K47">
            <v>6.2999766537152418E-2</v>
          </cell>
          <cell r="L47">
            <v>5.0399813229721938E-2</v>
          </cell>
          <cell r="M47">
            <v>4.0319850583777551E-2</v>
          </cell>
          <cell r="N47">
            <v>3.225588046702204E-2</v>
          </cell>
          <cell r="O47">
            <v>2.5804704373617631E-2</v>
          </cell>
          <cell r="P47">
            <v>2.0643763498894106E-2</v>
          </cell>
          <cell r="Q47">
            <v>1.6515010799115284E-2</v>
          </cell>
          <cell r="R47">
            <v>1.3212008639292228E-2</v>
          </cell>
          <cell r="S47">
            <v>1.0569606911433781E-2</v>
          </cell>
          <cell r="T47">
            <v>7.2092823794611682E-5</v>
          </cell>
          <cell r="U47">
            <v>2.5747437069512102E-5</v>
          </cell>
          <cell r="V47">
            <v>8.7775353646568632E-6</v>
          </cell>
          <cell r="W47">
            <v>2.8622397928446119E-6</v>
          </cell>
        </row>
        <row r="48">
          <cell r="A48" t="str">
            <v>HVAC</v>
          </cell>
          <cell r="B48" t="str">
            <v>Premium Fume Hood-NR</v>
          </cell>
          <cell r="C48" t="str">
            <v>LOEven20</v>
          </cell>
          <cell r="D48">
            <v>0.05</v>
          </cell>
          <cell r="E48">
            <v>0.1</v>
          </cell>
          <cell r="F48">
            <v>0.15000000000000002</v>
          </cell>
          <cell r="G48">
            <v>0.2</v>
          </cell>
          <cell r="H48">
            <v>0.25</v>
          </cell>
          <cell r="I48">
            <v>0.3</v>
          </cell>
          <cell r="J48">
            <v>0.35</v>
          </cell>
          <cell r="K48">
            <v>0.39999999999999997</v>
          </cell>
          <cell r="L48">
            <v>0.44999999999999996</v>
          </cell>
          <cell r="M48">
            <v>0.49999999999999994</v>
          </cell>
          <cell r="N48">
            <v>0.54999999999999993</v>
          </cell>
          <cell r="O48">
            <v>0.6</v>
          </cell>
          <cell r="P48">
            <v>0.65</v>
          </cell>
          <cell r="Q48">
            <v>0.70000000000000007</v>
          </cell>
          <cell r="R48">
            <v>0.75000000000000011</v>
          </cell>
          <cell r="S48">
            <v>0.80000000000000016</v>
          </cell>
          <cell r="T48">
            <v>0.8500000000000002</v>
          </cell>
          <cell r="U48">
            <v>0.90000000000000024</v>
          </cell>
          <cell r="V48">
            <v>0.95000000000000029</v>
          </cell>
          <cell r="W48">
            <v>1.0000000000000002</v>
          </cell>
        </row>
        <row r="49">
          <cell r="A49" t="str">
            <v>HVAC</v>
          </cell>
          <cell r="B49" t="str">
            <v>DCV Restaurant Hood-Retro</v>
          </cell>
          <cell r="C49" t="str">
            <v>Retro20Fast</v>
          </cell>
          <cell r="D49">
            <v>0.22119921692859512</v>
          </cell>
          <cell r="E49">
            <v>0.15504311102289431</v>
          </cell>
          <cell r="F49">
            <v>0.10733128557729499</v>
          </cell>
          <cell r="G49">
            <v>8.3589689255657879E-2</v>
          </cell>
          <cell r="H49">
            <v>7.3237179880126971E-2</v>
          </cell>
          <cell r="I49">
            <v>6.3374636711760357E-2</v>
          </cell>
          <cell r="J49">
            <v>5.4291838367783084E-2</v>
          </cell>
          <cell r="K49">
            <v>4.612639225659896E-2</v>
          </cell>
          <cell r="L49">
            <v>3.8916876277172864E-2</v>
          </cell>
          <cell r="M49">
            <v>3.2639916313151704E-2</v>
          </cell>
          <cell r="N49">
            <v>2.7235706125786907E-2</v>
          </cell>
          <cell r="O49">
            <v>2.1211189258265428E-2</v>
          </cell>
          <cell r="P49">
            <v>1.6519290804212883E-2</v>
          </cell>
          <cell r="Q49">
            <v>1.2865236614105324E-2</v>
          </cell>
          <cell r="R49">
            <v>1.0019456349464106E-2</v>
          </cell>
          <cell r="S49">
            <v>7.8031604509122832E-3</v>
          </cell>
          <cell r="T49">
            <v>6.077107469602494E-3</v>
          </cell>
          <cell r="U49">
            <v>4.7328560561354371E-3</v>
          </cell>
          <cell r="V49">
            <v>3.6859520026825132E-3</v>
          </cell>
          <cell r="W49">
            <v>2.8706223060526725E-3</v>
          </cell>
        </row>
        <row r="50">
          <cell r="A50" t="str">
            <v>HVAC</v>
          </cell>
          <cell r="B50" t="str">
            <v>DCV Parking Garage-Retro</v>
          </cell>
          <cell r="C50" t="str">
            <v>Retro12Med</v>
          </cell>
          <cell r="D50">
            <v>0.10937459468255628</v>
          </cell>
          <cell r="E50">
            <v>0.10937459468255628</v>
          </cell>
          <cell r="F50">
            <v>0.10937459468255628</v>
          </cell>
          <cell r="G50">
            <v>0.10937459468255628</v>
          </cell>
          <cell r="H50">
            <v>0.10937459468255628</v>
          </cell>
          <cell r="I50">
            <v>9.8437135214300656E-2</v>
          </cell>
          <cell r="J50">
            <v>7.874970817144053E-2</v>
          </cell>
          <cell r="K50">
            <v>6.2999766537152418E-2</v>
          </cell>
          <cell r="L50">
            <v>5.0399813229721938E-2</v>
          </cell>
          <cell r="M50">
            <v>4.0319850583777551E-2</v>
          </cell>
          <cell r="N50">
            <v>3.225588046702204E-2</v>
          </cell>
          <cell r="O50">
            <v>2.5804704373617631E-2</v>
          </cell>
          <cell r="P50">
            <v>2.0643763498894106E-2</v>
          </cell>
          <cell r="Q50">
            <v>1.6515010799115284E-2</v>
          </cell>
          <cell r="R50">
            <v>1.3212008639292228E-2</v>
          </cell>
          <cell r="S50">
            <v>1.0569606911433781E-2</v>
          </cell>
          <cell r="T50">
            <v>7.2092823794611682E-5</v>
          </cell>
          <cell r="U50">
            <v>2.5747437069512102E-5</v>
          </cell>
          <cell r="V50">
            <v>8.7775353646568632E-6</v>
          </cell>
          <cell r="W50">
            <v>2.8622397928446119E-6</v>
          </cell>
        </row>
        <row r="51">
          <cell r="A51" t="str">
            <v>HVAC</v>
          </cell>
          <cell r="B51" t="str">
            <v>Weatherization - School-Retro</v>
          </cell>
          <cell r="C51" t="str">
            <v>RetroEven20</v>
          </cell>
          <cell r="D51">
            <v>0.05</v>
          </cell>
          <cell r="E51">
            <v>0.05</v>
          </cell>
          <cell r="F51">
            <v>0.05</v>
          </cell>
          <cell r="G51">
            <v>0.05</v>
          </cell>
          <cell r="H51">
            <v>0.05</v>
          </cell>
          <cell r="I51">
            <v>0.05</v>
          </cell>
          <cell r="J51">
            <v>0.05</v>
          </cell>
          <cell r="K51">
            <v>0.05</v>
          </cell>
          <cell r="L51">
            <v>0.05</v>
          </cell>
          <cell r="M51">
            <v>0.05</v>
          </cell>
          <cell r="N51">
            <v>0.05</v>
          </cell>
          <cell r="O51">
            <v>0.05</v>
          </cell>
          <cell r="P51">
            <v>0.05</v>
          </cell>
          <cell r="Q51">
            <v>0.05</v>
          </cell>
          <cell r="R51">
            <v>0.05</v>
          </cell>
          <cell r="S51">
            <v>0.05</v>
          </cell>
          <cell r="T51">
            <v>0.05</v>
          </cell>
          <cell r="U51">
            <v>0.05</v>
          </cell>
          <cell r="V51">
            <v>0.05</v>
          </cell>
          <cell r="W51">
            <v>0.05</v>
          </cell>
        </row>
        <row r="52">
          <cell r="A52" t="str">
            <v>HVAC</v>
          </cell>
          <cell r="B52" t="str">
            <v>Energy Recovery Ventilator-NR</v>
          </cell>
          <cell r="C52" t="str">
            <v>LO5Med</v>
          </cell>
          <cell r="D52">
            <v>4.2999999999999997E-2</v>
          </cell>
          <cell r="E52">
            <v>9.5797142280278316E-2</v>
          </cell>
          <cell r="F52">
            <v>0.16040539374775648</v>
          </cell>
          <cell r="G52">
            <v>0.23540539374775649</v>
          </cell>
          <cell r="H52">
            <v>0.32095239121809005</v>
          </cell>
          <cell r="I52">
            <v>0.42096711425629652</v>
          </cell>
          <cell r="J52">
            <v>0.53068481860864725</v>
          </cell>
          <cell r="K52">
            <v>0.642769203728351</v>
          </cell>
          <cell r="L52">
            <v>0.74839528535557953</v>
          </cell>
          <cell r="M52">
            <v>0.83918984935345187</v>
          </cell>
          <cell r="N52">
            <v>0.90945051634530116</v>
          </cell>
          <cell r="O52">
            <v>0.9576688767502457</v>
          </cell>
          <cell r="P52">
            <v>0.9865231113648858</v>
          </cell>
          <cell r="Q52">
            <v>1.0012970762896924</v>
          </cell>
          <cell r="R52">
            <v>1.0076356106578106</v>
          </cell>
          <cell r="S52">
            <v>1.0098624683774413</v>
          </cell>
          <cell r="T52">
            <v>1.0104871783970797</v>
          </cell>
          <cell r="U52">
            <v>1.010623336815976</v>
          </cell>
          <cell r="V52">
            <v>1.0106457174525985</v>
          </cell>
          <cell r="W52">
            <v>1.0106484038909742</v>
          </cell>
        </row>
        <row r="53">
          <cell r="A53" t="str">
            <v>HVAC</v>
          </cell>
          <cell r="B53" t="str">
            <v>AC Heat Recovery for Water Heating-NR</v>
          </cell>
          <cell r="C53" t="str">
            <v>LO5Med</v>
          </cell>
          <cell r="D53">
            <v>4.2999999999999997E-2</v>
          </cell>
          <cell r="E53">
            <v>9.5797142280278316E-2</v>
          </cell>
          <cell r="F53">
            <v>0.16040539374775648</v>
          </cell>
          <cell r="G53">
            <v>0.23540539374775649</v>
          </cell>
          <cell r="H53">
            <v>0.32095239121809005</v>
          </cell>
          <cell r="I53">
            <v>0.42096711425629652</v>
          </cell>
          <cell r="J53">
            <v>0.53068481860864725</v>
          </cell>
          <cell r="K53">
            <v>0.642769203728351</v>
          </cell>
          <cell r="L53">
            <v>0.74839528535557953</v>
          </cell>
          <cell r="M53">
            <v>0.83918984935345187</v>
          </cell>
          <cell r="N53">
            <v>0.90945051634530116</v>
          </cell>
          <cell r="O53">
            <v>0.9576688767502457</v>
          </cell>
          <cell r="P53">
            <v>0.9865231113648858</v>
          </cell>
          <cell r="Q53">
            <v>1.0012970762896924</v>
          </cell>
          <cell r="R53">
            <v>1.0076356106578106</v>
          </cell>
          <cell r="S53">
            <v>1.0098624683774413</v>
          </cell>
          <cell r="T53">
            <v>1.0104871783970797</v>
          </cell>
          <cell r="U53">
            <v>1.010623336815976</v>
          </cell>
          <cell r="V53">
            <v>1.0106457174525985</v>
          </cell>
          <cell r="W53">
            <v>1.0106484038909742</v>
          </cell>
        </row>
        <row r="54">
          <cell r="A54" t="str">
            <v>HVAC</v>
          </cell>
          <cell r="B54" t="str">
            <v>Room Occupancy Sensors in Lodging-Retro</v>
          </cell>
          <cell r="C54" t="str">
            <v>LO5Med</v>
          </cell>
          <cell r="D54">
            <v>4.2999999999999997E-2</v>
          </cell>
          <cell r="E54">
            <v>9.5797142280278316E-2</v>
          </cell>
          <cell r="F54">
            <v>0.16040539374775648</v>
          </cell>
          <cell r="G54">
            <v>0.23540539374775649</v>
          </cell>
          <cell r="H54">
            <v>0.32095239121809005</v>
          </cell>
          <cell r="I54">
            <v>0.42096711425629652</v>
          </cell>
          <cell r="J54">
            <v>0.53068481860864725</v>
          </cell>
          <cell r="K54">
            <v>0.642769203728351</v>
          </cell>
          <cell r="L54">
            <v>0.74839528535557953</v>
          </cell>
          <cell r="M54">
            <v>0.83918984935345187</v>
          </cell>
          <cell r="N54">
            <v>0.90945051634530116</v>
          </cell>
          <cell r="O54">
            <v>0.9576688767502457</v>
          </cell>
          <cell r="P54">
            <v>0.9865231113648858</v>
          </cell>
          <cell r="Q54">
            <v>1.0012970762896924</v>
          </cell>
          <cell r="R54">
            <v>1.0076356106578106</v>
          </cell>
          <cell r="S54">
            <v>1.0098624683774413</v>
          </cell>
          <cell r="T54">
            <v>1.0104871783970797</v>
          </cell>
          <cell r="U54">
            <v>1.010623336815976</v>
          </cell>
          <cell r="V54">
            <v>1.0106457174525985</v>
          </cell>
          <cell r="W54">
            <v>1.0106484038909742</v>
          </cell>
        </row>
        <row r="55">
          <cell r="A55" t="str">
            <v>HVAC</v>
          </cell>
          <cell r="B55" t="str">
            <v>Chiller - chilled water retrofit-Retro</v>
          </cell>
          <cell r="C55" t="str">
            <v>Retro12Med</v>
          </cell>
          <cell r="D55">
            <v>0.10937459468255628</v>
          </cell>
          <cell r="E55">
            <v>0.10937459468255628</v>
          </cell>
          <cell r="F55">
            <v>0.10937459468255628</v>
          </cell>
          <cell r="G55">
            <v>0.10937459468255628</v>
          </cell>
          <cell r="H55">
            <v>0.10937459468255628</v>
          </cell>
          <cell r="I55">
            <v>9.8437135214300656E-2</v>
          </cell>
          <cell r="J55">
            <v>7.874970817144053E-2</v>
          </cell>
          <cell r="K55">
            <v>6.2999766537152418E-2</v>
          </cell>
          <cell r="L55">
            <v>5.0399813229721938E-2</v>
          </cell>
          <cell r="M55">
            <v>4.0319850583777551E-2</v>
          </cell>
          <cell r="N55">
            <v>3.225588046702204E-2</v>
          </cell>
          <cell r="O55">
            <v>2.5804704373617631E-2</v>
          </cell>
          <cell r="P55">
            <v>2.0643763498894106E-2</v>
          </cell>
          <cell r="Q55">
            <v>1.6515010799115284E-2</v>
          </cell>
          <cell r="R55">
            <v>1.3212008639292228E-2</v>
          </cell>
          <cell r="S55">
            <v>1.0569606911433781E-2</v>
          </cell>
          <cell r="T55">
            <v>7.2092823794611682E-5</v>
          </cell>
          <cell r="U55">
            <v>2.5747437069512102E-5</v>
          </cell>
          <cell r="V55">
            <v>8.7775353646568632E-6</v>
          </cell>
          <cell r="W55">
            <v>2.8622397928446119E-6</v>
          </cell>
        </row>
        <row r="56">
          <cell r="A56" t="str">
            <v>HVAC</v>
          </cell>
          <cell r="B56" t="str">
            <v>Chiller - equip retrofits-Retro</v>
          </cell>
          <cell r="C56" t="str">
            <v>Retro12Med</v>
          </cell>
          <cell r="D56">
            <v>0.10937459468255628</v>
          </cell>
          <cell r="E56">
            <v>0.10937459468255628</v>
          </cell>
          <cell r="F56">
            <v>0.10937459468255628</v>
          </cell>
          <cell r="G56">
            <v>0.10937459468255628</v>
          </cell>
          <cell r="H56">
            <v>0.10937459468255628</v>
          </cell>
          <cell r="I56">
            <v>9.8437135214300656E-2</v>
          </cell>
          <cell r="J56">
            <v>7.874970817144053E-2</v>
          </cell>
          <cell r="K56">
            <v>6.2999766537152418E-2</v>
          </cell>
          <cell r="L56">
            <v>5.0399813229721938E-2</v>
          </cell>
          <cell r="M56">
            <v>4.0319850583777551E-2</v>
          </cell>
          <cell r="N56">
            <v>3.225588046702204E-2</v>
          </cell>
          <cell r="O56">
            <v>2.5804704373617631E-2</v>
          </cell>
          <cell r="P56">
            <v>2.0643763498894106E-2</v>
          </cell>
          <cell r="Q56">
            <v>1.6515010799115284E-2</v>
          </cell>
          <cell r="R56">
            <v>1.3212008639292228E-2</v>
          </cell>
          <cell r="S56">
            <v>1.0569606911433781E-2</v>
          </cell>
          <cell r="T56">
            <v>7.2092823794611682E-5</v>
          </cell>
          <cell r="U56">
            <v>2.5747437069512102E-5</v>
          </cell>
          <cell r="V56">
            <v>8.7775353646568632E-6</v>
          </cell>
          <cell r="W56">
            <v>2.8622397928446119E-6</v>
          </cell>
        </row>
        <row r="57">
          <cell r="A57" t="str">
            <v>HVAC</v>
          </cell>
          <cell r="B57" t="str">
            <v>Pool Blankets-Retro</v>
          </cell>
          <cell r="C57" t="str">
            <v>Retro20Fast</v>
          </cell>
          <cell r="D57">
            <v>0.22119921692859512</v>
          </cell>
          <cell r="E57">
            <v>0.15504311102289431</v>
          </cell>
          <cell r="F57">
            <v>0.10733128557729499</v>
          </cell>
          <cell r="G57">
            <v>8.3589689255657879E-2</v>
          </cell>
          <cell r="H57">
            <v>7.3237179880126971E-2</v>
          </cell>
          <cell r="I57">
            <v>6.3374636711760357E-2</v>
          </cell>
          <cell r="J57">
            <v>5.4291838367783084E-2</v>
          </cell>
          <cell r="K57">
            <v>4.612639225659896E-2</v>
          </cell>
          <cell r="L57">
            <v>3.8916876277172864E-2</v>
          </cell>
          <cell r="M57">
            <v>3.2639916313151704E-2</v>
          </cell>
          <cell r="N57">
            <v>2.7235706125786907E-2</v>
          </cell>
          <cell r="O57">
            <v>2.1211189258265428E-2</v>
          </cell>
          <cell r="P57">
            <v>1.6519290804212883E-2</v>
          </cell>
          <cell r="Q57">
            <v>1.2865236614105324E-2</v>
          </cell>
          <cell r="R57">
            <v>1.0019456349464106E-2</v>
          </cell>
          <cell r="S57">
            <v>7.8031604509122832E-3</v>
          </cell>
          <cell r="T57">
            <v>6.077107469602494E-3</v>
          </cell>
          <cell r="U57">
            <v>4.7328560561354371E-3</v>
          </cell>
          <cell r="V57">
            <v>3.6859520026825132E-3</v>
          </cell>
          <cell r="W57">
            <v>2.8706223060526725E-3</v>
          </cell>
        </row>
        <row r="58">
          <cell r="A58" t="str">
            <v>HVAC</v>
          </cell>
          <cell r="B58" t="str">
            <v>Web-Enabled Thermostats-Retro</v>
          </cell>
          <cell r="C58" t="str">
            <v>Retro20Fast</v>
          </cell>
          <cell r="D58">
            <v>0.22119921692859512</v>
          </cell>
          <cell r="E58">
            <v>0.15504311102289431</v>
          </cell>
          <cell r="F58">
            <v>0.10733128557729499</v>
          </cell>
          <cell r="G58">
            <v>8.3589689255657879E-2</v>
          </cell>
          <cell r="H58">
            <v>7.3237179880126971E-2</v>
          </cell>
          <cell r="I58">
            <v>6.3374636711760357E-2</v>
          </cell>
          <cell r="J58">
            <v>5.4291838367783084E-2</v>
          </cell>
          <cell r="K58">
            <v>4.612639225659896E-2</v>
          </cell>
          <cell r="L58">
            <v>3.8916876277172864E-2</v>
          </cell>
          <cell r="M58">
            <v>3.2639916313151704E-2</v>
          </cell>
          <cell r="N58">
            <v>2.7235706125786907E-2</v>
          </cell>
          <cell r="O58">
            <v>2.1211189258265428E-2</v>
          </cell>
          <cell r="P58">
            <v>1.6519290804212883E-2</v>
          </cell>
          <cell r="Q58">
            <v>1.2865236614105324E-2</v>
          </cell>
          <cell r="R58">
            <v>1.0019456349464106E-2</v>
          </cell>
          <cell r="S58">
            <v>7.8031604509122832E-3</v>
          </cell>
          <cell r="T58">
            <v>6.077107469602494E-3</v>
          </cell>
          <cell r="U58">
            <v>4.7328560561354371E-3</v>
          </cell>
          <cell r="V58">
            <v>3.6859520026825132E-3</v>
          </cell>
          <cell r="W58">
            <v>2.8706223060526725E-3</v>
          </cell>
        </row>
        <row r="59">
          <cell r="A59" t="str">
            <v>HVAC</v>
          </cell>
          <cell r="B59" t="str">
            <v>Garage CO2 ventilation-Retro</v>
          </cell>
          <cell r="C59" t="str">
            <v>Retro20Fast</v>
          </cell>
          <cell r="D59">
            <v>0.22119921692859512</v>
          </cell>
          <cell r="E59">
            <v>0.15504311102289431</v>
          </cell>
          <cell r="F59">
            <v>0.10733128557729499</v>
          </cell>
          <cell r="G59">
            <v>8.3589689255657879E-2</v>
          </cell>
          <cell r="H59">
            <v>7.3237179880126971E-2</v>
          </cell>
          <cell r="I59">
            <v>6.3374636711760357E-2</v>
          </cell>
          <cell r="J59">
            <v>5.4291838367783084E-2</v>
          </cell>
          <cell r="K59">
            <v>4.612639225659896E-2</v>
          </cell>
          <cell r="L59">
            <v>3.8916876277172864E-2</v>
          </cell>
          <cell r="M59">
            <v>3.2639916313151704E-2</v>
          </cell>
          <cell r="N59">
            <v>2.7235706125786907E-2</v>
          </cell>
          <cell r="O59">
            <v>2.1211189258265428E-2</v>
          </cell>
          <cell r="P59">
            <v>1.6519290804212883E-2</v>
          </cell>
          <cell r="Q59">
            <v>1.2865236614105324E-2</v>
          </cell>
          <cell r="R59">
            <v>1.0019456349464106E-2</v>
          </cell>
          <cell r="S59">
            <v>7.8031604509122832E-3</v>
          </cell>
          <cell r="T59">
            <v>6.077107469602494E-3</v>
          </cell>
          <cell r="U59">
            <v>4.7328560561354371E-3</v>
          </cell>
          <cell r="V59">
            <v>3.6859520026825132E-3</v>
          </cell>
          <cell r="W59">
            <v>2.8706223060526725E-3</v>
          </cell>
        </row>
        <row r="60">
          <cell r="A60" t="str">
            <v>HVAC</v>
          </cell>
          <cell r="B60" t="str">
            <v>Circ Pump ECM and drive-Retro</v>
          </cell>
          <cell r="C60" t="str">
            <v>Retro20Fast</v>
          </cell>
          <cell r="D60">
            <v>0.22119921692859512</v>
          </cell>
          <cell r="E60">
            <v>0.15504311102289431</v>
          </cell>
          <cell r="F60">
            <v>0.10733128557729499</v>
          </cell>
          <cell r="G60">
            <v>8.3589689255657879E-2</v>
          </cell>
          <cell r="H60">
            <v>7.3237179880126971E-2</v>
          </cell>
          <cell r="I60">
            <v>6.3374636711760357E-2</v>
          </cell>
          <cell r="J60">
            <v>5.4291838367783084E-2</v>
          </cell>
          <cell r="K60">
            <v>4.612639225659896E-2</v>
          </cell>
          <cell r="L60">
            <v>3.8916876277172864E-2</v>
          </cell>
          <cell r="M60">
            <v>3.2639916313151704E-2</v>
          </cell>
          <cell r="N60">
            <v>2.7235706125786907E-2</v>
          </cell>
          <cell r="O60">
            <v>2.1211189258265428E-2</v>
          </cell>
          <cell r="P60">
            <v>1.6519290804212883E-2</v>
          </cell>
          <cell r="Q60">
            <v>1.2865236614105324E-2</v>
          </cell>
          <cell r="R60">
            <v>1.0019456349464106E-2</v>
          </cell>
          <cell r="S60">
            <v>7.8031604509122832E-3</v>
          </cell>
          <cell r="T60">
            <v>6.077107469602494E-3</v>
          </cell>
          <cell r="U60">
            <v>4.7328560561354371E-3</v>
          </cell>
          <cell r="V60">
            <v>3.6859520026825132E-3</v>
          </cell>
          <cell r="W60">
            <v>2.8706223060526725E-3</v>
          </cell>
        </row>
        <row r="61">
          <cell r="A61" t="str">
            <v>HVAC</v>
          </cell>
          <cell r="B61" t="str">
            <v>VRF-New</v>
          </cell>
          <cell r="C61" t="str">
            <v>LO1Slow</v>
          </cell>
          <cell r="D61">
            <v>2.5643970768378654E-3</v>
          </cell>
          <cell r="E61">
            <v>7.6904586297764643E-3</v>
          </cell>
          <cell r="F61">
            <v>1.6792013047419844E-2</v>
          </cell>
          <cell r="G61">
            <v>3.15969387774655E-2</v>
          </cell>
          <cell r="H61">
            <v>5.406874819795171E-2</v>
          </cell>
          <cell r="I61">
            <v>8.6253181011834101E-2</v>
          </cell>
          <cell r="J61">
            <v>0.1300328481838382</v>
          </cell>
          <cell r="K61">
            <v>0.18678710893858319</v>
          </cell>
          <cell r="L61">
            <v>0.2569823480072907</v>
          </cell>
          <cell r="M61">
            <v>0.33975920985004748</v>
          </cell>
          <cell r="N61">
            <v>0.43262946935754232</v>
          </cell>
          <cell r="O61">
            <v>0.53142594003645804</v>
          </cell>
          <cell r="P61">
            <v>0.63063487292644704</v>
          </cell>
          <cell r="Q61">
            <v>0.7241560234206913</v>
          </cell>
          <cell r="R61">
            <v>0.80638203131755359</v>
          </cell>
          <cell r="S61">
            <v>0.87331559734491926</v>
          </cell>
          <cell r="T61">
            <v>0.92334516248836807</v>
          </cell>
          <cell r="U61">
            <v>0.95737002770730018</v>
          </cell>
          <cell r="V61">
            <v>0.97821608704807483</v>
          </cell>
          <cell r="W61">
            <v>0.98821608704807484</v>
          </cell>
        </row>
        <row r="62">
          <cell r="A62" t="str">
            <v>HVAC</v>
          </cell>
          <cell r="B62" t="str">
            <v>VRF-Retro</v>
          </cell>
          <cell r="C62" t="str">
            <v>Retro3Slow</v>
          </cell>
          <cell r="D62">
            <v>5.5320496977002724E-3</v>
          </cell>
          <cell r="E62">
            <v>8.6958686465615706E-3</v>
          </cell>
          <cell r="F62">
            <v>1.7391737293123145E-2</v>
          </cell>
          <cell r="G62">
            <v>3.0435540262965514E-2</v>
          </cell>
          <cell r="H62">
            <v>4.7344173742390784E-2</v>
          </cell>
          <cell r="I62">
            <v>6.6281843239347063E-2</v>
          </cell>
          <cell r="J62">
            <v>8.4358709577350838E-2</v>
          </cell>
          <cell r="K62">
            <v>9.8418494506909315E-2</v>
          </cell>
          <cell r="L62">
            <v>0.10598914793051767</v>
          </cell>
          <cell r="M62">
            <v>0.10598914793051767</v>
          </cell>
          <cell r="N62">
            <v>9.8923204735149928E-2</v>
          </cell>
          <cell r="O62">
            <v>8.655780414325609E-2</v>
          </cell>
          <cell r="P62">
            <v>7.1282897529740263E-2</v>
          </cell>
          <cell r="Q62">
            <v>5.5442253634242489E-2</v>
          </cell>
          <cell r="R62">
            <v>4.0852186888389319E-2</v>
          </cell>
          <cell r="S62">
            <v>2.8596530821872412E-2</v>
          </cell>
          <cell r="T62">
            <v>1.9064353881248275E-2</v>
          </cell>
          <cell r="U62">
            <v>1.2131861560794377E-2</v>
          </cell>
          <cell r="V62">
            <v>7.3846113848314854E-3</v>
          </cell>
          <cell r="W62">
            <v>4.3076899744848296E-3</v>
          </cell>
        </row>
        <row r="63">
          <cell r="A63" t="str">
            <v>HVAC</v>
          </cell>
          <cell r="B63" t="str">
            <v>Evaporator Roof Top HVAC-Retro</v>
          </cell>
          <cell r="C63" t="str">
            <v>RetroEven20</v>
          </cell>
          <cell r="D63">
            <v>0.05</v>
          </cell>
          <cell r="E63">
            <v>0.05</v>
          </cell>
          <cell r="F63">
            <v>0.05</v>
          </cell>
          <cell r="G63">
            <v>0.05</v>
          </cell>
          <cell r="H63">
            <v>0.05</v>
          </cell>
          <cell r="I63">
            <v>0.05</v>
          </cell>
          <cell r="J63">
            <v>0.05</v>
          </cell>
          <cell r="K63">
            <v>0.05</v>
          </cell>
          <cell r="L63">
            <v>0.05</v>
          </cell>
          <cell r="M63">
            <v>0.05</v>
          </cell>
          <cell r="N63">
            <v>0.05</v>
          </cell>
          <cell r="O63">
            <v>0.05</v>
          </cell>
          <cell r="P63">
            <v>0.05</v>
          </cell>
          <cell r="Q63">
            <v>0.05</v>
          </cell>
          <cell r="R63">
            <v>0.05</v>
          </cell>
          <cell r="S63">
            <v>0.05</v>
          </cell>
          <cell r="T63">
            <v>0.05</v>
          </cell>
          <cell r="U63">
            <v>0.05</v>
          </cell>
          <cell r="V63">
            <v>0.05</v>
          </cell>
          <cell r="W63">
            <v>0.05</v>
          </cell>
        </row>
        <row r="64">
          <cell r="A64" t="str">
            <v>HVAC</v>
          </cell>
          <cell r="B64" t="str">
            <v>Secondary Glazing Systems-Retro</v>
          </cell>
          <cell r="C64" t="str">
            <v>Retro1Slow</v>
          </cell>
          <cell r="D64">
            <v>2.5643970768378654E-3</v>
          </cell>
          <cell r="E64">
            <v>5.1260615529385989E-3</v>
          </cell>
          <cell r="F64">
            <v>9.1015544176433795E-3</v>
          </cell>
          <cell r="G64">
            <v>1.4804925730045659E-2</v>
          </cell>
          <cell r="H64">
            <v>2.2471809420486211E-2</v>
          </cell>
          <cell r="I64">
            <v>3.2184432813882391E-2</v>
          </cell>
          <cell r="J64">
            <v>4.3779667172004086E-2</v>
          </cell>
          <cell r="K64">
            <v>5.675426075474499E-2</v>
          </cell>
          <cell r="L64">
            <v>7.0195239068707532E-2</v>
          </cell>
          <cell r="M64">
            <v>8.2776861842756788E-2</v>
          </cell>
          <cell r="N64">
            <v>9.2870259507494834E-2</v>
          </cell>
          <cell r="O64">
            <v>9.8796470678915727E-2</v>
          </cell>
          <cell r="P64">
            <v>9.9208932889988999E-2</v>
          </cell>
          <cell r="Q64">
            <v>9.3521150494244254E-2</v>
          </cell>
          <cell r="R64">
            <v>8.2226007896862296E-2</v>
          </cell>
          <cell r="S64">
            <v>6.6933566027365665E-2</v>
          </cell>
          <cell r="T64">
            <v>5.0029565143448806E-2</v>
          </cell>
          <cell r="U64">
            <v>3.402486521893211E-2</v>
          </cell>
          <cell r="V64">
            <v>2.0846059340774659E-2</v>
          </cell>
          <cell r="W64">
            <v>0.01</v>
          </cell>
        </row>
        <row r="65">
          <cell r="A65" t="str">
            <v>Lighting</v>
          </cell>
          <cell r="B65" t="str">
            <v>LPD Package-New</v>
          </cell>
          <cell r="C65" t="str">
            <v>LO20Fast</v>
          </cell>
          <cell r="D65">
            <v>0.22119921692859512</v>
          </cell>
          <cell r="E65">
            <v>0.37624232795148943</v>
          </cell>
          <cell r="F65">
            <v>0.48357361352878442</v>
          </cell>
          <cell r="G65">
            <v>0.56716330278444227</v>
          </cell>
          <cell r="H65">
            <v>0.64040048266456928</v>
          </cell>
          <cell r="I65">
            <v>0.70377511937632964</v>
          </cell>
          <cell r="J65">
            <v>0.7580669577441127</v>
          </cell>
          <cell r="K65">
            <v>0.80419335000071168</v>
          </cell>
          <cell r="L65">
            <v>0.84311022627788457</v>
          </cell>
          <cell r="M65">
            <v>0.87575014259103623</v>
          </cell>
          <cell r="N65">
            <v>0.90298584871682319</v>
          </cell>
          <cell r="O65">
            <v>0.92419703797508856</v>
          </cell>
          <cell r="P65">
            <v>0.94071632877930145</v>
          </cell>
          <cell r="Q65">
            <v>0.95358156539340677</v>
          </cell>
          <cell r="R65">
            <v>0.96360102174287088</v>
          </cell>
          <cell r="S65">
            <v>0.97140418219378311</v>
          </cell>
          <cell r="T65">
            <v>0.97748128966338554</v>
          </cell>
          <cell r="U65">
            <v>0.98221414571952104</v>
          </cell>
          <cell r="V65">
            <v>0.98590009772220355</v>
          </cell>
          <cell r="W65">
            <v>0.98877072002825628</v>
          </cell>
        </row>
        <row r="66">
          <cell r="A66" t="str">
            <v>Lighting</v>
          </cell>
          <cell r="B66" t="str">
            <v>LPD Package-NR</v>
          </cell>
          <cell r="C66" t="str">
            <v>LO20Fast</v>
          </cell>
          <cell r="D66">
            <v>0.22119921692859512</v>
          </cell>
          <cell r="E66">
            <v>0.37624232795148943</v>
          </cell>
          <cell r="F66">
            <v>0.48357361352878442</v>
          </cell>
          <cell r="G66">
            <v>0.56716330278444227</v>
          </cell>
          <cell r="H66">
            <v>0.64040048266456928</v>
          </cell>
          <cell r="I66">
            <v>0.70377511937632964</v>
          </cell>
          <cell r="J66">
            <v>0.7580669577441127</v>
          </cell>
          <cell r="K66">
            <v>0.80419335000071168</v>
          </cell>
          <cell r="L66">
            <v>0.84311022627788457</v>
          </cell>
          <cell r="M66">
            <v>0.87575014259103623</v>
          </cell>
          <cell r="N66">
            <v>0.90298584871682319</v>
          </cell>
          <cell r="O66">
            <v>0.92419703797508856</v>
          </cell>
          <cell r="P66">
            <v>0.94071632877930145</v>
          </cell>
          <cell r="Q66">
            <v>0.95358156539340677</v>
          </cell>
          <cell r="R66">
            <v>0.96360102174287088</v>
          </cell>
          <cell r="S66">
            <v>0.97140418219378311</v>
          </cell>
          <cell r="T66">
            <v>0.97748128966338554</v>
          </cell>
          <cell r="U66">
            <v>0.98221414571952104</v>
          </cell>
          <cell r="V66">
            <v>0.98590009772220355</v>
          </cell>
          <cell r="W66">
            <v>0.98877072002825628</v>
          </cell>
        </row>
        <row r="67">
          <cell r="A67" t="str">
            <v>Lighting</v>
          </cell>
          <cell r="B67" t="str">
            <v>LPD Package-Retro</v>
          </cell>
          <cell r="C67" t="str">
            <v>Retro12Med</v>
          </cell>
          <cell r="D67">
            <v>0.10937459468255628</v>
          </cell>
          <cell r="E67">
            <v>0.10937459468255628</v>
          </cell>
          <cell r="F67">
            <v>0.10937459468255628</v>
          </cell>
          <cell r="G67">
            <v>0.10937459468255628</v>
          </cell>
          <cell r="H67">
            <v>0.10937459468255628</v>
          </cell>
          <cell r="I67">
            <v>9.8437135214300656E-2</v>
          </cell>
          <cell r="J67">
            <v>7.874970817144053E-2</v>
          </cell>
          <cell r="K67">
            <v>6.2999766537152418E-2</v>
          </cell>
          <cell r="L67">
            <v>5.0399813229721938E-2</v>
          </cell>
          <cell r="M67">
            <v>4.0319850583777551E-2</v>
          </cell>
          <cell r="N67">
            <v>3.225588046702204E-2</v>
          </cell>
          <cell r="O67">
            <v>2.5804704373617631E-2</v>
          </cell>
          <cell r="P67">
            <v>2.0643763498894106E-2</v>
          </cell>
          <cell r="Q67">
            <v>1.6515010799115284E-2</v>
          </cell>
          <cell r="R67">
            <v>1.3212008639292228E-2</v>
          </cell>
          <cell r="S67">
            <v>1.0569606911433781E-2</v>
          </cell>
          <cell r="T67">
            <v>7.2092823794611682E-5</v>
          </cell>
          <cell r="U67">
            <v>2.5747437069512102E-5</v>
          </cell>
          <cell r="V67">
            <v>8.7775353646568632E-6</v>
          </cell>
          <cell r="W67">
            <v>2.8622397928446119E-6</v>
          </cell>
        </row>
        <row r="68">
          <cell r="A68" t="str">
            <v>Lighting</v>
          </cell>
          <cell r="B68" t="str">
            <v>Top Daylighting-New</v>
          </cell>
          <cell r="C68" t="str">
            <v>LO12Med</v>
          </cell>
          <cell r="D68">
            <v>0.10937459468255628</v>
          </cell>
          <cell r="E68">
            <v>0.21874918936511256</v>
          </cell>
          <cell r="F68">
            <v>0.32812378404766884</v>
          </cell>
          <cell r="G68">
            <v>0.43749837873022512</v>
          </cell>
          <cell r="H68">
            <v>0.5468729734127814</v>
          </cell>
          <cell r="I68">
            <v>0.64531010862708205</v>
          </cell>
          <cell r="J68">
            <v>0.7240598167985226</v>
          </cell>
          <cell r="K68">
            <v>0.78705958333567505</v>
          </cell>
          <cell r="L68">
            <v>0.83745939656539703</v>
          </cell>
          <cell r="M68">
            <v>0.87777924714917455</v>
          </cell>
          <cell r="N68">
            <v>0.91003512761619654</v>
          </cell>
          <cell r="O68">
            <v>0.93583983198981413</v>
          </cell>
          <cell r="P68">
            <v>0.9564835954887082</v>
          </cell>
          <cell r="Q68">
            <v>0.97299860628782353</v>
          </cell>
          <cell r="R68">
            <v>0.9862106149271157</v>
          </cell>
          <cell r="S68">
            <v>0.99678022183854953</v>
          </cell>
          <cell r="T68">
            <v>0.99685231466234414</v>
          </cell>
          <cell r="U68">
            <v>0.99687806209941365</v>
          </cell>
          <cell r="V68">
            <v>0.99688683963477831</v>
          </cell>
          <cell r="W68">
            <v>0.99688970187457115</v>
          </cell>
        </row>
        <row r="69">
          <cell r="A69" t="str">
            <v>Lighting</v>
          </cell>
          <cell r="B69" t="str">
            <v>Perimeter Daylighting Controls Advanced-New</v>
          </cell>
          <cell r="C69" t="str">
            <v>LO5Med</v>
          </cell>
          <cell r="D69">
            <v>4.2999999999999997E-2</v>
          </cell>
          <cell r="E69">
            <v>9.5797142280278316E-2</v>
          </cell>
          <cell r="F69">
            <v>0.16040539374775648</v>
          </cell>
          <cell r="G69">
            <v>0.23540539374775649</v>
          </cell>
          <cell r="H69">
            <v>0.32095239121809005</v>
          </cell>
          <cell r="I69">
            <v>0.42096711425629652</v>
          </cell>
          <cell r="J69">
            <v>0.53068481860864725</v>
          </cell>
          <cell r="K69">
            <v>0.642769203728351</v>
          </cell>
          <cell r="L69">
            <v>0.74839528535557953</v>
          </cell>
          <cell r="M69">
            <v>0.83918984935345187</v>
          </cell>
          <cell r="N69">
            <v>0.90945051634530116</v>
          </cell>
          <cell r="O69">
            <v>0.9576688767502457</v>
          </cell>
          <cell r="P69">
            <v>0.9865231113648858</v>
          </cell>
          <cell r="Q69">
            <v>1.0012970762896924</v>
          </cell>
          <cell r="R69">
            <v>1.0076356106578106</v>
          </cell>
          <cell r="S69">
            <v>1.0098624683774413</v>
          </cell>
          <cell r="T69">
            <v>1.0104871783970797</v>
          </cell>
          <cell r="U69">
            <v>1.010623336815976</v>
          </cell>
          <cell r="V69">
            <v>1.0106457174525985</v>
          </cell>
          <cell r="W69">
            <v>1.0106484038909742</v>
          </cell>
        </row>
        <row r="70">
          <cell r="A70" t="str">
            <v>Lighting</v>
          </cell>
          <cell r="B70" t="str">
            <v>Perimeter Daylighting Controls Advanced-NR</v>
          </cell>
          <cell r="C70" t="str">
            <v>LO5Med</v>
          </cell>
          <cell r="D70">
            <v>4.2999999999999997E-2</v>
          </cell>
          <cell r="E70">
            <v>9.5797142280278316E-2</v>
          </cell>
          <cell r="F70">
            <v>0.16040539374775648</v>
          </cell>
          <cell r="G70">
            <v>0.23540539374775649</v>
          </cell>
          <cell r="H70">
            <v>0.32095239121809005</v>
          </cell>
          <cell r="I70">
            <v>0.42096711425629652</v>
          </cell>
          <cell r="J70">
            <v>0.53068481860864725</v>
          </cell>
          <cell r="K70">
            <v>0.642769203728351</v>
          </cell>
          <cell r="L70">
            <v>0.74839528535557953</v>
          </cell>
          <cell r="M70">
            <v>0.83918984935345187</v>
          </cell>
          <cell r="N70">
            <v>0.90945051634530116</v>
          </cell>
          <cell r="O70">
            <v>0.9576688767502457</v>
          </cell>
          <cell r="P70">
            <v>0.9865231113648858</v>
          </cell>
          <cell r="Q70">
            <v>1.0012970762896924</v>
          </cell>
          <cell r="R70">
            <v>1.0076356106578106</v>
          </cell>
          <cell r="S70">
            <v>1.0098624683774413</v>
          </cell>
          <cell r="T70">
            <v>1.0104871783970797</v>
          </cell>
          <cell r="U70">
            <v>1.010623336815976</v>
          </cell>
          <cell r="V70">
            <v>1.0106457174525985</v>
          </cell>
          <cell r="W70">
            <v>1.0106484038909742</v>
          </cell>
        </row>
        <row r="71">
          <cell r="A71" t="str">
            <v>Lighting</v>
          </cell>
          <cell r="B71" t="str">
            <v>Lighting Controls Interior-New</v>
          </cell>
          <cell r="C71" t="str">
            <v>LO20Fast</v>
          </cell>
          <cell r="D71">
            <v>0.22119921692859512</v>
          </cell>
          <cell r="E71">
            <v>0.37624232795148943</v>
          </cell>
          <cell r="F71">
            <v>0.48357361352878442</v>
          </cell>
          <cell r="G71">
            <v>0.56716330278444227</v>
          </cell>
          <cell r="H71">
            <v>0.64040048266456928</v>
          </cell>
          <cell r="I71">
            <v>0.70377511937632964</v>
          </cell>
          <cell r="J71">
            <v>0.7580669577441127</v>
          </cell>
          <cell r="K71">
            <v>0.80419335000071168</v>
          </cell>
          <cell r="L71">
            <v>0.84311022627788457</v>
          </cell>
          <cell r="M71">
            <v>0.87575014259103623</v>
          </cell>
          <cell r="N71">
            <v>0.90298584871682319</v>
          </cell>
          <cell r="O71">
            <v>0.92419703797508856</v>
          </cell>
          <cell r="P71">
            <v>0.94071632877930145</v>
          </cell>
          <cell r="Q71">
            <v>0.95358156539340677</v>
          </cell>
          <cell r="R71">
            <v>0.96360102174287088</v>
          </cell>
          <cell r="S71">
            <v>0.97140418219378311</v>
          </cell>
          <cell r="T71">
            <v>0.97748128966338554</v>
          </cell>
          <cell r="U71">
            <v>0.98221414571952104</v>
          </cell>
          <cell r="V71">
            <v>0.98590009772220355</v>
          </cell>
          <cell r="W71">
            <v>0.98877072002825628</v>
          </cell>
        </row>
        <row r="72">
          <cell r="A72" t="str">
            <v>Lighting</v>
          </cell>
          <cell r="B72" t="str">
            <v>Lighting Controls Interior-NR</v>
          </cell>
          <cell r="C72" t="str">
            <v>LO20Fast</v>
          </cell>
          <cell r="D72">
            <v>0.22119921692859512</v>
          </cell>
          <cell r="E72">
            <v>0.37624232795148943</v>
          </cell>
          <cell r="F72">
            <v>0.48357361352878442</v>
          </cell>
          <cell r="G72">
            <v>0.56716330278444227</v>
          </cell>
          <cell r="H72">
            <v>0.64040048266456928</v>
          </cell>
          <cell r="I72">
            <v>0.70377511937632964</v>
          </cell>
          <cell r="J72">
            <v>0.7580669577441127</v>
          </cell>
          <cell r="K72">
            <v>0.80419335000071168</v>
          </cell>
          <cell r="L72">
            <v>0.84311022627788457</v>
          </cell>
          <cell r="M72">
            <v>0.87575014259103623</v>
          </cell>
          <cell r="N72">
            <v>0.90298584871682319</v>
          </cell>
          <cell r="O72">
            <v>0.92419703797508856</v>
          </cell>
          <cell r="P72">
            <v>0.94071632877930145</v>
          </cell>
          <cell r="Q72">
            <v>0.95358156539340677</v>
          </cell>
          <cell r="R72">
            <v>0.96360102174287088</v>
          </cell>
          <cell r="S72">
            <v>0.97140418219378311</v>
          </cell>
          <cell r="T72">
            <v>0.97748128966338554</v>
          </cell>
          <cell r="U72">
            <v>0.98221414571952104</v>
          </cell>
          <cell r="V72">
            <v>0.98590009772220355</v>
          </cell>
          <cell r="W72">
            <v>0.98877072002825628</v>
          </cell>
        </row>
        <row r="73">
          <cell r="A73" t="str">
            <v>Lighting</v>
          </cell>
          <cell r="B73" t="str">
            <v>Exterior Building Lighting-New</v>
          </cell>
          <cell r="C73" t="str">
            <v>LO20Fast</v>
          </cell>
          <cell r="D73">
            <v>0.22119921692859512</v>
          </cell>
          <cell r="E73">
            <v>0.37624232795148943</v>
          </cell>
          <cell r="F73">
            <v>0.48357361352878442</v>
          </cell>
          <cell r="G73">
            <v>0.56716330278444227</v>
          </cell>
          <cell r="H73">
            <v>0.64040048266456928</v>
          </cell>
          <cell r="I73">
            <v>0.70377511937632964</v>
          </cell>
          <cell r="J73">
            <v>0.7580669577441127</v>
          </cell>
          <cell r="K73">
            <v>0.80419335000071168</v>
          </cell>
          <cell r="L73">
            <v>0.84311022627788457</v>
          </cell>
          <cell r="M73">
            <v>0.87575014259103623</v>
          </cell>
          <cell r="N73">
            <v>0.90298584871682319</v>
          </cell>
          <cell r="O73">
            <v>0.92419703797508856</v>
          </cell>
          <cell r="P73">
            <v>0.94071632877930145</v>
          </cell>
          <cell r="Q73">
            <v>0.95358156539340677</v>
          </cell>
          <cell r="R73">
            <v>0.96360102174287088</v>
          </cell>
          <cell r="S73">
            <v>0.97140418219378311</v>
          </cell>
          <cell r="T73">
            <v>0.97748128966338554</v>
          </cell>
          <cell r="U73">
            <v>0.98221414571952104</v>
          </cell>
          <cell r="V73">
            <v>0.98590009772220355</v>
          </cell>
          <cell r="W73">
            <v>0.98877072002825628</v>
          </cell>
        </row>
        <row r="74">
          <cell r="A74" t="str">
            <v>Lighting</v>
          </cell>
          <cell r="B74" t="str">
            <v>Exterior Building Lighting-NR</v>
          </cell>
          <cell r="C74" t="str">
            <v>LO20Fast</v>
          </cell>
          <cell r="D74">
            <v>0.22119921692859512</v>
          </cell>
          <cell r="E74">
            <v>0.37624232795148943</v>
          </cell>
          <cell r="F74">
            <v>0.48357361352878442</v>
          </cell>
          <cell r="G74">
            <v>0.56716330278444227</v>
          </cell>
          <cell r="H74">
            <v>0.64040048266456928</v>
          </cell>
          <cell r="I74">
            <v>0.70377511937632964</v>
          </cell>
          <cell r="J74">
            <v>0.7580669577441127</v>
          </cell>
          <cell r="K74">
            <v>0.80419335000071168</v>
          </cell>
          <cell r="L74">
            <v>0.84311022627788457</v>
          </cell>
          <cell r="M74">
            <v>0.87575014259103623</v>
          </cell>
          <cell r="N74">
            <v>0.90298584871682319</v>
          </cell>
          <cell r="O74">
            <v>0.92419703797508856</v>
          </cell>
          <cell r="P74">
            <v>0.94071632877930145</v>
          </cell>
          <cell r="Q74">
            <v>0.95358156539340677</v>
          </cell>
          <cell r="R74">
            <v>0.96360102174287088</v>
          </cell>
          <cell r="S74">
            <v>0.97140418219378311</v>
          </cell>
          <cell r="T74">
            <v>0.97748128966338554</v>
          </cell>
          <cell r="U74">
            <v>0.98221414571952104</v>
          </cell>
          <cell r="V74">
            <v>0.98590009772220355</v>
          </cell>
          <cell r="W74">
            <v>0.98877072002825628</v>
          </cell>
        </row>
        <row r="75">
          <cell r="A75" t="str">
            <v>Lighting</v>
          </cell>
          <cell r="B75" t="str">
            <v>Street and Roadway Lighting-New</v>
          </cell>
          <cell r="C75" t="str">
            <v>LO50Fast</v>
          </cell>
          <cell r="D75">
            <v>0.45</v>
          </cell>
          <cell r="E75">
            <v>0.66</v>
          </cell>
          <cell r="F75">
            <v>0.8</v>
          </cell>
          <cell r="G75">
            <v>0.89</v>
          </cell>
          <cell r="H75">
            <v>0.94954036260972652</v>
          </cell>
          <cell r="I75">
            <v>0.97931054391458994</v>
          </cell>
          <cell r="J75">
            <v>0.99254173560564019</v>
          </cell>
          <cell r="K75">
            <v>0.99783421228206048</v>
          </cell>
          <cell r="L75">
            <v>0.99975874925530417</v>
          </cell>
          <cell r="M75">
            <v>1.0004002615797187</v>
          </cell>
          <cell r="N75">
            <v>1.0005976499872309</v>
          </cell>
          <cell r="O75">
            <v>1.0006540466750915</v>
          </cell>
          <cell r="P75">
            <v>1.0006690857918545</v>
          </cell>
          <cell r="Q75">
            <v>1.000672845571045</v>
          </cell>
          <cell r="R75">
            <v>1.0006737302249724</v>
          </cell>
          <cell r="S75">
            <v>1.0006739268147338</v>
          </cell>
          <cell r="T75">
            <v>1.0006739682020522</v>
          </cell>
          <cell r="U75">
            <v>1.0006739764795158</v>
          </cell>
          <cell r="V75">
            <v>1.0006739780561755</v>
          </cell>
          <cell r="W75">
            <v>1.0006739783428409</v>
          </cell>
        </row>
        <row r="76">
          <cell r="A76" t="str">
            <v>Lighting</v>
          </cell>
          <cell r="B76" t="str">
            <v>Street and Roadway Lighting-NR</v>
          </cell>
          <cell r="C76" t="str">
            <v>LO50Fast</v>
          </cell>
          <cell r="D76">
            <v>0.45</v>
          </cell>
          <cell r="E76">
            <v>0.66</v>
          </cell>
          <cell r="F76">
            <v>0.8</v>
          </cell>
          <cell r="G76">
            <v>0.89</v>
          </cell>
          <cell r="H76">
            <v>0.94954036260972652</v>
          </cell>
          <cell r="I76">
            <v>0.97931054391458994</v>
          </cell>
          <cell r="J76">
            <v>0.99254173560564019</v>
          </cell>
          <cell r="K76">
            <v>0.99783421228206048</v>
          </cell>
          <cell r="L76">
            <v>0.99975874925530417</v>
          </cell>
          <cell r="M76">
            <v>1.0004002615797187</v>
          </cell>
          <cell r="N76">
            <v>1.0005976499872309</v>
          </cell>
          <cell r="O76">
            <v>1.0006540466750915</v>
          </cell>
          <cell r="P76">
            <v>1.0006690857918545</v>
          </cell>
          <cell r="Q76">
            <v>1.000672845571045</v>
          </cell>
          <cell r="R76">
            <v>1.0006737302249724</v>
          </cell>
          <cell r="S76">
            <v>1.0006739268147338</v>
          </cell>
          <cell r="T76">
            <v>1.0006739682020522</v>
          </cell>
          <cell r="U76">
            <v>1.0006739764795158</v>
          </cell>
          <cell r="V76">
            <v>1.0006739780561755</v>
          </cell>
          <cell r="W76">
            <v>1.0006739783428409</v>
          </cell>
        </row>
        <row r="77">
          <cell r="A77" t="str">
            <v>Lighting</v>
          </cell>
          <cell r="B77" t="str">
            <v>Parking Lighting-New</v>
          </cell>
          <cell r="C77" t="str">
            <v>LO50Fast</v>
          </cell>
          <cell r="D77">
            <v>0.45</v>
          </cell>
          <cell r="E77">
            <v>0.66</v>
          </cell>
          <cell r="F77">
            <v>0.8</v>
          </cell>
          <cell r="G77">
            <v>0.89</v>
          </cell>
          <cell r="H77">
            <v>0.94954036260972652</v>
          </cell>
          <cell r="I77">
            <v>0.97931054391458994</v>
          </cell>
          <cell r="J77">
            <v>0.99254173560564019</v>
          </cell>
          <cell r="K77">
            <v>0.99783421228206048</v>
          </cell>
          <cell r="L77">
            <v>0.99975874925530417</v>
          </cell>
          <cell r="M77">
            <v>1.0004002615797187</v>
          </cell>
          <cell r="N77">
            <v>1.0005976499872309</v>
          </cell>
          <cell r="O77">
            <v>1.0006540466750915</v>
          </cell>
          <cell r="P77">
            <v>1.0006690857918545</v>
          </cell>
          <cell r="Q77">
            <v>1.000672845571045</v>
          </cell>
          <cell r="R77">
            <v>1.0006737302249724</v>
          </cell>
          <cell r="S77">
            <v>1.0006739268147338</v>
          </cell>
          <cell r="T77">
            <v>1.0006739682020522</v>
          </cell>
          <cell r="U77">
            <v>1.0006739764795158</v>
          </cell>
          <cell r="V77">
            <v>1.0006739780561755</v>
          </cell>
          <cell r="W77">
            <v>1.0006739783428409</v>
          </cell>
        </row>
        <row r="78">
          <cell r="A78" t="str">
            <v>Lighting</v>
          </cell>
          <cell r="B78" t="str">
            <v>Parking Lighting-NR</v>
          </cell>
          <cell r="C78" t="str">
            <v>LO12Med</v>
          </cell>
          <cell r="D78">
            <v>0.10937459468255628</v>
          </cell>
          <cell r="E78">
            <v>0.21874918936511256</v>
          </cell>
          <cell r="F78">
            <v>0.32812378404766884</v>
          </cell>
          <cell r="G78">
            <v>0.43749837873022512</v>
          </cell>
          <cell r="H78">
            <v>0.5468729734127814</v>
          </cell>
          <cell r="I78">
            <v>0.64531010862708205</v>
          </cell>
          <cell r="J78">
            <v>0.7240598167985226</v>
          </cell>
          <cell r="K78">
            <v>0.78705958333567505</v>
          </cell>
          <cell r="L78">
            <v>0.83745939656539703</v>
          </cell>
          <cell r="M78">
            <v>0.87777924714917455</v>
          </cell>
          <cell r="N78">
            <v>0.91003512761619654</v>
          </cell>
          <cell r="O78">
            <v>0.93583983198981413</v>
          </cell>
          <cell r="P78">
            <v>0.9564835954887082</v>
          </cell>
          <cell r="Q78">
            <v>0.97299860628782353</v>
          </cell>
          <cell r="R78">
            <v>0.9862106149271157</v>
          </cell>
          <cell r="S78">
            <v>0.99678022183854953</v>
          </cell>
          <cell r="T78">
            <v>0.99685231466234414</v>
          </cell>
          <cell r="U78">
            <v>0.99687806209941365</v>
          </cell>
          <cell r="V78">
            <v>0.99688683963477831</v>
          </cell>
          <cell r="W78">
            <v>0.99688970187457115</v>
          </cell>
        </row>
        <row r="79">
          <cell r="A79" t="str">
            <v>Lighting</v>
          </cell>
          <cell r="B79" t="str">
            <v>Bi-Level Stairwell Lighting-NR</v>
          </cell>
          <cell r="C79" t="str">
            <v>LO12Med</v>
          </cell>
          <cell r="D79">
            <v>0.10937459468255628</v>
          </cell>
          <cell r="E79">
            <v>0.21874918936511256</v>
          </cell>
          <cell r="F79">
            <v>0.32812378404766884</v>
          </cell>
          <cell r="G79">
            <v>0.43749837873022512</v>
          </cell>
          <cell r="H79">
            <v>0.5468729734127814</v>
          </cell>
          <cell r="I79">
            <v>0.64531010862708205</v>
          </cell>
          <cell r="J79">
            <v>0.7240598167985226</v>
          </cell>
          <cell r="K79">
            <v>0.78705958333567505</v>
          </cell>
          <cell r="L79">
            <v>0.83745939656539703</v>
          </cell>
          <cell r="M79">
            <v>0.87777924714917455</v>
          </cell>
          <cell r="N79">
            <v>0.91003512761619654</v>
          </cell>
          <cell r="O79">
            <v>0.93583983198981413</v>
          </cell>
          <cell r="P79">
            <v>0.9564835954887082</v>
          </cell>
          <cell r="Q79">
            <v>0.97299860628782353</v>
          </cell>
          <cell r="R79">
            <v>0.9862106149271157</v>
          </cell>
          <cell r="S79">
            <v>0.99678022183854953</v>
          </cell>
          <cell r="T79">
            <v>0.99685231466234414</v>
          </cell>
          <cell r="U79">
            <v>0.99687806209941365</v>
          </cell>
          <cell r="V79">
            <v>0.99688683963477831</v>
          </cell>
          <cell r="W79">
            <v>0.99688970187457115</v>
          </cell>
        </row>
        <row r="80">
          <cell r="A80" t="str">
            <v>Motors/Drives</v>
          </cell>
          <cell r="B80" t="str">
            <v>ECM-VAV-New</v>
          </cell>
          <cell r="C80" t="str">
            <v>LO12Med</v>
          </cell>
          <cell r="D80">
            <v>0.10937459468255628</v>
          </cell>
          <cell r="E80">
            <v>0.21874918936511256</v>
          </cell>
          <cell r="F80">
            <v>0.32812378404766884</v>
          </cell>
          <cell r="G80">
            <v>0.43749837873022512</v>
          </cell>
          <cell r="H80">
            <v>0.5468729734127814</v>
          </cell>
          <cell r="I80">
            <v>0.64531010862708205</v>
          </cell>
          <cell r="J80">
            <v>0.7240598167985226</v>
          </cell>
          <cell r="K80">
            <v>0.78705958333567505</v>
          </cell>
          <cell r="L80">
            <v>0.83745939656539703</v>
          </cell>
          <cell r="M80">
            <v>0.87777924714917455</v>
          </cell>
          <cell r="N80">
            <v>0.91003512761619654</v>
          </cell>
          <cell r="O80">
            <v>0.93583983198981413</v>
          </cell>
          <cell r="P80">
            <v>0.9564835954887082</v>
          </cell>
          <cell r="Q80">
            <v>0.97299860628782353</v>
          </cell>
          <cell r="R80">
            <v>0.9862106149271157</v>
          </cell>
          <cell r="S80">
            <v>0.99678022183854953</v>
          </cell>
          <cell r="T80">
            <v>0.99685231466234414</v>
          </cell>
          <cell r="U80">
            <v>0.99687806209941365</v>
          </cell>
          <cell r="V80">
            <v>0.99688683963477831</v>
          </cell>
          <cell r="W80">
            <v>0.99688970187457115</v>
          </cell>
        </row>
        <row r="81">
          <cell r="A81" t="str">
            <v>Motors/Drives</v>
          </cell>
          <cell r="B81" t="str">
            <v>ECM-VAV-NR</v>
          </cell>
          <cell r="C81" t="str">
            <v>LO12Med</v>
          </cell>
          <cell r="D81">
            <v>0.10937459468255628</v>
          </cell>
          <cell r="E81">
            <v>0.21874918936511256</v>
          </cell>
          <cell r="F81">
            <v>0.32812378404766884</v>
          </cell>
          <cell r="G81">
            <v>0.43749837873022512</v>
          </cell>
          <cell r="H81">
            <v>0.5468729734127814</v>
          </cell>
          <cell r="I81">
            <v>0.64531010862708205</v>
          </cell>
          <cell r="J81">
            <v>0.7240598167985226</v>
          </cell>
          <cell r="K81">
            <v>0.78705958333567505</v>
          </cell>
          <cell r="L81">
            <v>0.83745939656539703</v>
          </cell>
          <cell r="M81">
            <v>0.87777924714917455</v>
          </cell>
          <cell r="N81">
            <v>0.91003512761619654</v>
          </cell>
          <cell r="O81">
            <v>0.93583983198981413</v>
          </cell>
          <cell r="P81">
            <v>0.9564835954887082</v>
          </cell>
          <cell r="Q81">
            <v>0.97299860628782353</v>
          </cell>
          <cell r="R81">
            <v>0.9862106149271157</v>
          </cell>
          <cell r="S81">
            <v>0.99678022183854953</v>
          </cell>
          <cell r="T81">
            <v>0.99685231466234414</v>
          </cell>
          <cell r="U81">
            <v>0.99687806209941365</v>
          </cell>
          <cell r="V81">
            <v>0.99688683963477831</v>
          </cell>
          <cell r="W81">
            <v>0.99688970187457115</v>
          </cell>
        </row>
        <row r="82">
          <cell r="A82" t="str">
            <v>Motors/Drives</v>
          </cell>
          <cell r="B82" t="str">
            <v>Pool pumps-Retro</v>
          </cell>
          <cell r="C82" t="str">
            <v>Retro20Fast</v>
          </cell>
          <cell r="D82">
            <v>0.22119921692859512</v>
          </cell>
          <cell r="E82">
            <v>0.15504311102289431</v>
          </cell>
          <cell r="F82">
            <v>0.10733128557729499</v>
          </cell>
          <cell r="G82">
            <v>8.3589689255657879E-2</v>
          </cell>
          <cell r="H82">
            <v>7.3237179880126971E-2</v>
          </cell>
          <cell r="I82">
            <v>6.3374636711760357E-2</v>
          </cell>
          <cell r="J82">
            <v>5.4291838367783084E-2</v>
          </cell>
          <cell r="K82">
            <v>4.612639225659896E-2</v>
          </cell>
          <cell r="L82">
            <v>3.8916876277172864E-2</v>
          </cell>
          <cell r="M82">
            <v>3.2639916313151704E-2</v>
          </cell>
          <cell r="N82">
            <v>2.7235706125786907E-2</v>
          </cell>
          <cell r="O82">
            <v>2.1211189258265428E-2</v>
          </cell>
          <cell r="P82">
            <v>1.6519290804212883E-2</v>
          </cell>
          <cell r="Q82">
            <v>1.2865236614105324E-2</v>
          </cell>
          <cell r="R82">
            <v>1.0019456349464106E-2</v>
          </cell>
          <cell r="S82">
            <v>7.8031604509122832E-3</v>
          </cell>
          <cell r="T82">
            <v>6.077107469602494E-3</v>
          </cell>
          <cell r="U82">
            <v>4.7328560561354371E-3</v>
          </cell>
          <cell r="V82">
            <v>3.6859520026825132E-3</v>
          </cell>
          <cell r="W82">
            <v>2.8706223060526725E-3</v>
          </cell>
        </row>
        <row r="83">
          <cell r="A83" t="str">
            <v>Motors/Drives</v>
          </cell>
          <cell r="B83" t="str">
            <v>MotorsRewind-New</v>
          </cell>
          <cell r="C83" t="str">
            <v>LO12Med</v>
          </cell>
          <cell r="D83">
            <v>0.10937459468255628</v>
          </cell>
          <cell r="E83">
            <v>0.21874918936511256</v>
          </cell>
          <cell r="F83">
            <v>0.32812378404766884</v>
          </cell>
          <cell r="G83">
            <v>0.43749837873022512</v>
          </cell>
          <cell r="H83">
            <v>0.5468729734127814</v>
          </cell>
          <cell r="I83">
            <v>0.64531010862708205</v>
          </cell>
          <cell r="J83">
            <v>0.7240598167985226</v>
          </cell>
          <cell r="K83">
            <v>0.78705958333567505</v>
          </cell>
          <cell r="L83">
            <v>0.83745939656539703</v>
          </cell>
          <cell r="M83">
            <v>0.87777924714917455</v>
          </cell>
          <cell r="N83">
            <v>0.91003512761619654</v>
          </cell>
          <cell r="O83">
            <v>0.93583983198981413</v>
          </cell>
          <cell r="P83">
            <v>0.9564835954887082</v>
          </cell>
          <cell r="Q83">
            <v>0.97299860628782353</v>
          </cell>
          <cell r="R83">
            <v>0.9862106149271157</v>
          </cell>
          <cell r="S83">
            <v>0.99678022183854953</v>
          </cell>
          <cell r="T83">
            <v>0.99685231466234414</v>
          </cell>
          <cell r="U83">
            <v>0.99687806209941365</v>
          </cell>
          <cell r="V83">
            <v>0.99688683963477831</v>
          </cell>
          <cell r="W83">
            <v>0.99688970187457115</v>
          </cell>
        </row>
        <row r="84">
          <cell r="A84" t="str">
            <v>Motors/Drives</v>
          </cell>
          <cell r="B84" t="str">
            <v>MotorsRewind-NR</v>
          </cell>
          <cell r="C84" t="str">
            <v>LO12Med</v>
          </cell>
          <cell r="D84">
            <v>0.10937459468255628</v>
          </cell>
          <cell r="E84">
            <v>0.21874918936511256</v>
          </cell>
          <cell r="F84">
            <v>0.32812378404766884</v>
          </cell>
          <cell r="G84">
            <v>0.43749837873022512</v>
          </cell>
          <cell r="H84">
            <v>0.5468729734127814</v>
          </cell>
          <cell r="I84">
            <v>0.64531010862708205</v>
          </cell>
          <cell r="J84">
            <v>0.7240598167985226</v>
          </cell>
          <cell r="K84">
            <v>0.78705958333567505</v>
          </cell>
          <cell r="L84">
            <v>0.83745939656539703</v>
          </cell>
          <cell r="M84">
            <v>0.87777924714917455</v>
          </cell>
          <cell r="N84">
            <v>0.91003512761619654</v>
          </cell>
          <cell r="O84">
            <v>0.93583983198981413</v>
          </cell>
          <cell r="P84">
            <v>0.9564835954887082</v>
          </cell>
          <cell r="Q84">
            <v>0.97299860628782353</v>
          </cell>
          <cell r="R84">
            <v>0.9862106149271157</v>
          </cell>
          <cell r="S84">
            <v>0.99678022183854953</v>
          </cell>
          <cell r="T84">
            <v>0.99685231466234414</v>
          </cell>
          <cell r="U84">
            <v>0.99687806209941365</v>
          </cell>
          <cell r="V84">
            <v>0.99688683963477831</v>
          </cell>
          <cell r="W84">
            <v>0.99688970187457115</v>
          </cell>
        </row>
        <row r="85">
          <cell r="A85" t="str">
            <v>Process Loads</v>
          </cell>
          <cell r="B85" t="str">
            <v>Municipal Sewage Treatment-Retro</v>
          </cell>
          <cell r="C85" t="str">
            <v>Retro5Med</v>
          </cell>
          <cell r="D85">
            <v>4.2999999999999997E-2</v>
          </cell>
          <cell r="E85">
            <v>5.279714228027832E-2</v>
          </cell>
          <cell r="F85">
            <v>6.4608251467478173E-2</v>
          </cell>
          <cell r="G85">
            <v>7.4999999999999997E-2</v>
          </cell>
          <cell r="H85">
            <v>8.5546997470333563E-2</v>
          </cell>
          <cell r="I85">
            <v>0.10001472303820647</v>
          </cell>
          <cell r="J85">
            <v>0.10971770435235073</v>
          </cell>
          <cell r="K85">
            <v>0.11208438511970376</v>
          </cell>
          <cell r="L85">
            <v>0.10562608162722853</v>
          </cell>
          <cell r="M85">
            <v>9.0794563997872335E-2</v>
          </cell>
          <cell r="N85">
            <v>7.0260666991849297E-2</v>
          </cell>
          <cell r="O85">
            <v>4.8218360404944538E-2</v>
          </cell>
          <cell r="P85">
            <v>2.8854234614640095E-2</v>
          </cell>
          <cell r="Q85">
            <v>1.4773964924806759E-2</v>
          </cell>
          <cell r="R85">
            <v>6.3385343681182649E-3</v>
          </cell>
          <cell r="S85">
            <v>2.2268577196306039E-3</v>
          </cell>
          <cell r="T85">
            <v>6.2471001963848583E-4</v>
          </cell>
          <cell r="U85">
            <v>1.3615841889635938E-4</v>
          </cell>
          <cell r="V85">
            <v>2.2380636622298944E-5</v>
          </cell>
          <cell r="W85">
            <v>2.68643837586513E-6</v>
          </cell>
        </row>
        <row r="86">
          <cell r="A86" t="str">
            <v>Process Loads</v>
          </cell>
          <cell r="B86" t="str">
            <v>Municipal Water Supply-Retro</v>
          </cell>
          <cell r="C86" t="str">
            <v>Retro5Med</v>
          </cell>
          <cell r="D86">
            <v>4.2999999999999997E-2</v>
          </cell>
          <cell r="E86">
            <v>5.279714228027832E-2</v>
          </cell>
          <cell r="F86">
            <v>6.4608251467478173E-2</v>
          </cell>
          <cell r="G86">
            <v>7.4999999999999997E-2</v>
          </cell>
          <cell r="H86">
            <v>8.5546997470333563E-2</v>
          </cell>
          <cell r="I86">
            <v>0.10001472303820647</v>
          </cell>
          <cell r="J86">
            <v>0.10971770435235073</v>
          </cell>
          <cell r="K86">
            <v>0.11208438511970376</v>
          </cell>
          <cell r="L86">
            <v>0.10562608162722853</v>
          </cell>
          <cell r="M86">
            <v>9.0794563997872335E-2</v>
          </cell>
          <cell r="N86">
            <v>7.0260666991849297E-2</v>
          </cell>
          <cell r="O86">
            <v>4.8218360404944538E-2</v>
          </cell>
          <cell r="P86">
            <v>2.8854234614640095E-2</v>
          </cell>
          <cell r="Q86">
            <v>1.4773964924806759E-2</v>
          </cell>
          <cell r="R86">
            <v>6.3385343681182649E-3</v>
          </cell>
          <cell r="S86">
            <v>2.2268577196306039E-3</v>
          </cell>
          <cell r="T86">
            <v>6.2471001963848583E-4</v>
          </cell>
          <cell r="U86">
            <v>1.3615841889635938E-4</v>
          </cell>
          <cell r="V86">
            <v>2.2380636622298944E-5</v>
          </cell>
          <cell r="W86">
            <v>2.68643837586513E-6</v>
          </cell>
        </row>
        <row r="87">
          <cell r="A87" t="str">
            <v>Process Loads</v>
          </cell>
          <cell r="B87" t="str">
            <v>Engine Generator Block Heaters-Retro</v>
          </cell>
          <cell r="C87" t="str">
            <v>Retro20Fast</v>
          </cell>
          <cell r="D87">
            <v>0.22119921692859512</v>
          </cell>
          <cell r="E87">
            <v>0.15504311102289431</v>
          </cell>
          <cell r="F87">
            <v>0.10733128557729499</v>
          </cell>
          <cell r="G87">
            <v>8.3589689255657879E-2</v>
          </cell>
          <cell r="H87">
            <v>7.3237179880126971E-2</v>
          </cell>
          <cell r="I87">
            <v>6.3374636711760357E-2</v>
          </cell>
          <cell r="J87">
            <v>5.4291838367783084E-2</v>
          </cell>
          <cell r="K87">
            <v>4.612639225659896E-2</v>
          </cell>
          <cell r="L87">
            <v>3.8916876277172864E-2</v>
          </cell>
          <cell r="M87">
            <v>3.2639916313151704E-2</v>
          </cell>
          <cell r="N87">
            <v>2.7235706125786907E-2</v>
          </cell>
          <cell r="O87">
            <v>2.1211189258265428E-2</v>
          </cell>
          <cell r="P87">
            <v>1.6519290804212883E-2</v>
          </cell>
          <cell r="Q87">
            <v>1.2865236614105324E-2</v>
          </cell>
          <cell r="R87">
            <v>1.0019456349464106E-2</v>
          </cell>
          <cell r="S87">
            <v>7.8031604509122832E-3</v>
          </cell>
          <cell r="T87">
            <v>6.077107469602494E-3</v>
          </cell>
          <cell r="U87">
            <v>4.7328560561354371E-3</v>
          </cell>
          <cell r="V87">
            <v>3.6859520026825132E-3</v>
          </cell>
          <cell r="W87">
            <v>2.8706223060526725E-3</v>
          </cell>
        </row>
        <row r="88">
          <cell r="A88" t="str">
            <v>Refrigeration</v>
          </cell>
          <cell r="B88" t="str">
            <v>Grocery Refrigeration Bundle-Retro</v>
          </cell>
          <cell r="C88" t="str">
            <v>Retro12Med</v>
          </cell>
          <cell r="D88">
            <v>0.10937459468255628</v>
          </cell>
          <cell r="E88">
            <v>0.10937459468255628</v>
          </cell>
          <cell r="F88">
            <v>0.10937459468255628</v>
          </cell>
          <cell r="G88">
            <v>0.10937459468255628</v>
          </cell>
          <cell r="H88">
            <v>0.10937459468255628</v>
          </cell>
          <cell r="I88">
            <v>9.8437135214300656E-2</v>
          </cell>
          <cell r="J88">
            <v>7.874970817144053E-2</v>
          </cell>
          <cell r="K88">
            <v>6.2999766537152418E-2</v>
          </cell>
          <cell r="L88">
            <v>5.0399813229721938E-2</v>
          </cell>
          <cell r="M88">
            <v>4.0319850583777551E-2</v>
          </cell>
          <cell r="N88">
            <v>3.225588046702204E-2</v>
          </cell>
          <cell r="O88">
            <v>2.5804704373617631E-2</v>
          </cell>
          <cell r="P88">
            <v>2.0643763498894106E-2</v>
          </cell>
          <cell r="Q88">
            <v>1.6515010799115284E-2</v>
          </cell>
          <cell r="R88">
            <v>1.3212008639292228E-2</v>
          </cell>
          <cell r="S88">
            <v>1.0569606911433781E-2</v>
          </cell>
          <cell r="T88">
            <v>7.2092823794611682E-5</v>
          </cell>
          <cell r="U88">
            <v>2.5747437069512102E-5</v>
          </cell>
          <cell r="V88">
            <v>8.7775353646568632E-6</v>
          </cell>
          <cell r="W88">
            <v>2.8622397928446119E-6</v>
          </cell>
        </row>
        <row r="89">
          <cell r="A89" t="str">
            <v>Refrigeration</v>
          </cell>
          <cell r="B89" t="str">
            <v>Packaged Refrigeration Equipment-New</v>
          </cell>
          <cell r="C89" t="str">
            <v>LOEven20</v>
          </cell>
          <cell r="D89">
            <v>0.05</v>
          </cell>
          <cell r="E89">
            <v>0.1</v>
          </cell>
          <cell r="F89">
            <v>0.15000000000000002</v>
          </cell>
          <cell r="G89">
            <v>0.2</v>
          </cell>
          <cell r="H89">
            <v>0.25</v>
          </cell>
          <cell r="I89">
            <v>0.3</v>
          </cell>
          <cell r="J89">
            <v>0.35</v>
          </cell>
          <cell r="K89">
            <v>0.39999999999999997</v>
          </cell>
          <cell r="L89">
            <v>0.44999999999999996</v>
          </cell>
          <cell r="M89">
            <v>0.49999999999999994</v>
          </cell>
          <cell r="N89">
            <v>0.54999999999999993</v>
          </cell>
          <cell r="O89">
            <v>0.6</v>
          </cell>
          <cell r="P89">
            <v>0.65</v>
          </cell>
          <cell r="Q89">
            <v>0.70000000000000007</v>
          </cell>
          <cell r="R89">
            <v>0.75000000000000011</v>
          </cell>
          <cell r="S89">
            <v>0.80000000000000016</v>
          </cell>
          <cell r="T89">
            <v>0.8500000000000002</v>
          </cell>
          <cell r="U89">
            <v>0.90000000000000024</v>
          </cell>
          <cell r="V89">
            <v>0.95000000000000029</v>
          </cell>
          <cell r="W89">
            <v>1.0000000000000002</v>
          </cell>
        </row>
        <row r="90">
          <cell r="A90" t="str">
            <v>Refrigeration</v>
          </cell>
          <cell r="B90" t="str">
            <v>Appliances - Freezers-NR</v>
          </cell>
          <cell r="C90" t="str">
            <v>LO5Med</v>
          </cell>
          <cell r="D90">
            <v>4.2999999999999997E-2</v>
          </cell>
          <cell r="E90">
            <v>9.5797142280278316E-2</v>
          </cell>
          <cell r="F90">
            <v>0.16040539374775648</v>
          </cell>
          <cell r="G90">
            <v>0.23540539374775649</v>
          </cell>
          <cell r="H90">
            <v>0.32095239121809005</v>
          </cell>
          <cell r="I90">
            <v>0.42096711425629652</v>
          </cell>
          <cell r="J90">
            <v>0.53068481860864725</v>
          </cell>
          <cell r="K90">
            <v>0.642769203728351</v>
          </cell>
          <cell r="L90">
            <v>0.74839528535557953</v>
          </cell>
          <cell r="M90">
            <v>0.83918984935345187</v>
          </cell>
          <cell r="N90">
            <v>0.90945051634530116</v>
          </cell>
          <cell r="O90">
            <v>0.9576688767502457</v>
          </cell>
          <cell r="P90">
            <v>0.9865231113648858</v>
          </cell>
          <cell r="Q90">
            <v>1.0012970762896924</v>
          </cell>
          <cell r="R90">
            <v>1.0076356106578106</v>
          </cell>
          <cell r="S90">
            <v>1.0098624683774413</v>
          </cell>
          <cell r="T90">
            <v>1.0104871783970797</v>
          </cell>
          <cell r="U90">
            <v>1.010623336815976</v>
          </cell>
          <cell r="V90">
            <v>1.0106457174525985</v>
          </cell>
          <cell r="W90">
            <v>1.0106484038909742</v>
          </cell>
        </row>
        <row r="91">
          <cell r="A91" t="str">
            <v>Refrigeration</v>
          </cell>
          <cell r="B91" t="str">
            <v>Appliances - Refrigerators-NR</v>
          </cell>
          <cell r="C91" t="str">
            <v>LO5Med</v>
          </cell>
          <cell r="D91">
            <v>4.2999999999999997E-2</v>
          </cell>
          <cell r="E91">
            <v>9.5797142280278316E-2</v>
          </cell>
          <cell r="F91">
            <v>0.16040539374775648</v>
          </cell>
          <cell r="G91">
            <v>0.23540539374775649</v>
          </cell>
          <cell r="H91">
            <v>0.32095239121809005</v>
          </cell>
          <cell r="I91">
            <v>0.42096711425629652</v>
          </cell>
          <cell r="J91">
            <v>0.53068481860864725</v>
          </cell>
          <cell r="K91">
            <v>0.642769203728351</v>
          </cell>
          <cell r="L91">
            <v>0.74839528535557953</v>
          </cell>
          <cell r="M91">
            <v>0.83918984935345187</v>
          </cell>
          <cell r="N91">
            <v>0.90945051634530116</v>
          </cell>
          <cell r="O91">
            <v>0.9576688767502457</v>
          </cell>
          <cell r="P91">
            <v>0.9865231113648858</v>
          </cell>
          <cell r="Q91">
            <v>1.0012970762896924</v>
          </cell>
          <cell r="R91">
            <v>1.0076356106578106</v>
          </cell>
          <cell r="S91">
            <v>1.0098624683774413</v>
          </cell>
          <cell r="T91">
            <v>1.0104871783970797</v>
          </cell>
          <cell r="U91">
            <v>1.010623336815976</v>
          </cell>
          <cell r="V91">
            <v>1.0106457174525985</v>
          </cell>
          <cell r="W91">
            <v>1.0106484038909742</v>
          </cell>
        </row>
        <row r="92">
          <cell r="A92" t="str">
            <v>Refrigeration</v>
          </cell>
          <cell r="B92" t="str">
            <v>Water Cooler Controls-NR</v>
          </cell>
          <cell r="C92" t="str">
            <v>LO5Med</v>
          </cell>
          <cell r="D92">
            <v>4.2999999999999997E-2</v>
          </cell>
          <cell r="E92">
            <v>9.5797142280278316E-2</v>
          </cell>
          <cell r="F92">
            <v>0.16040539374775648</v>
          </cell>
          <cell r="G92">
            <v>0.23540539374775649</v>
          </cell>
          <cell r="H92">
            <v>0.32095239121809005</v>
          </cell>
          <cell r="I92">
            <v>0.42096711425629652</v>
          </cell>
          <cell r="J92">
            <v>0.53068481860864725</v>
          </cell>
          <cell r="K92">
            <v>0.642769203728351</v>
          </cell>
          <cell r="L92">
            <v>0.74839528535557953</v>
          </cell>
          <cell r="M92">
            <v>0.83918984935345187</v>
          </cell>
          <cell r="N92">
            <v>0.90945051634530116</v>
          </cell>
          <cell r="O92">
            <v>0.9576688767502457</v>
          </cell>
          <cell r="P92">
            <v>0.9865231113648858</v>
          </cell>
          <cell r="Q92">
            <v>1.0012970762896924</v>
          </cell>
          <cell r="R92">
            <v>1.0076356106578106</v>
          </cell>
          <cell r="S92">
            <v>1.0098624683774413</v>
          </cell>
          <cell r="T92">
            <v>1.0104871783970797</v>
          </cell>
          <cell r="U92">
            <v>1.010623336815976</v>
          </cell>
          <cell r="V92">
            <v>1.0106457174525985</v>
          </cell>
          <cell r="W92">
            <v>1.0106484038909742</v>
          </cell>
        </row>
        <row r="93">
          <cell r="A93" t="str">
            <v>Water Heating</v>
          </cell>
          <cell r="B93" t="str">
            <v>WHTanks-New</v>
          </cell>
          <cell r="C93" t="str">
            <v>LO12Med</v>
          </cell>
          <cell r="D93">
            <v>0.10937459468255628</v>
          </cell>
          <cell r="E93">
            <v>0.21874918936511256</v>
          </cell>
          <cell r="F93">
            <v>0.32812378404766884</v>
          </cell>
          <cell r="G93">
            <v>0.43749837873022512</v>
          </cell>
          <cell r="H93">
            <v>0.5468729734127814</v>
          </cell>
          <cell r="I93">
            <v>0.64531010862708205</v>
          </cell>
          <cell r="J93">
            <v>0.7240598167985226</v>
          </cell>
          <cell r="K93">
            <v>0.78705958333567505</v>
          </cell>
          <cell r="L93">
            <v>0.83745939656539703</v>
          </cell>
          <cell r="M93">
            <v>0.87777924714917455</v>
          </cell>
          <cell r="N93">
            <v>0.91003512761619654</v>
          </cell>
          <cell r="O93">
            <v>0.93583983198981413</v>
          </cell>
          <cell r="P93">
            <v>0.9564835954887082</v>
          </cell>
          <cell r="Q93">
            <v>0.97299860628782353</v>
          </cell>
          <cell r="R93">
            <v>0.9862106149271157</v>
          </cell>
          <cell r="S93">
            <v>0.99678022183854953</v>
          </cell>
          <cell r="T93">
            <v>0.99685231466234414</v>
          </cell>
          <cell r="U93">
            <v>0.99687806209941365</v>
          </cell>
          <cell r="V93">
            <v>0.99688683963477831</v>
          </cell>
          <cell r="W93">
            <v>0.99688970187457115</v>
          </cell>
        </row>
        <row r="94">
          <cell r="A94" t="str">
            <v>Water Heating</v>
          </cell>
          <cell r="B94" t="str">
            <v>WHTanks-NR</v>
          </cell>
          <cell r="C94" t="str">
            <v>LO12Med</v>
          </cell>
          <cell r="D94">
            <v>0.10937459468255628</v>
          </cell>
          <cell r="E94">
            <v>0.21874918936511256</v>
          </cell>
          <cell r="F94">
            <v>0.32812378404766884</v>
          </cell>
          <cell r="G94">
            <v>0.43749837873022512</v>
          </cell>
          <cell r="H94">
            <v>0.5468729734127814</v>
          </cell>
          <cell r="I94">
            <v>0.64531010862708205</v>
          </cell>
          <cell r="J94">
            <v>0.7240598167985226</v>
          </cell>
          <cell r="K94">
            <v>0.78705958333567505</v>
          </cell>
          <cell r="L94">
            <v>0.83745939656539703</v>
          </cell>
          <cell r="M94">
            <v>0.87777924714917455</v>
          </cell>
          <cell r="N94">
            <v>0.91003512761619654</v>
          </cell>
          <cell r="O94">
            <v>0.93583983198981413</v>
          </cell>
          <cell r="P94">
            <v>0.9564835954887082</v>
          </cell>
          <cell r="Q94">
            <v>0.97299860628782353</v>
          </cell>
          <cell r="R94">
            <v>0.9862106149271157</v>
          </cell>
          <cell r="S94">
            <v>0.99678022183854953</v>
          </cell>
          <cell r="T94">
            <v>0.99685231466234414</v>
          </cell>
          <cell r="U94">
            <v>0.99687806209941365</v>
          </cell>
          <cell r="V94">
            <v>0.99688683963477831</v>
          </cell>
          <cell r="W94">
            <v>0.99688970187457115</v>
          </cell>
        </row>
        <row r="95">
          <cell r="A95" t="str">
            <v>Water Heating</v>
          </cell>
          <cell r="B95" t="str">
            <v>Appliances - Clothes Washers-NR</v>
          </cell>
          <cell r="C95" t="str">
            <v>Retro20Fast</v>
          </cell>
          <cell r="D95">
            <v>0.22119921692859512</v>
          </cell>
          <cell r="E95">
            <v>0.15504311102289431</v>
          </cell>
          <cell r="F95">
            <v>0.10733128557729499</v>
          </cell>
          <cell r="G95">
            <v>8.3589689255657879E-2</v>
          </cell>
          <cell r="H95">
            <v>7.3237179880126971E-2</v>
          </cell>
          <cell r="I95">
            <v>6.3374636711760357E-2</v>
          </cell>
          <cell r="J95">
            <v>5.4291838367783084E-2</v>
          </cell>
          <cell r="K95">
            <v>4.612639225659896E-2</v>
          </cell>
          <cell r="L95">
            <v>3.8916876277172864E-2</v>
          </cell>
          <cell r="M95">
            <v>3.2639916313151704E-2</v>
          </cell>
          <cell r="N95">
            <v>2.7235706125786907E-2</v>
          </cell>
          <cell r="O95">
            <v>2.1211189258265428E-2</v>
          </cell>
          <cell r="P95">
            <v>1.6519290804212883E-2</v>
          </cell>
          <cell r="Q95">
            <v>1.2865236614105324E-2</v>
          </cell>
          <cell r="R95">
            <v>1.0019456349464106E-2</v>
          </cell>
          <cell r="S95">
            <v>7.8031604509122832E-3</v>
          </cell>
          <cell r="T95">
            <v>6.077107469602494E-3</v>
          </cell>
          <cell r="U95">
            <v>4.7328560561354371E-3</v>
          </cell>
          <cell r="V95">
            <v>3.6859520026825132E-3</v>
          </cell>
          <cell r="W95">
            <v>2.8706223060526725E-3</v>
          </cell>
        </row>
        <row r="96">
          <cell r="A96" t="str">
            <v>Water Heating</v>
          </cell>
          <cell r="B96" t="str">
            <v>Showerheads-Retro</v>
          </cell>
          <cell r="C96" t="str">
            <v>Retro20Fast</v>
          </cell>
          <cell r="D96">
            <v>0.22119921692859512</v>
          </cell>
          <cell r="E96">
            <v>0.15504311102289431</v>
          </cell>
          <cell r="F96">
            <v>0.10733128557729499</v>
          </cell>
          <cell r="G96">
            <v>8.3589689255657879E-2</v>
          </cell>
          <cell r="H96">
            <v>7.3237179880126971E-2</v>
          </cell>
          <cell r="I96">
            <v>6.3374636711760357E-2</v>
          </cell>
          <cell r="J96">
            <v>5.4291838367783084E-2</v>
          </cell>
          <cell r="K96">
            <v>4.612639225659896E-2</v>
          </cell>
          <cell r="L96">
            <v>3.8916876277172864E-2</v>
          </cell>
          <cell r="M96">
            <v>3.2639916313151704E-2</v>
          </cell>
          <cell r="N96">
            <v>2.7235706125786907E-2</v>
          </cell>
          <cell r="O96">
            <v>2.1211189258265428E-2</v>
          </cell>
          <cell r="P96">
            <v>1.6519290804212883E-2</v>
          </cell>
          <cell r="Q96">
            <v>1.2865236614105324E-2</v>
          </cell>
          <cell r="R96">
            <v>1.0019456349464106E-2</v>
          </cell>
          <cell r="S96">
            <v>7.8031604509122832E-3</v>
          </cell>
          <cell r="T96">
            <v>6.077107469602494E-3</v>
          </cell>
          <cell r="U96">
            <v>4.7328560561354371E-3</v>
          </cell>
          <cell r="V96">
            <v>3.6859520026825132E-3</v>
          </cell>
          <cell r="W96">
            <v>2.8706223060526725E-3</v>
          </cell>
        </row>
        <row r="97">
          <cell r="A97" t="str">
            <v>Water Heating</v>
          </cell>
          <cell r="B97" t="str">
            <v>Water Heating - GFHX-New</v>
          </cell>
          <cell r="C97" t="str">
            <v>Retro20Fast</v>
          </cell>
          <cell r="D97">
            <v>0.22119921692859512</v>
          </cell>
          <cell r="E97">
            <v>0.15504311102289431</v>
          </cell>
          <cell r="F97">
            <v>0.10733128557729499</v>
          </cell>
          <cell r="G97">
            <v>8.3589689255657879E-2</v>
          </cell>
          <cell r="H97">
            <v>7.3237179880126971E-2</v>
          </cell>
          <cell r="I97">
            <v>6.3374636711760357E-2</v>
          </cell>
          <cell r="J97">
            <v>5.4291838367783084E-2</v>
          </cell>
          <cell r="K97">
            <v>4.612639225659896E-2</v>
          </cell>
          <cell r="L97">
            <v>3.8916876277172864E-2</v>
          </cell>
          <cell r="M97">
            <v>3.2639916313151704E-2</v>
          </cell>
          <cell r="N97">
            <v>2.7235706125786907E-2</v>
          </cell>
          <cell r="O97">
            <v>2.1211189258265428E-2</v>
          </cell>
          <cell r="P97">
            <v>1.6519290804212883E-2</v>
          </cell>
          <cell r="Q97">
            <v>1.2865236614105324E-2</v>
          </cell>
          <cell r="R97">
            <v>1.0019456349464106E-2</v>
          </cell>
          <cell r="S97">
            <v>7.8031604509122832E-3</v>
          </cell>
          <cell r="T97">
            <v>6.077107469602494E-3</v>
          </cell>
          <cell r="U97">
            <v>4.7328560561354371E-3</v>
          </cell>
          <cell r="V97">
            <v>3.6859520026825132E-3</v>
          </cell>
          <cell r="W97">
            <v>2.8706223060526725E-3</v>
          </cell>
        </row>
        <row r="98">
          <cell r="A98" t="str">
            <v>Water Heating</v>
          </cell>
          <cell r="B98" t="str">
            <v>Demand Control Circulating system DHW-Retro</v>
          </cell>
          <cell r="C98" t="str">
            <v>RetroEven20</v>
          </cell>
          <cell r="D98">
            <v>0.05</v>
          </cell>
          <cell r="E98">
            <v>0.05</v>
          </cell>
          <cell r="F98">
            <v>0.05</v>
          </cell>
          <cell r="G98">
            <v>0.05</v>
          </cell>
          <cell r="H98">
            <v>0.05</v>
          </cell>
          <cell r="I98">
            <v>0.05</v>
          </cell>
          <cell r="J98">
            <v>0.05</v>
          </cell>
          <cell r="K98">
            <v>0.05</v>
          </cell>
          <cell r="L98">
            <v>0.05</v>
          </cell>
          <cell r="M98">
            <v>0.05</v>
          </cell>
          <cell r="N98">
            <v>0.05</v>
          </cell>
          <cell r="O98">
            <v>0.05</v>
          </cell>
          <cell r="P98">
            <v>0.05</v>
          </cell>
          <cell r="Q98">
            <v>0.05</v>
          </cell>
          <cell r="R98">
            <v>0.05</v>
          </cell>
          <cell r="S98">
            <v>0.05</v>
          </cell>
          <cell r="T98">
            <v>0.05</v>
          </cell>
          <cell r="U98">
            <v>0.05</v>
          </cell>
          <cell r="V98">
            <v>0.05</v>
          </cell>
          <cell r="W98">
            <v>0.05</v>
          </cell>
        </row>
        <row r="99">
          <cell r="A99" t="str">
            <v>Water Heating</v>
          </cell>
          <cell r="B99" t="str">
            <v>Central HPWH MF-Retro</v>
          </cell>
          <cell r="C99" t="str">
            <v>Retro20Fast</v>
          </cell>
          <cell r="D99">
            <v>0.22119921692859512</v>
          </cell>
          <cell r="E99">
            <v>0.15504311102289431</v>
          </cell>
          <cell r="F99">
            <v>0.10733128557729499</v>
          </cell>
          <cell r="G99">
            <v>8.3589689255657879E-2</v>
          </cell>
          <cell r="H99">
            <v>7.3237179880126971E-2</v>
          </cell>
          <cell r="I99">
            <v>6.3374636711760357E-2</v>
          </cell>
          <cell r="J99">
            <v>5.4291838367783084E-2</v>
          </cell>
          <cell r="K99">
            <v>4.612639225659896E-2</v>
          </cell>
          <cell r="L99">
            <v>3.8916876277172864E-2</v>
          </cell>
          <cell r="M99">
            <v>3.2639916313151704E-2</v>
          </cell>
          <cell r="N99">
            <v>2.7235706125786907E-2</v>
          </cell>
          <cell r="O99">
            <v>2.1211189258265428E-2</v>
          </cell>
          <cell r="P99">
            <v>1.6519290804212883E-2</v>
          </cell>
          <cell r="Q99">
            <v>1.2865236614105324E-2</v>
          </cell>
          <cell r="R99">
            <v>1.0019456349464106E-2</v>
          </cell>
          <cell r="S99">
            <v>7.8031604509122832E-3</v>
          </cell>
          <cell r="T99">
            <v>6.077107469602494E-3</v>
          </cell>
          <cell r="U99">
            <v>4.7328560561354371E-3</v>
          </cell>
          <cell r="V99">
            <v>3.6859520026825132E-3</v>
          </cell>
          <cell r="W99">
            <v>2.8706223060526725E-3</v>
          </cell>
        </row>
        <row r="100">
          <cell r="A100" t="str">
            <v>Whole Bldg/Meter Level</v>
          </cell>
          <cell r="B100" t="str">
            <v>Ultra Low Energy Building-New</v>
          </cell>
          <cell r="C100" t="str">
            <v>LO1Slow</v>
          </cell>
          <cell r="D100">
            <v>2.5643970768378654E-3</v>
          </cell>
          <cell r="E100">
            <v>7.6904586297764643E-3</v>
          </cell>
          <cell r="F100">
            <v>1.6792013047419844E-2</v>
          </cell>
          <cell r="G100">
            <v>3.15969387774655E-2</v>
          </cell>
          <cell r="H100">
            <v>5.406874819795171E-2</v>
          </cell>
          <cell r="I100">
            <v>8.6253181011834101E-2</v>
          </cell>
          <cell r="J100">
            <v>0.1300328481838382</v>
          </cell>
          <cell r="K100">
            <v>0.18678710893858319</v>
          </cell>
          <cell r="L100">
            <v>0.2569823480072907</v>
          </cell>
          <cell r="M100">
            <v>0.33975920985004748</v>
          </cell>
          <cell r="N100">
            <v>0.43262946935754232</v>
          </cell>
          <cell r="O100">
            <v>0.53142594003645804</v>
          </cell>
          <cell r="P100">
            <v>0.63063487292644704</v>
          </cell>
          <cell r="Q100">
            <v>0.7241560234206913</v>
          </cell>
          <cell r="R100">
            <v>0.80638203131755359</v>
          </cell>
          <cell r="S100">
            <v>0.87331559734491926</v>
          </cell>
          <cell r="T100">
            <v>0.92334516248836807</v>
          </cell>
          <cell r="U100">
            <v>0.95737002770730018</v>
          </cell>
          <cell r="V100">
            <v>0.97821608704807483</v>
          </cell>
          <cell r="W100">
            <v>0.98821608704807484</v>
          </cell>
        </row>
        <row r="101">
          <cell r="B101" t="str">
            <v>Low Power LF Lamps-NR</v>
          </cell>
          <cell r="C101" t="str">
            <v>LO20Fast</v>
          </cell>
          <cell r="D101">
            <v>0.22119921692859512</v>
          </cell>
          <cell r="E101">
            <v>0.37624232795148943</v>
          </cell>
          <cell r="F101">
            <v>0.48357361352878442</v>
          </cell>
          <cell r="G101">
            <v>0.56716330278444227</v>
          </cell>
          <cell r="H101">
            <v>0.64040048266456928</v>
          </cell>
          <cell r="I101">
            <v>0.70377511937632964</v>
          </cell>
          <cell r="J101">
            <v>0.7580669577441127</v>
          </cell>
          <cell r="K101">
            <v>0.80419335000071168</v>
          </cell>
          <cell r="L101">
            <v>0.84311022627788457</v>
          </cell>
          <cell r="M101">
            <v>0.87575014259103623</v>
          </cell>
          <cell r="N101">
            <v>0.90298584871682319</v>
          </cell>
          <cell r="O101">
            <v>0.92419703797508856</v>
          </cell>
          <cell r="P101">
            <v>0.94071632877930145</v>
          </cell>
          <cell r="Q101">
            <v>0.95358156539340677</v>
          </cell>
          <cell r="R101">
            <v>0.96360102174287088</v>
          </cell>
          <cell r="S101">
            <v>0.97140418219378311</v>
          </cell>
          <cell r="T101">
            <v>0.97748128966338554</v>
          </cell>
          <cell r="U101">
            <v>0.98221414571952104</v>
          </cell>
          <cell r="V101">
            <v>0.98590009772220355</v>
          </cell>
          <cell r="W101">
            <v>0.98877072002825628</v>
          </cell>
        </row>
        <row r="102">
          <cell r="D102" t="str">
            <v/>
          </cell>
          <cell r="E102" t="str">
            <v/>
          </cell>
          <cell r="F102" t="str">
            <v/>
          </cell>
          <cell r="G102" t="str">
            <v/>
          </cell>
          <cell r="H102" t="str">
            <v/>
          </cell>
          <cell r="I102" t="str">
            <v/>
          </cell>
          <cell r="J102" t="str">
            <v/>
          </cell>
          <cell r="K102" t="str">
            <v/>
          </cell>
          <cell r="L102" t="str">
            <v/>
          </cell>
          <cell r="M102" t="str">
            <v/>
          </cell>
          <cell r="N102" t="str">
            <v/>
          </cell>
          <cell r="O102" t="str">
            <v/>
          </cell>
          <cell r="P102" t="str">
            <v/>
          </cell>
          <cell r="Q102" t="str">
            <v/>
          </cell>
          <cell r="R102" t="str">
            <v/>
          </cell>
          <cell r="S102" t="str">
            <v/>
          </cell>
          <cell r="T102" t="str">
            <v/>
          </cell>
          <cell r="U102" t="str">
            <v/>
          </cell>
          <cell r="V102" t="str">
            <v/>
          </cell>
          <cell r="W102" t="str">
            <v/>
          </cell>
        </row>
        <row r="103">
          <cell r="D103" t="str">
            <v/>
          </cell>
          <cell r="E103" t="str">
            <v/>
          </cell>
          <cell r="F103" t="str">
            <v/>
          </cell>
          <cell r="G103" t="str">
            <v/>
          </cell>
          <cell r="H103" t="str">
            <v/>
          </cell>
          <cell r="I103" t="str">
            <v/>
          </cell>
          <cell r="J103" t="str">
            <v/>
          </cell>
          <cell r="K103" t="str">
            <v/>
          </cell>
          <cell r="L103" t="str">
            <v/>
          </cell>
          <cell r="M103" t="str">
            <v/>
          </cell>
          <cell r="N103" t="str">
            <v/>
          </cell>
          <cell r="O103" t="str">
            <v/>
          </cell>
          <cell r="P103" t="str">
            <v/>
          </cell>
          <cell r="Q103" t="str">
            <v/>
          </cell>
          <cell r="R103" t="str">
            <v/>
          </cell>
          <cell r="S103" t="str">
            <v/>
          </cell>
          <cell r="T103" t="str">
            <v/>
          </cell>
          <cell r="U103" t="str">
            <v/>
          </cell>
          <cell r="V103" t="str">
            <v/>
          </cell>
          <cell r="W103" t="str">
            <v/>
          </cell>
        </row>
        <row r="104">
          <cell r="D104" t="str">
            <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t="str">
            <v/>
          </cell>
          <cell r="U104" t="str">
            <v/>
          </cell>
          <cell r="V104" t="str">
            <v/>
          </cell>
          <cell r="W104" t="str">
            <v/>
          </cell>
        </row>
        <row r="105">
          <cell r="D105" t="str">
            <v/>
          </cell>
          <cell r="E105" t="str">
            <v/>
          </cell>
          <cell r="F105" t="str">
            <v/>
          </cell>
          <cell r="G105" t="str">
            <v/>
          </cell>
          <cell r="H105" t="str">
            <v/>
          </cell>
          <cell r="I105" t="str">
            <v/>
          </cell>
          <cell r="J105" t="str">
            <v/>
          </cell>
          <cell r="K105" t="str">
            <v/>
          </cell>
          <cell r="L105" t="str">
            <v/>
          </cell>
          <cell r="M105" t="str">
            <v/>
          </cell>
          <cell r="N105" t="str">
            <v/>
          </cell>
          <cell r="O105" t="str">
            <v/>
          </cell>
          <cell r="P105" t="str">
            <v/>
          </cell>
          <cell r="Q105" t="str">
            <v/>
          </cell>
          <cell r="R105" t="str">
            <v/>
          </cell>
          <cell r="S105" t="str">
            <v/>
          </cell>
          <cell r="T105" t="str">
            <v/>
          </cell>
          <cell r="U105" t="str">
            <v/>
          </cell>
          <cell r="V105" t="str">
            <v/>
          </cell>
          <cell r="W105" t="str">
            <v/>
          </cell>
        </row>
        <row r="106">
          <cell r="D106" t="str">
            <v/>
          </cell>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row>
        <row r="107">
          <cell r="D107" t="str">
            <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t="str">
            <v/>
          </cell>
          <cell r="T107" t="str">
            <v/>
          </cell>
          <cell r="U107" t="str">
            <v/>
          </cell>
          <cell r="V107" t="str">
            <v/>
          </cell>
          <cell r="W107" t="str">
            <v/>
          </cell>
        </row>
        <row r="108">
          <cell r="D108" t="str">
            <v/>
          </cell>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row>
        <row r="109">
          <cell r="D109" t="str">
            <v/>
          </cell>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row>
        <row r="110">
          <cell r="D110" t="str">
            <v/>
          </cell>
          <cell r="E110" t="str">
            <v/>
          </cell>
          <cell r="F110" t="str">
            <v/>
          </cell>
          <cell r="G110" t="str">
            <v/>
          </cell>
          <cell r="H110" t="str">
            <v/>
          </cell>
          <cell r="I110" t="str">
            <v/>
          </cell>
          <cell r="J110" t="str">
            <v/>
          </cell>
          <cell r="K110" t="str">
            <v/>
          </cell>
          <cell r="L110" t="str">
            <v/>
          </cell>
          <cell r="M110" t="str">
            <v/>
          </cell>
          <cell r="N110" t="str">
            <v/>
          </cell>
          <cell r="O110" t="str">
            <v/>
          </cell>
          <cell r="P110" t="str">
            <v/>
          </cell>
          <cell r="Q110" t="str">
            <v/>
          </cell>
          <cell r="R110" t="str">
            <v/>
          </cell>
          <cell r="S110" t="str">
            <v/>
          </cell>
          <cell r="T110" t="str">
            <v/>
          </cell>
          <cell r="U110" t="str">
            <v/>
          </cell>
          <cell r="V110" t="str">
            <v/>
          </cell>
          <cell r="W110" t="str">
            <v/>
          </cell>
        </row>
        <row r="111">
          <cell r="D111" t="str">
            <v/>
          </cell>
          <cell r="E111" t="str">
            <v/>
          </cell>
          <cell r="F111" t="str">
            <v/>
          </cell>
          <cell r="G111" t="str">
            <v/>
          </cell>
          <cell r="H111" t="str">
            <v/>
          </cell>
          <cell r="I111" t="str">
            <v/>
          </cell>
          <cell r="J111" t="str">
            <v/>
          </cell>
          <cell r="K111" t="str">
            <v/>
          </cell>
          <cell r="L111" t="str">
            <v/>
          </cell>
          <cell r="M111" t="str">
            <v/>
          </cell>
          <cell r="N111" t="str">
            <v/>
          </cell>
          <cell r="O111" t="str">
            <v/>
          </cell>
          <cell r="P111" t="str">
            <v/>
          </cell>
          <cell r="Q111" t="str">
            <v/>
          </cell>
          <cell r="R111" t="str">
            <v/>
          </cell>
          <cell r="S111" t="str">
            <v/>
          </cell>
          <cell r="T111" t="str">
            <v/>
          </cell>
          <cell r="U111" t="str">
            <v/>
          </cell>
          <cell r="V111" t="str">
            <v/>
          </cell>
          <cell r="W111" t="str">
            <v/>
          </cell>
        </row>
        <row r="112">
          <cell r="D112" t="str">
            <v/>
          </cell>
          <cell r="E112" t="str">
            <v/>
          </cell>
          <cell r="F112" t="str">
            <v/>
          </cell>
          <cell r="G112" t="str">
            <v/>
          </cell>
          <cell r="H112" t="str">
            <v/>
          </cell>
          <cell r="I112" t="str">
            <v/>
          </cell>
          <cell r="J112" t="str">
            <v/>
          </cell>
          <cell r="K112" t="str">
            <v/>
          </cell>
          <cell r="L112" t="str">
            <v/>
          </cell>
          <cell r="M112" t="str">
            <v/>
          </cell>
          <cell r="N112" t="str">
            <v/>
          </cell>
          <cell r="O112" t="str">
            <v/>
          </cell>
          <cell r="P112" t="str">
            <v/>
          </cell>
          <cell r="Q112" t="str">
            <v/>
          </cell>
          <cell r="R112" t="str">
            <v/>
          </cell>
          <cell r="S112" t="str">
            <v/>
          </cell>
          <cell r="T112" t="str">
            <v/>
          </cell>
          <cell r="U112" t="str">
            <v/>
          </cell>
          <cell r="V112" t="str">
            <v/>
          </cell>
          <cell r="W112" t="str">
            <v/>
          </cell>
        </row>
        <row r="113">
          <cell r="D113" t="str">
            <v/>
          </cell>
          <cell r="E113" t="str">
            <v/>
          </cell>
          <cell r="F113" t="str">
            <v/>
          </cell>
          <cell r="G113" t="str">
            <v/>
          </cell>
          <cell r="H113" t="str">
            <v/>
          </cell>
          <cell r="I113" t="str">
            <v/>
          </cell>
          <cell r="J113" t="str">
            <v/>
          </cell>
          <cell r="K113" t="str">
            <v/>
          </cell>
          <cell r="L113" t="str">
            <v/>
          </cell>
          <cell r="M113" t="str">
            <v/>
          </cell>
          <cell r="N113" t="str">
            <v/>
          </cell>
          <cell r="O113" t="str">
            <v/>
          </cell>
          <cell r="P113" t="str">
            <v/>
          </cell>
          <cell r="Q113" t="str">
            <v/>
          </cell>
          <cell r="R113" t="str">
            <v/>
          </cell>
          <cell r="S113" t="str">
            <v/>
          </cell>
          <cell r="T113" t="str">
            <v/>
          </cell>
          <cell r="U113" t="str">
            <v/>
          </cell>
          <cell r="V113" t="str">
            <v/>
          </cell>
          <cell r="W113" t="str">
            <v/>
          </cell>
        </row>
        <row r="114">
          <cell r="D114" t="str">
            <v/>
          </cell>
          <cell r="E114" t="str">
            <v/>
          </cell>
          <cell r="F114" t="str">
            <v/>
          </cell>
          <cell r="G114" t="str">
            <v/>
          </cell>
          <cell r="H114" t="str">
            <v/>
          </cell>
          <cell r="I114" t="str">
            <v/>
          </cell>
          <cell r="J114" t="str">
            <v/>
          </cell>
          <cell r="K114" t="str">
            <v/>
          </cell>
          <cell r="L114" t="str">
            <v/>
          </cell>
          <cell r="M114" t="str">
            <v/>
          </cell>
          <cell r="N114" t="str">
            <v/>
          </cell>
          <cell r="O114" t="str">
            <v/>
          </cell>
          <cell r="P114" t="str">
            <v/>
          </cell>
          <cell r="Q114" t="str">
            <v/>
          </cell>
          <cell r="R114" t="str">
            <v/>
          </cell>
          <cell r="S114" t="str">
            <v/>
          </cell>
          <cell r="T114" t="str">
            <v/>
          </cell>
          <cell r="U114" t="str">
            <v/>
          </cell>
          <cell r="V114" t="str">
            <v/>
          </cell>
          <cell r="W114" t="str">
            <v/>
          </cell>
        </row>
        <row r="115">
          <cell r="D115" t="str">
            <v/>
          </cell>
          <cell r="E115" t="str">
            <v/>
          </cell>
          <cell r="F115" t="str">
            <v/>
          </cell>
          <cell r="G115" t="str">
            <v/>
          </cell>
          <cell r="H115" t="str">
            <v/>
          </cell>
          <cell r="I115" t="str">
            <v/>
          </cell>
          <cell r="J115" t="str">
            <v/>
          </cell>
          <cell r="K115" t="str">
            <v/>
          </cell>
          <cell r="L115" t="str">
            <v/>
          </cell>
          <cell r="M115" t="str">
            <v/>
          </cell>
          <cell r="N115" t="str">
            <v/>
          </cell>
          <cell r="O115" t="str">
            <v/>
          </cell>
          <cell r="P115" t="str">
            <v/>
          </cell>
          <cell r="Q115" t="str">
            <v/>
          </cell>
          <cell r="R115" t="str">
            <v/>
          </cell>
          <cell r="S115" t="str">
            <v/>
          </cell>
          <cell r="T115" t="str">
            <v/>
          </cell>
          <cell r="U115" t="str">
            <v/>
          </cell>
          <cell r="V115" t="str">
            <v/>
          </cell>
          <cell r="W115" t="str">
            <v/>
          </cell>
        </row>
        <row r="116">
          <cell r="D116" t="str">
            <v/>
          </cell>
          <cell r="E116" t="str">
            <v/>
          </cell>
          <cell r="F116" t="str">
            <v/>
          </cell>
          <cell r="G116" t="str">
            <v/>
          </cell>
          <cell r="H116" t="str">
            <v/>
          </cell>
          <cell r="I116" t="str">
            <v/>
          </cell>
          <cell r="J116" t="str">
            <v/>
          </cell>
          <cell r="K116" t="str">
            <v/>
          </cell>
          <cell r="L116" t="str">
            <v/>
          </cell>
          <cell r="M116" t="str">
            <v/>
          </cell>
          <cell r="N116" t="str">
            <v/>
          </cell>
          <cell r="O116" t="str">
            <v/>
          </cell>
          <cell r="P116" t="str">
            <v/>
          </cell>
          <cell r="Q116" t="str">
            <v/>
          </cell>
          <cell r="R116" t="str">
            <v/>
          </cell>
          <cell r="S116" t="str">
            <v/>
          </cell>
          <cell r="T116" t="str">
            <v/>
          </cell>
          <cell r="U116" t="str">
            <v/>
          </cell>
          <cell r="V116" t="str">
            <v/>
          </cell>
          <cell r="W116" t="str">
            <v/>
          </cell>
        </row>
      </sheetData>
      <sheetData sheetId="8">
        <row r="11">
          <cell r="B11" t="str">
            <v>Measure Index Name</v>
          </cell>
          <cell r="C11" t="str">
            <v>Large Off</v>
          </cell>
          <cell r="D11" t="str">
            <v>Medium Off</v>
          </cell>
          <cell r="E11" t="str">
            <v>Small Off</v>
          </cell>
          <cell r="F11" t="str">
            <v>Xlarge Ret</v>
          </cell>
          <cell r="G11" t="str">
            <v>Large Ret</v>
          </cell>
          <cell r="H11" t="str">
            <v>Medium Ret</v>
          </cell>
          <cell r="I11" t="str">
            <v>Small Ret</v>
          </cell>
          <cell r="J11" t="str">
            <v>School K-12</v>
          </cell>
          <cell r="K11" t="str">
            <v>University</v>
          </cell>
          <cell r="L11" t="str">
            <v>Warehouse</v>
          </cell>
          <cell r="M11" t="str">
            <v>Supermarket</v>
          </cell>
          <cell r="N11" t="str">
            <v>MiniMart</v>
          </cell>
          <cell r="O11" t="str">
            <v>Restaurant</v>
          </cell>
          <cell r="P11" t="str">
            <v>Lodging</v>
          </cell>
          <cell r="Q11" t="str">
            <v>Hospital</v>
          </cell>
          <cell r="R11" t="str">
            <v>Residential Care</v>
          </cell>
          <cell r="S11" t="str">
            <v>Assembly</v>
          </cell>
          <cell r="T11" t="str">
            <v>Other</v>
          </cell>
          <cell r="U11" t="str">
            <v>Non-Building Stock</v>
          </cell>
        </row>
        <row r="12">
          <cell r="B12" t="str">
            <v>Compressed Air-Retro</v>
          </cell>
        </row>
        <row r="13">
          <cell r="B13" t="str">
            <v>Compressed Air-NR</v>
          </cell>
        </row>
        <row r="14">
          <cell r="B14" t="str">
            <v>Network PC Power Management-Retro</v>
          </cell>
        </row>
        <row r="15">
          <cell r="B15" t="str">
            <v>Laptop-NR</v>
          </cell>
        </row>
        <row r="16">
          <cell r="B16" t="str">
            <v>Smart Plug Power Strips-Retro</v>
          </cell>
        </row>
        <row r="17">
          <cell r="B17" t="str">
            <v>Data Centers-NR</v>
          </cell>
        </row>
        <row r="18">
          <cell r="B18" t="str">
            <v>Monitor-NR</v>
          </cell>
        </row>
        <row r="19">
          <cell r="B19" t="str">
            <v>Desktop-NR</v>
          </cell>
        </row>
        <row r="20">
          <cell r="B20" t="str">
            <v>Pre-Rinse Spray Valve-Retro</v>
          </cell>
        </row>
        <row r="21">
          <cell r="B21" t="str">
            <v>Cooking Equipment-NR</v>
          </cell>
        </row>
        <row r="22">
          <cell r="B22" t="str">
            <v>Premium HVAC Equipment-New</v>
          </cell>
        </row>
        <row r="23">
          <cell r="B23" t="str">
            <v>Premium HVAC Equipment-NR</v>
          </cell>
        </row>
        <row r="24">
          <cell r="B24" t="str">
            <v>Glass-New</v>
          </cell>
        </row>
        <row r="25">
          <cell r="B25" t="str">
            <v>Glass-NR</v>
          </cell>
        </row>
        <row r="26">
          <cell r="B26" t="str">
            <v>Glass-Retro</v>
          </cell>
        </row>
        <row r="27">
          <cell r="B27" t="str">
            <v>Advanced Rooftop Controller-New</v>
          </cell>
        </row>
        <row r="28">
          <cell r="B28" t="str">
            <v>Advanced Rooftop Controller-NR</v>
          </cell>
        </row>
        <row r="29">
          <cell r="B29" t="str">
            <v>Advanced Rooftop Controller-Retro</v>
          </cell>
        </row>
        <row r="30">
          <cell r="B30" t="str">
            <v>Variable Speed Chiller-New</v>
          </cell>
        </row>
        <row r="31">
          <cell r="B31" t="str">
            <v>Variable Speed Chiller-NR</v>
          </cell>
        </row>
        <row r="32">
          <cell r="B32" t="str">
            <v>Commercial EM-New</v>
          </cell>
        </row>
        <row r="33">
          <cell r="B33" t="str">
            <v>Commercial EM-NR</v>
          </cell>
        </row>
        <row r="34">
          <cell r="B34" t="str">
            <v>Commercial EM-Retro</v>
          </cell>
        </row>
        <row r="35">
          <cell r="B35" t="str">
            <v>Evaporative Assist Cooling-New</v>
          </cell>
        </row>
        <row r="36">
          <cell r="B36" t="str">
            <v>Evaporative Assist Cooling-NR</v>
          </cell>
        </row>
        <row r="37">
          <cell r="B37" t="str">
            <v>Economizer-Retro</v>
          </cell>
        </row>
        <row r="38">
          <cell r="B38" t="str">
            <v>Demand Control Ventilation-New</v>
          </cell>
        </row>
        <row r="39">
          <cell r="B39" t="str">
            <v>Demand Control Ventilation-NR</v>
          </cell>
        </row>
        <row r="40">
          <cell r="B40" t="str">
            <v>Demand Control Ventilation-Retro</v>
          </cell>
        </row>
        <row r="41">
          <cell r="B41" t="str">
            <v>Premium Fume Hood-NR</v>
          </cell>
        </row>
        <row r="42">
          <cell r="B42" t="str">
            <v>DCV Restaurant Hood-Retro</v>
          </cell>
        </row>
        <row r="43">
          <cell r="B43" t="str">
            <v>DCV Parking Garage-Retro</v>
          </cell>
        </row>
        <row r="44">
          <cell r="B44" t="str">
            <v>Weatherization - School-Retro</v>
          </cell>
        </row>
        <row r="45">
          <cell r="B45" t="str">
            <v>Energy Recovery Ventilator-NR</v>
          </cell>
        </row>
        <row r="46">
          <cell r="B46" t="str">
            <v>AC Heat Recovery for Water Heating-NR</v>
          </cell>
        </row>
        <row r="47">
          <cell r="B47" t="str">
            <v>Room Occupancy Sensors in Lodging-Retro</v>
          </cell>
        </row>
        <row r="48">
          <cell r="B48" t="str">
            <v>Chiller - chilled water retrofit-Retro</v>
          </cell>
        </row>
        <row r="49">
          <cell r="B49" t="str">
            <v>Chiller - equip retrofits-Retro</v>
          </cell>
        </row>
        <row r="50">
          <cell r="B50" t="str">
            <v>Pool Blankets-Retro</v>
          </cell>
        </row>
        <row r="51">
          <cell r="B51" t="str">
            <v>Web-Enabled Thermostats-Retro</v>
          </cell>
        </row>
        <row r="52">
          <cell r="B52" t="str">
            <v>Garage CO2 ventilation-Retro</v>
          </cell>
        </row>
        <row r="53">
          <cell r="B53" t="str">
            <v>Circ Pump ECM and drive-Retro</v>
          </cell>
        </row>
        <row r="54">
          <cell r="B54" t="str">
            <v>VRF-New</v>
          </cell>
          <cell r="C54">
            <v>0.05</v>
          </cell>
          <cell r="D54">
            <v>0.8</v>
          </cell>
          <cell r="E54">
            <v>0.8</v>
          </cell>
          <cell r="F54">
            <v>0.25</v>
          </cell>
          <cell r="G54">
            <v>0.25</v>
          </cell>
          <cell r="H54">
            <v>0.25</v>
          </cell>
          <cell r="I54">
            <v>0.25</v>
          </cell>
          <cell r="J54">
            <v>0.8</v>
          </cell>
          <cell r="K54">
            <v>0.8</v>
          </cell>
          <cell r="L54">
            <v>0.01</v>
          </cell>
          <cell r="M54">
            <v>0.05</v>
          </cell>
          <cell r="N54">
            <v>0.05</v>
          </cell>
          <cell r="O54">
            <v>0.25</v>
          </cell>
          <cell r="P54">
            <v>0.7</v>
          </cell>
          <cell r="Q54">
            <v>0.05</v>
          </cell>
          <cell r="R54">
            <v>0.8</v>
          </cell>
          <cell r="S54">
            <v>0.25</v>
          </cell>
          <cell r="T54">
            <v>0.8</v>
          </cell>
        </row>
        <row r="55">
          <cell r="B55" t="str">
            <v>VRF-Retro</v>
          </cell>
          <cell r="C55">
            <v>4.9500000000000004E-3</v>
          </cell>
          <cell r="D55">
            <v>6.93E-2</v>
          </cell>
          <cell r="E55">
            <v>6.93E-2</v>
          </cell>
          <cell r="F55">
            <v>2.4750000000000001E-2</v>
          </cell>
          <cell r="G55">
            <v>2.4750000000000001E-2</v>
          </cell>
          <cell r="H55">
            <v>2.4750000000000001E-2</v>
          </cell>
          <cell r="I55">
            <v>2.4750000000000001E-2</v>
          </cell>
          <cell r="J55">
            <v>6.93E-2</v>
          </cell>
          <cell r="K55">
            <v>6.93E-2</v>
          </cell>
          <cell r="L55">
            <v>9.8999999999999999E-4</v>
          </cell>
          <cell r="M55">
            <v>4.9500000000000004E-3</v>
          </cell>
          <cell r="N55">
            <v>4.9500000000000004E-3</v>
          </cell>
          <cell r="O55">
            <v>2.4750000000000001E-2</v>
          </cell>
          <cell r="P55">
            <v>6.93E-2</v>
          </cell>
          <cell r="Q55">
            <v>4.9500000000000004E-3</v>
          </cell>
          <cell r="R55">
            <v>6.93E-2</v>
          </cell>
          <cell r="S55">
            <v>2.4750000000000001E-2</v>
          </cell>
          <cell r="T55">
            <v>6.93E-2</v>
          </cell>
        </row>
        <row r="56">
          <cell r="B56" t="str">
            <v>Evaporator Roof Top HVAC-Retro</v>
          </cell>
        </row>
        <row r="57">
          <cell r="B57" t="str">
            <v>Secondary Glazing Systems-Retro</v>
          </cell>
        </row>
        <row r="58">
          <cell r="B58" t="str">
            <v>LPD Package-New</v>
          </cell>
          <cell r="V58" t="str">
            <v>Feas in Lighting Workbook due to multiple measures</v>
          </cell>
        </row>
        <row r="59">
          <cell r="B59" t="str">
            <v>LPD Package-NR</v>
          </cell>
          <cell r="V59" t="str">
            <v>Feas in Lighting Workbook due to multiple measures</v>
          </cell>
        </row>
        <row r="60">
          <cell r="B60" t="str">
            <v>LPD Package-Retro</v>
          </cell>
          <cell r="V60" t="str">
            <v>Feas in Lighting Workbook due to multiple measures</v>
          </cell>
        </row>
        <row r="61">
          <cell r="B61" t="str">
            <v>Top Daylighting-New</v>
          </cell>
        </row>
        <row r="62">
          <cell r="B62" t="str">
            <v>Perimeter Daylighting Controls Advanced-New</v>
          </cell>
        </row>
        <row r="63">
          <cell r="B63" t="str">
            <v>Perimeter Daylighting Controls Advanced-NR</v>
          </cell>
        </row>
        <row r="64">
          <cell r="B64" t="str">
            <v>Lighting Controls Interior-New</v>
          </cell>
        </row>
        <row r="65">
          <cell r="B65" t="str">
            <v>Lighting Controls Interior-NR</v>
          </cell>
        </row>
        <row r="66">
          <cell r="B66" t="str">
            <v>Exterior Building Lighting-New</v>
          </cell>
        </row>
        <row r="67">
          <cell r="B67" t="str">
            <v>Exterior Building Lighting-NR</v>
          </cell>
        </row>
        <row r="68">
          <cell r="B68" t="str">
            <v>Street and Roadway Lighting-New</v>
          </cell>
        </row>
        <row r="69">
          <cell r="B69" t="str">
            <v>Street and Roadway Lighting-NR</v>
          </cell>
        </row>
        <row r="70">
          <cell r="B70" t="str">
            <v>Parking Lighting-New</v>
          </cell>
        </row>
        <row r="71">
          <cell r="B71" t="str">
            <v>Parking Lighting-NR</v>
          </cell>
        </row>
        <row r="72">
          <cell r="B72" t="str">
            <v>Bi-Level Stairwell Lighting-NR</v>
          </cell>
        </row>
        <row r="73">
          <cell r="B73" t="str">
            <v>ECM-VAV-New</v>
          </cell>
        </row>
        <row r="74">
          <cell r="B74" t="str">
            <v>ECM-VAV-NR</v>
          </cell>
        </row>
        <row r="75">
          <cell r="B75" t="str">
            <v>Pool pumps-Retro</v>
          </cell>
        </row>
        <row r="76">
          <cell r="B76" t="str">
            <v>MotorsRewind-New</v>
          </cell>
        </row>
        <row r="77">
          <cell r="B77" t="str">
            <v>MotorsRewind-NR</v>
          </cell>
        </row>
        <row r="78">
          <cell r="B78" t="str">
            <v>Municipal Sewage Treatment-Retro</v>
          </cell>
        </row>
        <row r="79">
          <cell r="B79" t="str">
            <v>Municipal Water Supply-Retro</v>
          </cell>
        </row>
        <row r="80">
          <cell r="B80" t="str">
            <v>Engine Generator Block Heaters-Retro</v>
          </cell>
        </row>
        <row r="81">
          <cell r="B81" t="str">
            <v>Grocery Refrigeration Bundle-Retro</v>
          </cell>
        </row>
        <row r="82">
          <cell r="B82" t="str">
            <v>Packaged Refrigeration Equipment-New</v>
          </cell>
        </row>
        <row r="83">
          <cell r="B83" t="str">
            <v>Appliances - Freezers-NR</v>
          </cell>
        </row>
        <row r="84">
          <cell r="B84" t="str">
            <v>Appliances - Refrigerators-NR</v>
          </cell>
        </row>
        <row r="85">
          <cell r="B85" t="str">
            <v>Water Cooler Controls-NR</v>
          </cell>
        </row>
        <row r="86">
          <cell r="B86" t="str">
            <v>WHTanks-New</v>
          </cell>
        </row>
        <row r="87">
          <cell r="B87" t="str">
            <v>WHTanks-NR</v>
          </cell>
        </row>
        <row r="88">
          <cell r="B88" t="str">
            <v>Appliances - Clothes Washers-NR</v>
          </cell>
        </row>
        <row r="89">
          <cell r="B89" t="str">
            <v>Showerheads-Retro</v>
          </cell>
        </row>
        <row r="90">
          <cell r="B90" t="str">
            <v>Water Heating - GFHX-New</v>
          </cell>
        </row>
        <row r="91">
          <cell r="B91" t="str">
            <v>Demand Control Circulating system DHW-Retro</v>
          </cell>
        </row>
        <row r="92">
          <cell r="B92" t="str">
            <v>Central HPWH MF-Retro</v>
          </cell>
        </row>
        <row r="93">
          <cell r="B93" t="str">
            <v>Ultra Low Energy Building-New</v>
          </cell>
          <cell r="C93">
            <v>0.95</v>
          </cell>
          <cell r="D93">
            <v>0.19999999999999996</v>
          </cell>
          <cell r="E93">
            <v>0.19999999999999996</v>
          </cell>
          <cell r="F93">
            <v>0.75</v>
          </cell>
          <cell r="G93">
            <v>0.75</v>
          </cell>
          <cell r="H93">
            <v>0.75</v>
          </cell>
          <cell r="I93">
            <v>0.75</v>
          </cell>
          <cell r="J93">
            <v>0.19999999999999996</v>
          </cell>
          <cell r="K93">
            <v>0.19999999999999996</v>
          </cell>
          <cell r="L93">
            <v>0.99</v>
          </cell>
          <cell r="M93">
            <v>0.95</v>
          </cell>
          <cell r="N93">
            <v>0.95</v>
          </cell>
          <cell r="O93">
            <v>0.75</v>
          </cell>
          <cell r="P93">
            <v>0.30000000000000004</v>
          </cell>
          <cell r="Q93">
            <v>0.95</v>
          </cell>
          <cell r="R93">
            <v>0.19999999999999996</v>
          </cell>
          <cell r="S93">
            <v>0.75</v>
          </cell>
          <cell r="T93">
            <v>0.19999999999999996</v>
          </cell>
        </row>
        <row r="94">
          <cell r="B94" t="str">
            <v>Low Power LF Lamps-NR</v>
          </cell>
        </row>
      </sheetData>
      <sheetData sheetId="9">
        <row r="11">
          <cell r="B11" t="str">
            <v>LO12Med</v>
          </cell>
          <cell r="C11">
            <v>0.10937459468255628</v>
          </cell>
          <cell r="D11">
            <v>0.21874918936511256</v>
          </cell>
          <cell r="E11">
            <v>0.32812378404766884</v>
          </cell>
          <cell r="F11">
            <v>0.43749837873022512</v>
          </cell>
          <cell r="G11">
            <v>0.5468729734127814</v>
          </cell>
          <cell r="H11">
            <v>0.64531010862708205</v>
          </cell>
          <cell r="I11">
            <v>0.7240598167985226</v>
          </cell>
          <cell r="J11">
            <v>0.78705958333567505</v>
          </cell>
          <cell r="K11">
            <v>0.83745939656539703</v>
          </cell>
          <cell r="L11">
            <v>0.87777924714917455</v>
          </cell>
          <cell r="M11">
            <v>0.91003512761619654</v>
          </cell>
          <cell r="N11">
            <v>0.93583983198981413</v>
          </cell>
          <cell r="O11">
            <v>0.9564835954887082</v>
          </cell>
          <cell r="P11">
            <v>0.97299860628782353</v>
          </cell>
          <cell r="Q11">
            <v>0.9862106149271157</v>
          </cell>
          <cell r="R11">
            <v>0.99678022183854953</v>
          </cell>
          <cell r="S11">
            <v>0.99685231466234414</v>
          </cell>
          <cell r="T11">
            <v>0.99687806209941365</v>
          </cell>
          <cell r="U11">
            <v>0.99688683963477831</v>
          </cell>
        </row>
        <row r="12">
          <cell r="B12" t="str">
            <v>LO5Med</v>
          </cell>
          <cell r="C12">
            <v>4.2999999999999997E-2</v>
          </cell>
          <cell r="D12">
            <v>9.5797142280278316E-2</v>
          </cell>
          <cell r="E12">
            <v>0.16040539374775648</v>
          </cell>
          <cell r="F12">
            <v>0.23540539374775649</v>
          </cell>
          <cell r="G12">
            <v>0.32095239121809005</v>
          </cell>
          <cell r="H12">
            <v>0.42096711425629652</v>
          </cell>
          <cell r="I12">
            <v>0.53068481860864725</v>
          </cell>
          <cell r="J12">
            <v>0.642769203728351</v>
          </cell>
          <cell r="K12">
            <v>0.74839528535557953</v>
          </cell>
          <cell r="L12">
            <v>0.83918984935345187</v>
          </cell>
          <cell r="M12">
            <v>0.90945051634530116</v>
          </cell>
          <cell r="N12">
            <v>0.9576688767502457</v>
          </cell>
          <cell r="O12">
            <v>0.9865231113648858</v>
          </cell>
          <cell r="P12">
            <v>1.0012970762896924</v>
          </cell>
          <cell r="Q12">
            <v>1.0076356106578106</v>
          </cell>
          <cell r="R12">
            <v>1.0098624683774413</v>
          </cell>
          <cell r="S12">
            <v>1.0104871783970797</v>
          </cell>
          <cell r="T12">
            <v>1.010623336815976</v>
          </cell>
          <cell r="U12">
            <v>1.0106457174525985</v>
          </cell>
          <cell r="V12">
            <v>1.0106484038909742</v>
          </cell>
        </row>
        <row r="13">
          <cell r="B13" t="str">
            <v>LO1Slow</v>
          </cell>
          <cell r="C13">
            <v>2.5643970768378654E-3</v>
          </cell>
          <cell r="D13">
            <v>7.6904586297764643E-3</v>
          </cell>
          <cell r="E13">
            <v>1.6792013047419844E-2</v>
          </cell>
          <cell r="F13">
            <v>3.15969387774655E-2</v>
          </cell>
          <cell r="G13">
            <v>5.406874819795171E-2</v>
          </cell>
          <cell r="H13">
            <v>8.6253181011834101E-2</v>
          </cell>
          <cell r="I13">
            <v>0.1300328481838382</v>
          </cell>
          <cell r="J13">
            <v>0.18678710893858319</v>
          </cell>
          <cell r="K13">
            <v>0.2569823480072907</v>
          </cell>
          <cell r="L13">
            <v>0.33975920985004748</v>
          </cell>
          <cell r="M13">
            <v>0.43262946935754232</v>
          </cell>
          <cell r="N13">
            <v>0.53142594003645804</v>
          </cell>
          <cell r="O13">
            <v>0.63063487292644704</v>
          </cell>
          <cell r="P13">
            <v>0.7241560234206913</v>
          </cell>
          <cell r="Q13">
            <v>0.80638203131755359</v>
          </cell>
          <cell r="R13">
            <v>0.87331559734491926</v>
          </cell>
          <cell r="S13">
            <v>0.92334516248836807</v>
          </cell>
          <cell r="T13">
            <v>0.95737002770730018</v>
          </cell>
          <cell r="U13">
            <v>0.97821608704807483</v>
          </cell>
          <cell r="V13">
            <v>0.98821608704807484</v>
          </cell>
        </row>
        <row r="14">
          <cell r="B14" t="str">
            <v>LO50Fast</v>
          </cell>
          <cell r="C14">
            <v>0.45</v>
          </cell>
          <cell r="D14">
            <v>0.66</v>
          </cell>
          <cell r="E14">
            <v>0.8</v>
          </cell>
          <cell r="F14">
            <v>0.89</v>
          </cell>
          <cell r="G14">
            <v>0.94954036260972652</v>
          </cell>
          <cell r="H14">
            <v>0.97931054391458994</v>
          </cell>
          <cell r="I14">
            <v>0.99254173560564019</v>
          </cell>
          <cell r="J14">
            <v>0.99783421228206048</v>
          </cell>
          <cell r="K14">
            <v>0.99975874925530417</v>
          </cell>
          <cell r="L14">
            <v>1.0004002615797187</v>
          </cell>
          <cell r="M14">
            <v>1.0005976499872309</v>
          </cell>
          <cell r="N14">
            <v>1.0006540466750915</v>
          </cell>
          <cell r="O14">
            <v>1.0006690857918545</v>
          </cell>
          <cell r="P14">
            <v>1.000672845571045</v>
          </cell>
          <cell r="Q14">
            <v>1.0006737302249724</v>
          </cell>
          <cell r="R14">
            <v>1.0006739268147338</v>
          </cell>
          <cell r="S14">
            <v>1.0006739682020522</v>
          </cell>
          <cell r="T14">
            <v>1.0006739764795158</v>
          </cell>
          <cell r="U14">
            <v>1.0006739780561755</v>
          </cell>
          <cell r="V14">
            <v>1.0006739783428409</v>
          </cell>
        </row>
        <row r="15">
          <cell r="B15" t="str">
            <v>LO20Fast</v>
          </cell>
          <cell r="C15">
            <v>0.22119921692859512</v>
          </cell>
          <cell r="D15">
            <v>0.37624232795148943</v>
          </cell>
          <cell r="E15">
            <v>0.48357361352878442</v>
          </cell>
          <cell r="F15">
            <v>0.56716330278444227</v>
          </cell>
          <cell r="G15">
            <v>0.64040048266456928</v>
          </cell>
          <cell r="H15">
            <v>0.70377511937632964</v>
          </cell>
          <cell r="I15">
            <v>0.7580669577441127</v>
          </cell>
          <cell r="J15">
            <v>0.80419335000071168</v>
          </cell>
          <cell r="K15">
            <v>0.84311022627788457</v>
          </cell>
          <cell r="L15">
            <v>0.87575014259103623</v>
          </cell>
          <cell r="M15">
            <v>0.90298584871682319</v>
          </cell>
          <cell r="N15">
            <v>0.92419703797508856</v>
          </cell>
          <cell r="O15">
            <v>0.94071632877930145</v>
          </cell>
          <cell r="P15">
            <v>0.95358156539340677</v>
          </cell>
          <cell r="Q15">
            <v>0.96360102174287088</v>
          </cell>
          <cell r="R15">
            <v>0.97140418219378311</v>
          </cell>
          <cell r="S15">
            <v>0.97748128966338554</v>
          </cell>
          <cell r="T15">
            <v>0.98221414571952104</v>
          </cell>
          <cell r="U15">
            <v>0.98590009772220355</v>
          </cell>
          <cell r="V15">
            <v>0.98877072002825628</v>
          </cell>
        </row>
        <row r="16">
          <cell r="B16" t="str">
            <v>LOEven20</v>
          </cell>
          <cell r="C16">
            <v>0.05</v>
          </cell>
          <cell r="D16">
            <v>0.1</v>
          </cell>
          <cell r="E16">
            <v>0.15000000000000002</v>
          </cell>
          <cell r="F16">
            <v>0.2</v>
          </cell>
          <cell r="G16">
            <v>0.25</v>
          </cell>
          <cell r="H16">
            <v>0.3</v>
          </cell>
          <cell r="I16">
            <v>0.35</v>
          </cell>
          <cell r="J16">
            <v>0.39999999999999997</v>
          </cell>
          <cell r="K16">
            <v>0.44999999999999996</v>
          </cell>
          <cell r="L16">
            <v>0.49999999999999994</v>
          </cell>
          <cell r="M16">
            <v>0.54999999999999993</v>
          </cell>
          <cell r="N16">
            <v>0.6</v>
          </cell>
          <cell r="O16">
            <v>0.65</v>
          </cell>
          <cell r="P16">
            <v>0.70000000000000007</v>
          </cell>
          <cell r="Q16">
            <v>0.75000000000000011</v>
          </cell>
          <cell r="R16">
            <v>0.80000000000000016</v>
          </cell>
          <cell r="S16">
            <v>0.8500000000000002</v>
          </cell>
          <cell r="T16">
            <v>0.90000000000000024</v>
          </cell>
          <cell r="U16">
            <v>0.95000000000000029</v>
          </cell>
          <cell r="V16">
            <v>1.0000000000000002</v>
          </cell>
        </row>
        <row r="17">
          <cell r="B17" t="str">
            <v>LOMax60</v>
          </cell>
          <cell r="C17">
            <v>0.01</v>
          </cell>
          <cell r="D17">
            <v>2.98E-2</v>
          </cell>
          <cell r="E17">
            <v>5.8906E-2</v>
          </cell>
          <cell r="F17">
            <v>9.6549759999999998E-2</v>
          </cell>
          <cell r="G17">
            <v>0.14172227199999998</v>
          </cell>
          <cell r="H17">
            <v>0.19035800991999999</v>
          </cell>
          <cell r="I17">
            <v>0.2362377226912</v>
          </cell>
          <cell r="J17">
            <v>0.279517585072032</v>
          </cell>
          <cell r="K17">
            <v>0.32034492191795017</v>
          </cell>
          <cell r="L17">
            <v>0.35885870967593297</v>
          </cell>
          <cell r="M17">
            <v>0.39519004946096342</v>
          </cell>
          <cell r="N17">
            <v>0.42946261332484215</v>
          </cell>
          <cell r="O17">
            <v>0.46179306523643443</v>
          </cell>
          <cell r="P17">
            <v>0.49229145820636983</v>
          </cell>
          <cell r="Q17">
            <v>0.5210616089080089</v>
          </cell>
          <cell r="R17">
            <v>0.54820145106988838</v>
          </cell>
          <cell r="S17">
            <v>0.57380336884259475</v>
          </cell>
          <cell r="T17">
            <v>0.59795451127484767</v>
          </cell>
          <cell r="U17">
            <v>0.62073708896927293</v>
          </cell>
          <cell r="V17">
            <v>0.6422286539276808</v>
          </cell>
        </row>
        <row r="18">
          <cell r="B18" t="str">
            <v>LO3Slow</v>
          </cell>
          <cell r="C18">
            <v>5.5320496977002724E-3</v>
          </cell>
          <cell r="D18">
            <v>1.4227918344261844E-2</v>
          </cell>
          <cell r="E18">
            <v>3.1619655637384989E-2</v>
          </cell>
          <cell r="F18">
            <v>6.2055195900350503E-2</v>
          </cell>
          <cell r="G18">
            <v>0.10939936964274129</v>
          </cell>
          <cell r="H18">
            <v>0.17568121288208835</v>
          </cell>
          <cell r="I18">
            <v>0.26003992245943919</v>
          </cell>
          <cell r="J18">
            <v>0.3584584169663485</v>
          </cell>
          <cell r="K18">
            <v>0.46444756489686617</v>
          </cell>
          <cell r="L18">
            <v>0.57043671282738384</v>
          </cell>
          <cell r="M18">
            <v>0.66935991756253377</v>
          </cell>
          <cell r="N18">
            <v>0.75591772170578986</v>
          </cell>
          <cell r="O18">
            <v>0.82720061923553012</v>
          </cell>
          <cell r="P18">
            <v>0.88264287286977261</v>
          </cell>
          <cell r="Q18">
            <v>0.92349505975816193</v>
          </cell>
          <cell r="R18">
            <v>0.95209159058003434</v>
          </cell>
          <cell r="S18">
            <v>0.97115594446128262</v>
          </cell>
          <cell r="T18">
            <v>0.98328780602207699</v>
          </cell>
          <cell r="U18">
            <v>0.99067241740690848</v>
          </cell>
          <cell r="V18">
            <v>0.99498010738139331</v>
          </cell>
        </row>
      </sheetData>
      <sheetData sheetId="10">
        <row r="11">
          <cell r="B11" t="str">
            <v>Compressed Air-NR</v>
          </cell>
          <cell r="C11" t="str">
            <v>LPD baseline to minimum of code or 1995-2001 practice.</v>
          </cell>
        </row>
        <row r="12">
          <cell r="B12" t="str">
            <v>Network PC Power Management-Retro</v>
          </cell>
          <cell r="C12" t="str">
            <v>LPD baseline to minimum of code or 1995-2001 practice</v>
          </cell>
          <cell r="F12" t="str">
            <v>OR FloorA%REG</v>
          </cell>
          <cell r="G12">
            <v>0.22</v>
          </cell>
          <cell r="H12">
            <v>0.22</v>
          </cell>
          <cell r="I12">
            <v>0.22</v>
          </cell>
          <cell r="J12">
            <v>0.33</v>
          </cell>
          <cell r="K12">
            <v>0.33</v>
          </cell>
          <cell r="L12">
            <v>0.33</v>
          </cell>
          <cell r="M12">
            <v>0.33</v>
          </cell>
          <cell r="N12">
            <v>0.15</v>
          </cell>
          <cell r="O12">
            <v>0.15</v>
          </cell>
          <cell r="P12">
            <v>0.42</v>
          </cell>
          <cell r="Q12">
            <v>0.17</v>
          </cell>
          <cell r="R12">
            <v>0.17</v>
          </cell>
          <cell r="S12">
            <v>0.35</v>
          </cell>
          <cell r="T12">
            <v>0.38</v>
          </cell>
          <cell r="U12">
            <v>0.25</v>
          </cell>
          <cell r="V12">
            <v>0.24</v>
          </cell>
          <cell r="W12">
            <v>0.24</v>
          </cell>
          <cell r="X12">
            <v>0.21</v>
          </cell>
        </row>
        <row r="13">
          <cell r="B13" t="str">
            <v>Laptop-NR</v>
          </cell>
          <cell r="C13" t="str">
            <v>Assume code ballasts in baseline retrofit</v>
          </cell>
          <cell r="F13" t="str">
            <v>Frac Floor w &gt;30% ww ratio</v>
          </cell>
          <cell r="G13">
            <v>0.5</v>
          </cell>
          <cell r="H13">
            <v>0.5</v>
          </cell>
          <cell r="I13">
            <v>0.5</v>
          </cell>
          <cell r="J13">
            <v>0</v>
          </cell>
          <cell r="K13">
            <v>0</v>
          </cell>
          <cell r="L13">
            <v>0.5</v>
          </cell>
          <cell r="M13">
            <v>0</v>
          </cell>
          <cell r="N13">
            <v>0.4</v>
          </cell>
          <cell r="O13">
            <v>0.4</v>
          </cell>
          <cell r="P13">
            <v>0</v>
          </cell>
          <cell r="Q13">
            <v>0.05</v>
          </cell>
          <cell r="R13">
            <v>0</v>
          </cell>
          <cell r="S13">
            <v>0.5</v>
          </cell>
          <cell r="T13">
            <v>0.5</v>
          </cell>
          <cell r="U13">
            <v>0.5</v>
          </cell>
          <cell r="V13">
            <v>0.5</v>
          </cell>
          <cell r="W13">
            <v>0.5</v>
          </cell>
          <cell r="X13">
            <v>0.2</v>
          </cell>
        </row>
        <row r="14">
          <cell r="B14" t="str">
            <v>Smart Plug Power Strips-Retro</v>
          </cell>
          <cell r="F14" t="str">
            <v>OR FloorA Exceed Code</v>
          </cell>
          <cell r="G14">
            <v>0.11</v>
          </cell>
          <cell r="H14">
            <v>0.11</v>
          </cell>
          <cell r="I14">
            <v>0.11</v>
          </cell>
          <cell r="J14">
            <v>0.33</v>
          </cell>
          <cell r="K14">
            <v>0.33</v>
          </cell>
          <cell r="L14">
            <v>0.16500000000000001</v>
          </cell>
          <cell r="M14">
            <v>0.33</v>
          </cell>
          <cell r="N14">
            <v>0.09</v>
          </cell>
          <cell r="O14">
            <v>0.09</v>
          </cell>
          <cell r="P14">
            <v>0.42</v>
          </cell>
          <cell r="Q14">
            <v>0.1615</v>
          </cell>
          <cell r="R14">
            <v>0.17</v>
          </cell>
          <cell r="S14">
            <v>0.17499999999999999</v>
          </cell>
          <cell r="T14">
            <v>0.19</v>
          </cell>
          <cell r="U14">
            <v>0.125</v>
          </cell>
          <cell r="V14">
            <v>0.12</v>
          </cell>
          <cell r="W14">
            <v>0.12</v>
          </cell>
          <cell r="X14">
            <v>0.16800000000000001</v>
          </cell>
        </row>
        <row r="15">
          <cell r="B15" t="e">
            <v>#REF!</v>
          </cell>
          <cell r="C15" t="str">
            <v>Account for smoke hatch in baseline</v>
          </cell>
        </row>
        <row r="16">
          <cell r="B16" t="e">
            <v>#REF!</v>
          </cell>
          <cell r="F16" t="str">
            <v>WA FloorA%REG</v>
          </cell>
          <cell r="G16">
            <v>0.72</v>
          </cell>
          <cell r="H16">
            <v>0.72</v>
          </cell>
          <cell r="I16">
            <v>0.72</v>
          </cell>
          <cell r="J16">
            <v>0.61</v>
          </cell>
          <cell r="K16">
            <v>0.61</v>
          </cell>
          <cell r="L16">
            <v>0.61</v>
          </cell>
          <cell r="M16">
            <v>0.61</v>
          </cell>
          <cell r="N16">
            <v>0.68</v>
          </cell>
          <cell r="O16">
            <v>0.68</v>
          </cell>
          <cell r="P16">
            <v>0.49</v>
          </cell>
          <cell r="Q16">
            <v>0.62</v>
          </cell>
          <cell r="R16">
            <v>0.62</v>
          </cell>
          <cell r="S16">
            <v>0.56000000000000005</v>
          </cell>
          <cell r="T16">
            <v>0.49</v>
          </cell>
          <cell r="U16">
            <v>0.56000000000000005</v>
          </cell>
          <cell r="V16">
            <v>0.59</v>
          </cell>
          <cell r="W16">
            <v>0.6</v>
          </cell>
          <cell r="X16">
            <v>0.67</v>
          </cell>
        </row>
        <row r="17">
          <cell r="B17" t="str">
            <v>Data Centers-NR</v>
          </cell>
          <cell r="C17" t="str">
            <v>Only fraction beyond switching in code baseline OR</v>
          </cell>
          <cell r="F17" t="str">
            <v>Fraction with ElecHt</v>
          </cell>
          <cell r="G17">
            <v>9.379008321141083E-2</v>
          </cell>
          <cell r="H17">
            <v>5.7141018201974592E-2</v>
          </cell>
          <cell r="I17">
            <v>6.3540893141458221E-2</v>
          </cell>
          <cell r="J17">
            <v>0.52114684573848291</v>
          </cell>
          <cell r="K17">
            <v>0.64094486042254439</v>
          </cell>
          <cell r="L17">
            <v>0.56159710090996928</v>
          </cell>
          <cell r="M17">
            <v>0.19952525247533903</v>
          </cell>
          <cell r="N17">
            <v>0.22286467137317267</v>
          </cell>
          <cell r="O17">
            <v>0.15885643507420852</v>
          </cell>
          <cell r="P17">
            <v>0.52114684573848291</v>
          </cell>
          <cell r="Q17">
            <v>1.5377816133020691E-2</v>
          </cell>
          <cell r="R17">
            <v>0</v>
          </cell>
          <cell r="S17">
            <v>5.5212362541074519E-2</v>
          </cell>
          <cell r="T17">
            <v>0.34342063041492848</v>
          </cell>
          <cell r="U17">
            <v>0.10311447532768504</v>
          </cell>
          <cell r="V17">
            <v>5.6083613809662864E-3</v>
          </cell>
          <cell r="W17">
            <v>5.6083613809662864E-3</v>
          </cell>
          <cell r="X17">
            <v>0.24031041917780901</v>
          </cell>
        </row>
        <row r="18">
          <cell r="B18" t="str">
            <v>Monitor-NR</v>
          </cell>
          <cell r="C18" t="str">
            <v>Only fraction beyond switching in code baseline OR</v>
          </cell>
          <cell r="F18" t="str">
            <v>Frac Meet Elec Ht Code</v>
          </cell>
          <cell r="G18">
            <v>0.5</v>
          </cell>
          <cell r="H18">
            <v>0.5</v>
          </cell>
          <cell r="I18">
            <v>0.5</v>
          </cell>
          <cell r="J18">
            <v>0.9</v>
          </cell>
          <cell r="K18">
            <v>0.9</v>
          </cell>
          <cell r="L18">
            <v>0.9</v>
          </cell>
          <cell r="M18">
            <v>0.5</v>
          </cell>
          <cell r="N18">
            <v>0.5</v>
          </cell>
          <cell r="O18">
            <v>0.5</v>
          </cell>
          <cell r="P18">
            <v>0.9</v>
          </cell>
          <cell r="Q18">
            <v>0.9</v>
          </cell>
          <cell r="R18">
            <v>0.9</v>
          </cell>
          <cell r="S18">
            <v>0.9</v>
          </cell>
          <cell r="T18">
            <v>0.9</v>
          </cell>
          <cell r="U18">
            <v>0.5</v>
          </cell>
          <cell r="V18">
            <v>0.5</v>
          </cell>
          <cell r="W18">
            <v>0.5</v>
          </cell>
          <cell r="X18">
            <v>0.9</v>
          </cell>
        </row>
        <row r="19">
          <cell r="B19" t="e">
            <v>#REF!</v>
          </cell>
          <cell r="F19" t="str">
            <v>WA Floor A Exceed Code</v>
          </cell>
          <cell r="G19">
            <v>3.37644299561079E-2</v>
          </cell>
          <cell r="H19">
            <v>2.0570766552710854E-2</v>
          </cell>
          <cell r="I19">
            <v>2.2874721530924957E-2</v>
          </cell>
          <cell r="J19">
            <v>3.1789957590047449E-2</v>
          </cell>
          <cell r="K19">
            <v>3.9097636485775196E-2</v>
          </cell>
          <cell r="L19">
            <v>3.4257423155508122E-2</v>
          </cell>
          <cell r="M19">
            <v>6.0855202004978404E-2</v>
          </cell>
          <cell r="N19">
            <v>7.5773988266878714E-2</v>
          </cell>
          <cell r="O19">
            <v>5.4011187925230901E-2</v>
          </cell>
          <cell r="P19">
            <v>2.5536195441185655E-2</v>
          </cell>
          <cell r="Q19">
            <v>9.5342460024728268E-4</v>
          </cell>
          <cell r="R19">
            <v>0</v>
          </cell>
          <cell r="S19">
            <v>3.0918923023001725E-3</v>
          </cell>
          <cell r="T19">
            <v>1.6827610890331492E-2</v>
          </cell>
          <cell r="U19">
            <v>2.8872053091751816E-2</v>
          </cell>
          <cell r="V19">
            <v>1.6544666073850544E-3</v>
          </cell>
          <cell r="W19">
            <v>1.6825084142898859E-3</v>
          </cell>
          <cell r="X19">
            <v>1.6100798084913201E-2</v>
          </cell>
        </row>
        <row r="20">
          <cell r="B20" t="str">
            <v>Desktop-NR</v>
          </cell>
        </row>
        <row r="21">
          <cell r="B21" t="str">
            <v>Pre-Rinse Spray Valve-Retro</v>
          </cell>
          <cell r="F21" t="str">
            <v>Region Wide Frac Exceed Target</v>
          </cell>
          <cell r="G21">
            <v>0.05</v>
          </cell>
          <cell r="H21">
            <v>0.05</v>
          </cell>
          <cell r="I21">
            <v>0.05</v>
          </cell>
          <cell r="J21">
            <v>0.05</v>
          </cell>
          <cell r="K21">
            <v>0.05</v>
          </cell>
          <cell r="L21">
            <v>0.05</v>
          </cell>
          <cell r="M21">
            <v>0.05</v>
          </cell>
          <cell r="N21">
            <v>0.05</v>
          </cell>
          <cell r="O21">
            <v>0.05</v>
          </cell>
          <cell r="P21">
            <v>0.05</v>
          </cell>
          <cell r="Q21">
            <v>0.05</v>
          </cell>
          <cell r="R21">
            <v>0.05</v>
          </cell>
          <cell r="S21">
            <v>0.05</v>
          </cell>
          <cell r="T21">
            <v>0.05</v>
          </cell>
          <cell r="U21">
            <v>0.05</v>
          </cell>
          <cell r="V21">
            <v>0.05</v>
          </cell>
          <cell r="W21">
            <v>0.05</v>
          </cell>
          <cell r="X21">
            <v>0.05</v>
          </cell>
        </row>
        <row r="22">
          <cell r="B22" t="e">
            <v>#REF!</v>
          </cell>
        </row>
        <row r="23">
          <cell r="B23" t="str">
            <v>Cooking Equipment-NR</v>
          </cell>
          <cell r="C23" t="str">
            <v>Not applicable in Seattle due to code requirement</v>
          </cell>
        </row>
        <row r="24">
          <cell r="B24" t="str">
            <v>Premium HVAC Equipment-New</v>
          </cell>
          <cell r="C24" t="str">
            <v>Not applicable in Seattle due to code requirement</v>
          </cell>
          <cell r="F24" t="str">
            <v>Baseline Exceed Code New</v>
          </cell>
          <cell r="G24">
            <v>0.19376442995610788</v>
          </cell>
          <cell r="H24">
            <v>0.18057076655271087</v>
          </cell>
          <cell r="I24">
            <v>0.18287472153092493</v>
          </cell>
          <cell r="J24">
            <v>0.41178995759004744</v>
          </cell>
          <cell r="K24">
            <v>0.41909763648577519</v>
          </cell>
          <cell r="L24">
            <v>0.24925742315550814</v>
          </cell>
          <cell r="M24">
            <v>0.44085520200497841</v>
          </cell>
          <cell r="N24">
            <v>0.21577398826687871</v>
          </cell>
          <cell r="O24">
            <v>0.19401118792523092</v>
          </cell>
          <cell r="P24">
            <v>0.4955361954411856</v>
          </cell>
          <cell r="Q24">
            <v>0.2124534246002473</v>
          </cell>
          <cell r="R24">
            <v>0.22000000000000003</v>
          </cell>
          <cell r="S24">
            <v>0.22809189230230015</v>
          </cell>
          <cell r="T24">
            <v>0.25682761089033151</v>
          </cell>
          <cell r="U24">
            <v>0.20387205309175183</v>
          </cell>
          <cell r="V24">
            <v>0.17165446660738504</v>
          </cell>
          <cell r="W24">
            <v>0.17168250841428989</v>
          </cell>
          <cell r="X24">
            <v>0.23410079808491319</v>
          </cell>
        </row>
        <row r="25">
          <cell r="B25" t="e">
            <v>#REF!</v>
          </cell>
        </row>
        <row r="26">
          <cell r="B26" t="str">
            <v>Premium HVAC Equipment-NR</v>
          </cell>
          <cell r="C26" t="str">
            <v>Baseline adjusted to reflect codes</v>
          </cell>
          <cell r="F26" t="str">
            <v>Fract Excced Target CBSA New 2002-2004</v>
          </cell>
          <cell r="G26">
            <v>0.45</v>
          </cell>
          <cell r="H26">
            <v>0.45</v>
          </cell>
          <cell r="I26">
            <v>0.45</v>
          </cell>
          <cell r="J26">
            <v>0.2</v>
          </cell>
          <cell r="K26">
            <v>0.2</v>
          </cell>
          <cell r="L26">
            <v>0.2</v>
          </cell>
          <cell r="M26">
            <v>0.2</v>
          </cell>
          <cell r="N26">
            <v>0.45</v>
          </cell>
          <cell r="O26">
            <v>0.9</v>
          </cell>
          <cell r="P26">
            <v>0.2</v>
          </cell>
          <cell r="Q26">
            <v>0.1</v>
          </cell>
          <cell r="R26">
            <v>0.1</v>
          </cell>
          <cell r="S26">
            <v>0.25</v>
          </cell>
          <cell r="T26">
            <v>0.5</v>
          </cell>
          <cell r="U26">
            <v>0.75</v>
          </cell>
          <cell r="V26">
            <v>0.25</v>
          </cell>
          <cell r="W26">
            <v>0.2</v>
          </cell>
          <cell r="X26">
            <v>0.3</v>
          </cell>
        </row>
        <row r="27">
          <cell r="B27" t="str">
            <v>Glass-New</v>
          </cell>
          <cell r="C27" t="str">
            <v>Baseline adjusted to reflect codes</v>
          </cell>
        </row>
        <row r="28">
          <cell r="B28" t="e">
            <v>#REF!</v>
          </cell>
        </row>
        <row r="29">
          <cell r="B29" t="str">
            <v>Glass-NR</v>
          </cell>
          <cell r="C29" t="str">
            <v>Baseline adjusted to reflect codes.  Measure baseline excludes 50% of WA=ElecHt, OR&gt;30%glass.</v>
          </cell>
        </row>
        <row r="30">
          <cell r="B30" t="str">
            <v>Glass-Retro</v>
          </cell>
          <cell r="C30" t="str">
            <v>Baseline adjusted to reflect codes</v>
          </cell>
        </row>
        <row r="31">
          <cell r="B31" t="str">
            <v>Advanced Rooftop Controller-New</v>
          </cell>
          <cell r="C31" t="str">
            <v>Single Glazed Fraction from CBSA</v>
          </cell>
        </row>
        <row r="32">
          <cell r="B32" t="str">
            <v>Advanced Rooftop Controller-NR</v>
          </cell>
        </row>
        <row r="33">
          <cell r="B33" t="str">
            <v>Advanced Rooftop Controller-Retro</v>
          </cell>
        </row>
        <row r="34">
          <cell r="B34" t="str">
            <v>Variable Speed Chiller-New</v>
          </cell>
          <cell r="C34" t="str">
            <v>Assumes marginally-effective economizer in baseline</v>
          </cell>
        </row>
        <row r="35">
          <cell r="B35" t="str">
            <v>Variable Speed Chiller-NR</v>
          </cell>
          <cell r="C35" t="str">
            <v>Baseline assumes historic mix of chiller types and modular chiller control</v>
          </cell>
        </row>
        <row r="36">
          <cell r="B36" t="str">
            <v>Commercial EM-New</v>
          </cell>
          <cell r="C36" t="str">
            <v>Baseline assumes historic mix of chiller types and modular chiller control</v>
          </cell>
        </row>
        <row r="37">
          <cell r="B37" t="e">
            <v>#REF!</v>
          </cell>
          <cell r="C37" t="str">
            <v>Baseline at code and modular deployment</v>
          </cell>
        </row>
        <row r="38">
          <cell r="B38" t="str">
            <v>Commercial EM-NR</v>
          </cell>
          <cell r="C38" t="str">
            <v>Baseline assume partial penetration of measure</v>
          </cell>
        </row>
        <row r="39">
          <cell r="B39" t="str">
            <v>Commercial EM-Retro</v>
          </cell>
        </row>
        <row r="40">
          <cell r="B40" t="str">
            <v>Evaporative Assist Cooling-New</v>
          </cell>
        </row>
        <row r="41">
          <cell r="B41" t="str">
            <v>Evaporative Assist Cooling-NR</v>
          </cell>
          <cell r="C41" t="str">
            <v>Assumes marginally-effective economizer in baseline</v>
          </cell>
        </row>
        <row r="42">
          <cell r="B42" t="str">
            <v>Economizer-Retro</v>
          </cell>
          <cell r="C42" t="str">
            <v>Assumes marginally-effective economizer in baseline</v>
          </cell>
        </row>
        <row r="43">
          <cell r="B43" t="e">
            <v>#REF!</v>
          </cell>
        </row>
        <row r="44">
          <cell r="B44" t="str">
            <v>Demand Control Ventilation-New</v>
          </cell>
          <cell r="C44" t="str">
            <v>Measure not in any code baseline</v>
          </cell>
        </row>
        <row r="45">
          <cell r="B45" t="e">
            <v>#REF!</v>
          </cell>
          <cell r="C45" t="str">
            <v>Measure not in any code baseline</v>
          </cell>
        </row>
        <row r="46">
          <cell r="B46" t="e">
            <v>#REF!</v>
          </cell>
        </row>
        <row r="47">
          <cell r="B47" t="str">
            <v>Demand Control Ventilation-NR</v>
          </cell>
          <cell r="C47" t="str">
            <v>Measure dropped due to code</v>
          </cell>
        </row>
        <row r="48">
          <cell r="B48" t="str">
            <v>Demand Control Ventilation-Retro</v>
          </cell>
          <cell r="C48" t="str">
            <v>Measure dropped due to code</v>
          </cell>
        </row>
        <row r="49">
          <cell r="B49" t="str">
            <v>Premium Fume Hood-NR</v>
          </cell>
        </row>
        <row r="50">
          <cell r="B50" t="e">
            <v>#REF!</v>
          </cell>
        </row>
        <row r="51">
          <cell r="B51" t="e">
            <v>#REF!</v>
          </cell>
        </row>
        <row r="52">
          <cell r="B52" t="e">
            <v>#REF!</v>
          </cell>
        </row>
        <row r="53">
          <cell r="B53" t="e">
            <v>#REF!</v>
          </cell>
        </row>
        <row r="54">
          <cell r="B54" t="e">
            <v>#REF!</v>
          </cell>
        </row>
        <row r="55">
          <cell r="B55" t="e">
            <v>#REF!</v>
          </cell>
        </row>
        <row r="56">
          <cell r="B56" t="e">
            <v>#REF!</v>
          </cell>
        </row>
        <row r="57">
          <cell r="B57" t="e">
            <v>#REF!</v>
          </cell>
        </row>
        <row r="58">
          <cell r="B58" t="e">
            <v>#REF!</v>
          </cell>
        </row>
        <row r="59">
          <cell r="B59" t="e">
            <v>#REF!</v>
          </cell>
        </row>
        <row r="60">
          <cell r="B60" t="e">
            <v>#REF!</v>
          </cell>
        </row>
        <row r="61">
          <cell r="B61" t="str">
            <v>DCV Restaurant Hood-Retro</v>
          </cell>
        </row>
        <row r="62">
          <cell r="B62" t="e">
            <v>#REF!</v>
          </cell>
        </row>
        <row r="63">
          <cell r="B63" t="e">
            <v>#REF!</v>
          </cell>
        </row>
        <row r="64">
          <cell r="B64" t="e">
            <v>#REF!</v>
          </cell>
        </row>
        <row r="65">
          <cell r="B65" t="e">
            <v>#REF!</v>
          </cell>
        </row>
        <row r="66">
          <cell r="B66" t="e">
            <v>#REF!</v>
          </cell>
        </row>
        <row r="67">
          <cell r="B67" t="e">
            <v>#REF!</v>
          </cell>
        </row>
        <row r="68">
          <cell r="B68" t="e">
            <v>#REF!</v>
          </cell>
        </row>
        <row r="69">
          <cell r="B69" t="e">
            <v>#REF!</v>
          </cell>
        </row>
        <row r="70">
          <cell r="B70" t="e">
            <v>#REF!</v>
          </cell>
        </row>
        <row r="71">
          <cell r="B71" t="e">
            <v>#REF!</v>
          </cell>
        </row>
        <row r="72">
          <cell r="B72" t="str">
            <v>DCV Parking Garage-Retro</v>
          </cell>
        </row>
        <row r="73">
          <cell r="B73" t="str">
            <v>Weatherization - School-Retro</v>
          </cell>
        </row>
        <row r="74">
          <cell r="B74" t="e">
            <v>#REF!</v>
          </cell>
        </row>
        <row r="75">
          <cell r="B75" t="str">
            <v>Energy Recovery Ventilator-NR</v>
          </cell>
        </row>
        <row r="76">
          <cell r="B76" t="str">
            <v>AC Heat Recovery for Water Heating-NR</v>
          </cell>
        </row>
        <row r="77">
          <cell r="B77" t="str">
            <v>Room Occupancy Sensors in Lodging-Retro</v>
          </cell>
        </row>
        <row r="78">
          <cell r="B78" t="str">
            <v>Chiller - chilled water retrofit-Retro</v>
          </cell>
        </row>
        <row r="79">
          <cell r="B79" t="str">
            <v>Office Equipment</v>
          </cell>
          <cell r="C79" t="str">
            <v>New</v>
          </cell>
        </row>
        <row r="80">
          <cell r="B80" t="str">
            <v>Computer Servers and IT</v>
          </cell>
          <cell r="C80" t="str">
            <v>New</v>
          </cell>
        </row>
        <row r="81">
          <cell r="B81" t="e">
            <v>#REF!</v>
          </cell>
        </row>
        <row r="82">
          <cell r="B82" t="str">
            <v>Pool Blankets-Retro</v>
          </cell>
        </row>
        <row r="83">
          <cell r="B83" t="e">
            <v>#REF!</v>
          </cell>
        </row>
        <row r="84">
          <cell r="B84" t="e">
            <v>#REF!</v>
          </cell>
        </row>
        <row r="85">
          <cell r="B85" t="str">
            <v>Web-Enabled Thermostats-Retro</v>
          </cell>
        </row>
        <row r="86">
          <cell r="B86" t="e">
            <v>#REF!</v>
          </cell>
        </row>
        <row r="87">
          <cell r="B87" t="e">
            <v>#REF!</v>
          </cell>
        </row>
        <row r="88">
          <cell r="B88" t="str">
            <v>Garage CO2 ventilation-Retro</v>
          </cell>
        </row>
        <row r="89">
          <cell r="B89" t="e">
            <v>#REF!</v>
          </cell>
        </row>
        <row r="90">
          <cell r="B90" t="e">
            <v>#REF!</v>
          </cell>
        </row>
        <row r="91">
          <cell r="B91" t="e">
            <v>#REF!</v>
          </cell>
        </row>
        <row r="92">
          <cell r="B92" t="e">
            <v>#REF!</v>
          </cell>
        </row>
        <row r="93">
          <cell r="B93" t="e">
            <v>#REF!</v>
          </cell>
        </row>
        <row r="94">
          <cell r="B94" t="str">
            <v>Circ Pump ECM and drive-Retro</v>
          </cell>
        </row>
        <row r="95">
          <cell r="B95" t="str">
            <v>VRF-New</v>
          </cell>
        </row>
        <row r="96">
          <cell r="B96">
            <v>0</v>
          </cell>
        </row>
        <row r="97">
          <cell r="B97">
            <v>0</v>
          </cell>
        </row>
        <row r="98">
          <cell r="B98">
            <v>0</v>
          </cell>
        </row>
        <row r="99">
          <cell r="B99">
            <v>0</v>
          </cell>
        </row>
        <row r="100">
          <cell r="B100">
            <v>0</v>
          </cell>
        </row>
        <row r="101">
          <cell r="B101">
            <v>0</v>
          </cell>
        </row>
        <row r="102">
          <cell r="B102">
            <v>0</v>
          </cell>
        </row>
        <row r="103">
          <cell r="B103">
            <v>0</v>
          </cell>
        </row>
        <row r="104">
          <cell r="B104">
            <v>0</v>
          </cell>
        </row>
        <row r="105">
          <cell r="B105">
            <v>0</v>
          </cell>
        </row>
      </sheetData>
      <sheetData sheetId="11">
        <row r="13">
          <cell r="B13" t="str">
            <v>FORECAST</v>
          </cell>
        </row>
        <row r="14">
          <cell r="B14" t="str">
            <v>POST2013</v>
          </cell>
          <cell r="C14" t="str">
            <v>Office</v>
          </cell>
          <cell r="F14" t="str">
            <v>Retail</v>
          </cell>
          <cell r="J14" t="str">
            <v>School</v>
          </cell>
          <cell r="L14" t="str">
            <v>Warehouse</v>
          </cell>
          <cell r="M14" t="str">
            <v>Grocery</v>
          </cell>
          <cell r="O14" t="str">
            <v>Restaurant</v>
          </cell>
          <cell r="P14" t="str">
            <v>Lodging</v>
          </cell>
          <cell r="Q14" t="str">
            <v>Health</v>
          </cell>
          <cell r="S14" t="str">
            <v>Assembly</v>
          </cell>
          <cell r="T14" t="str">
            <v>Other</v>
          </cell>
        </row>
        <row r="15">
          <cell r="B15" t="str">
            <v>FloorA%ACT</v>
          </cell>
          <cell r="C15">
            <v>0.23374291413554329</v>
          </cell>
          <cell r="F15">
            <v>0.16379453573805774</v>
          </cell>
          <cell r="J15">
            <v>8.8639553331737689E-2</v>
          </cell>
          <cell r="L15">
            <v>9.6266945662747766E-2</v>
          </cell>
          <cell r="M15">
            <v>2.0434554153352484E-2</v>
          </cell>
          <cell r="O15">
            <v>1.255060122823257E-2</v>
          </cell>
          <cell r="P15">
            <v>5.5794347273117245E-2</v>
          </cell>
          <cell r="Q15">
            <v>7.398534349162611E-2</v>
          </cell>
          <cell r="S15">
            <v>0.12949316922883081</v>
          </cell>
          <cell r="T15">
            <v>0.12270755891365608</v>
          </cell>
        </row>
        <row r="16">
          <cell r="B16" t="str">
            <v>POST2013</v>
          </cell>
          <cell r="C16" t="str">
            <v>Large Off</v>
          </cell>
          <cell r="D16" t="str">
            <v>Medium Off</v>
          </cell>
          <cell r="E16" t="str">
            <v>Small Off</v>
          </cell>
          <cell r="F16" t="str">
            <v>Xlarge Ret</v>
          </cell>
          <cell r="G16" t="str">
            <v>Large Ret</v>
          </cell>
          <cell r="H16" t="str">
            <v>Medium Ret</v>
          </cell>
          <cell r="I16" t="str">
            <v>Small Ret</v>
          </cell>
          <cell r="J16" t="str">
            <v>School K-12</v>
          </cell>
          <cell r="K16" t="str">
            <v>University</v>
          </cell>
          <cell r="L16" t="str">
            <v>Warehouse</v>
          </cell>
          <cell r="M16" t="str">
            <v>Supermarket</v>
          </cell>
          <cell r="N16" t="str">
            <v>MiniMart</v>
          </cell>
          <cell r="O16" t="str">
            <v>Restaurant</v>
          </cell>
          <cell r="P16" t="str">
            <v>Lodging</v>
          </cell>
          <cell r="Q16" t="str">
            <v>Hospital</v>
          </cell>
          <cell r="R16" t="str">
            <v>Residential Care</v>
          </cell>
          <cell r="S16" t="str">
            <v>Assembly</v>
          </cell>
          <cell r="T16" t="str">
            <v>Other</v>
          </cell>
        </row>
        <row r="17">
          <cell r="B17" t="str">
            <v>FloorA%TYP</v>
          </cell>
          <cell r="C17">
            <v>0.49844828664156315</v>
          </cell>
          <cell r="D17">
            <v>0.39725857197361958</v>
          </cell>
          <cell r="E17">
            <v>0.10429314138481716</v>
          </cell>
          <cell r="F17">
            <v>0.29289805028089561</v>
          </cell>
          <cell r="G17">
            <v>0.11837446567671327</v>
          </cell>
          <cell r="H17">
            <v>0.44658380004081855</v>
          </cell>
          <cell r="I17">
            <v>0.14214368400157257</v>
          </cell>
          <cell r="J17">
            <v>0.58044164275770982</v>
          </cell>
          <cell r="K17">
            <v>0.41955835724229024</v>
          </cell>
          <cell r="L17">
            <v>1</v>
          </cell>
          <cell r="M17">
            <v>0.70766579331774959</v>
          </cell>
          <cell r="N17">
            <v>0.29233420668225041</v>
          </cell>
          <cell r="O17">
            <v>1</v>
          </cell>
          <cell r="P17">
            <v>1</v>
          </cell>
          <cell r="Q17">
            <v>1</v>
          </cell>
          <cell r="R17">
            <v>1</v>
          </cell>
          <cell r="S17">
            <v>1</v>
          </cell>
          <cell r="T17">
            <v>1</v>
          </cell>
        </row>
        <row r="18">
          <cell r="B18" t="str">
            <v>FloorA%REG</v>
          </cell>
          <cell r="C18">
            <v>0.15073291148870363</v>
          </cell>
          <cell r="D18">
            <v>0.12013270538231059</v>
          </cell>
          <cell r="E18">
            <v>3.1538695729415013E-2</v>
          </cell>
          <cell r="F18">
            <v>2.6820893655991742E-2</v>
          </cell>
          <cell r="G18">
            <v>1.0839638408159987E-2</v>
          </cell>
          <cell r="H18">
            <v>4.0894012773033235E-2</v>
          </cell>
          <cell r="I18">
            <v>1.3016203517984767E-2</v>
          </cell>
          <cell r="J18">
            <v>3.0886857559635036E-2</v>
          </cell>
          <cell r="K18">
            <v>2.2325826170102026E-2</v>
          </cell>
          <cell r="L18">
            <v>0.10087192274660353</v>
          </cell>
          <cell r="M18">
            <v>6.1675003194375045E-3</v>
          </cell>
          <cell r="N18">
            <v>2.5477723102065148E-3</v>
          </cell>
          <cell r="O18">
            <v>1.1693580853842011E-2</v>
          </cell>
          <cell r="P18">
            <v>2.3957473342185561E-2</v>
          </cell>
          <cell r="Q18">
            <v>4.4965056377242296E-2</v>
          </cell>
          <cell r="R18">
            <v>5.827742495837801E-2</v>
          </cell>
          <cell r="S18">
            <v>9.0984350406775827E-2</v>
          </cell>
          <cell r="T18">
            <v>0.21334717399999265</v>
          </cell>
        </row>
        <row r="19">
          <cell r="B19" t="str">
            <v>ElecHt%TYP</v>
          </cell>
          <cell r="C19">
            <v>9.379008321141083E-2</v>
          </cell>
          <cell r="D19">
            <v>5.7141018201974592E-2</v>
          </cell>
          <cell r="E19">
            <v>6.3540893141458221E-2</v>
          </cell>
          <cell r="F19">
            <v>0.52114684573848291</v>
          </cell>
          <cell r="G19">
            <v>0.64094486042254439</v>
          </cell>
          <cell r="H19">
            <v>0.56159710090996928</v>
          </cell>
          <cell r="I19">
            <v>0.19952525247533903</v>
          </cell>
          <cell r="J19">
            <v>0.22286467137317267</v>
          </cell>
          <cell r="K19">
            <v>0.15885643507420852</v>
          </cell>
          <cell r="L19">
            <v>0.52114684573848291</v>
          </cell>
          <cell r="M19">
            <v>1.5377816133020691E-2</v>
          </cell>
          <cell r="N19">
            <v>0</v>
          </cell>
          <cell r="O19">
            <v>5.5212362541074519E-2</v>
          </cell>
          <cell r="P19">
            <v>0.34342063041492848</v>
          </cell>
          <cell r="Q19">
            <v>0.10311447532768504</v>
          </cell>
          <cell r="R19">
            <v>5.6083613809662864E-3</v>
          </cell>
          <cell r="S19">
            <v>5.6083613809662864E-3</v>
          </cell>
          <cell r="T19">
            <v>0.24031041917780901</v>
          </cell>
        </row>
        <row r="20">
          <cell r="B20" t="str">
            <v>GasHt%TYP</v>
          </cell>
          <cell r="C20">
            <v>0.80872784176745371</v>
          </cell>
          <cell r="D20">
            <v>0.93108561158422598</v>
          </cell>
          <cell r="E20">
            <v>0.65879042006554966</v>
          </cell>
          <cell r="F20">
            <v>0.30364464955032466</v>
          </cell>
          <cell r="G20">
            <v>0.20980203614718312</v>
          </cell>
          <cell r="H20">
            <v>0.42422729730852854</v>
          </cell>
          <cell r="I20">
            <v>0.44747439425166918</v>
          </cell>
          <cell r="J20">
            <v>0.53090550528653346</v>
          </cell>
          <cell r="K20">
            <v>0.73038501205930684</v>
          </cell>
          <cell r="L20">
            <v>0.30364464955032466</v>
          </cell>
          <cell r="M20">
            <v>0.88455863187555051</v>
          </cell>
          <cell r="N20">
            <v>0.99620809267302346</v>
          </cell>
          <cell r="O20">
            <v>0.88366906107173016</v>
          </cell>
          <cell r="P20">
            <v>0.53617368361870132</v>
          </cell>
          <cell r="Q20">
            <v>0.74192623135844471</v>
          </cell>
          <cell r="R20">
            <v>0.98575716289794368</v>
          </cell>
          <cell r="S20">
            <v>0.98575716289794368</v>
          </cell>
          <cell r="T20">
            <v>0.6783643954380898</v>
          </cell>
        </row>
        <row r="21">
          <cell r="B21" t="str">
            <v>HtPmpHt%TYP</v>
          </cell>
          <cell r="C21">
            <v>9.7482075021135345E-2</v>
          </cell>
          <cell r="D21">
            <v>1.1773370213799438E-2</v>
          </cell>
          <cell r="E21">
            <v>0.27766868679299217</v>
          </cell>
          <cell r="F21">
            <v>0.17520850471119245</v>
          </cell>
          <cell r="G21">
            <v>0.14925310343027248</v>
          </cell>
          <cell r="H21">
            <v>1.4175601781502387E-2</v>
          </cell>
          <cell r="I21">
            <v>0.35300035327299167</v>
          </cell>
          <cell r="J21">
            <v>0.24622982334029381</v>
          </cell>
          <cell r="K21">
            <v>0.1107585528664846</v>
          </cell>
          <cell r="L21">
            <v>0.17520850471119245</v>
          </cell>
          <cell r="M21">
            <v>0.1000635519914288</v>
          </cell>
          <cell r="N21">
            <v>3.7919073269764856E-3</v>
          </cell>
          <cell r="O21">
            <v>6.1118576387195395E-2</v>
          </cell>
          <cell r="P21">
            <v>0.12040568596637012</v>
          </cell>
          <cell r="Q21">
            <v>0.15495929331387026</v>
          </cell>
          <cell r="R21">
            <v>8.6344757210899958E-3</v>
          </cell>
          <cell r="S21">
            <v>8.6344757210899958E-3</v>
          </cell>
          <cell r="T21">
            <v>8.1325185384101065E-2</v>
          </cell>
        </row>
        <row r="22">
          <cell r="B22" t="str">
            <v>CoolSat%TYP</v>
          </cell>
          <cell r="C22">
            <v>0.95128694884061893</v>
          </cell>
          <cell r="D22">
            <v>0.97665874571205136</v>
          </cell>
          <cell r="E22">
            <v>0.91122609210258287</v>
          </cell>
          <cell r="F22">
            <v>0.98608503921852686</v>
          </cell>
          <cell r="G22">
            <v>0.77181511362305244</v>
          </cell>
          <cell r="H22">
            <v>0.90527535536267667</v>
          </cell>
          <cell r="I22">
            <v>0.53668215741883951</v>
          </cell>
          <cell r="J22">
            <v>0.96128535178408803</v>
          </cell>
          <cell r="K22">
            <v>0.75</v>
          </cell>
          <cell r="L22">
            <v>0.18162271351024481</v>
          </cell>
          <cell r="M22">
            <v>0.92147944946531313</v>
          </cell>
          <cell r="N22">
            <v>0.83868998628257874</v>
          </cell>
          <cell r="O22">
            <v>0.99999997512427186</v>
          </cell>
          <cell r="P22">
            <v>0.94438859080377269</v>
          </cell>
          <cell r="Q22">
            <v>0.95</v>
          </cell>
          <cell r="R22">
            <v>0.8423386600487599</v>
          </cell>
          <cell r="S22">
            <v>0.91177234717447209</v>
          </cell>
          <cell r="T22">
            <v>0.87717751610580841</v>
          </cell>
        </row>
        <row r="23">
          <cell r="B23" t="str">
            <v>CoolSat%ACT</v>
          </cell>
          <cell r="C23">
            <v>0.95718804003839186</v>
          </cell>
          <cell r="F23">
            <v>0.86075287434919978</v>
          </cell>
          <cell r="J23">
            <v>0.87263881668019661</v>
          </cell>
          <cell r="L23">
            <v>0.18162271351024481</v>
          </cell>
          <cell r="M23">
            <v>0.897277257424139</v>
          </cell>
          <cell r="O23">
            <v>0.99999997512427186</v>
          </cell>
          <cell r="P23">
            <v>0.94438859080377269</v>
          </cell>
          <cell r="Q23">
            <v>0.89616933002437993</v>
          </cell>
          <cell r="S23">
            <v>0.91177234717447209</v>
          </cell>
          <cell r="T23">
            <v>0.87717751610580841</v>
          </cell>
        </row>
        <row r="24">
          <cell r="B24" t="str">
            <v>PackRT%TYP</v>
          </cell>
          <cell r="C24">
            <v>0.15</v>
          </cell>
          <cell r="D24">
            <v>0.75</v>
          </cell>
          <cell r="E24">
            <v>0.95</v>
          </cell>
          <cell r="F24">
            <v>0.95</v>
          </cell>
          <cell r="G24">
            <v>0.9</v>
          </cell>
          <cell r="H24">
            <v>0.9</v>
          </cell>
          <cell r="I24">
            <v>0.3</v>
          </cell>
          <cell r="J24">
            <v>0.3</v>
          </cell>
          <cell r="K24">
            <v>0.5</v>
          </cell>
          <cell r="L24">
            <v>0.35</v>
          </cell>
          <cell r="M24">
            <v>0.9</v>
          </cell>
          <cell r="N24">
            <v>0.9</v>
          </cell>
          <cell r="O24">
            <v>0.95</v>
          </cell>
          <cell r="P24">
            <v>0.5</v>
          </cell>
          <cell r="Q24">
            <v>0.1</v>
          </cell>
          <cell r="R24">
            <v>0.6</v>
          </cell>
          <cell r="S24">
            <v>0.5</v>
          </cell>
          <cell r="T24">
            <v>0.5</v>
          </cell>
        </row>
        <row r="25">
          <cell r="B25" t="str">
            <v>PackRT%ACT</v>
          </cell>
          <cell r="C25">
            <v>0.50026702886083674</v>
          </cell>
          <cell r="F25">
            <v>0.78455381811533043</v>
          </cell>
          <cell r="J25">
            <v>0.36953195539995587</v>
          </cell>
          <cell r="L25">
            <v>0.35</v>
          </cell>
          <cell r="M25">
            <v>0.90000000000000013</v>
          </cell>
          <cell r="O25">
            <v>0.95</v>
          </cell>
          <cell r="P25">
            <v>0.5</v>
          </cell>
          <cell r="Q25">
            <v>0.45832204515370584</v>
          </cell>
          <cell r="S25">
            <v>0.5</v>
          </cell>
          <cell r="T25">
            <v>0.5</v>
          </cell>
        </row>
        <row r="26">
          <cell r="B26" t="str">
            <v>BuiltUp%TYP</v>
          </cell>
          <cell r="C26">
            <v>0.85</v>
          </cell>
          <cell r="D26">
            <v>0.35</v>
          </cell>
          <cell r="E26">
            <v>2.9006395725036469E-2</v>
          </cell>
          <cell r="F26">
            <v>3.9164397027771525E-2</v>
          </cell>
          <cell r="G26">
            <v>0.25776672816535129</v>
          </cell>
          <cell r="H26">
            <v>2.7574670878248778E-2</v>
          </cell>
          <cell r="I26">
            <v>0.10146503328904084</v>
          </cell>
          <cell r="J26">
            <v>0.29515325476216947</v>
          </cell>
          <cell r="K26">
            <v>0.77756785592800526</v>
          </cell>
          <cell r="L26">
            <v>0.13082984106717208</v>
          </cell>
          <cell r="M26">
            <v>7.1447125331852143E-2</v>
          </cell>
          <cell r="N26">
            <v>0</v>
          </cell>
          <cell r="O26">
            <v>2.3525905182962954E-2</v>
          </cell>
          <cell r="P26">
            <v>7.934694377848886E-2</v>
          </cell>
          <cell r="Q26">
            <v>0.85339696790936803</v>
          </cell>
          <cell r="R26">
            <v>7.6228114216259218E-2</v>
          </cell>
          <cell r="S26">
            <v>0.16854152512418574</v>
          </cell>
          <cell r="T26">
            <v>0.20051702037858005</v>
          </cell>
          <cell r="U26" t="str">
            <v>Use for Com-EM</v>
          </cell>
        </row>
        <row r="27">
          <cell r="B27" t="str">
            <v>BuiltUp%ACT</v>
          </cell>
          <cell r="C27">
            <v>0.52249684792760431</v>
          </cell>
          <cell r="F27">
            <v>6.2181060258327321E-2</v>
          </cell>
          <cell r="J27">
            <v>0.75664862673331257</v>
          </cell>
          <cell r="L27">
            <v>0.10310000000000001</v>
          </cell>
          <cell r="M27">
            <v>0.11560000000000001</v>
          </cell>
          <cell r="O27">
            <v>0.11560000000000001</v>
          </cell>
          <cell r="P27">
            <v>0.32380000000000003</v>
          </cell>
          <cell r="Q27">
            <v>0.83345440239005475</v>
          </cell>
          <cell r="S27">
            <v>0.3</v>
          </cell>
          <cell r="T27">
            <v>0.47130000000000005</v>
          </cell>
        </row>
        <row r="28">
          <cell r="B28" t="str">
            <v>VAV%TYP</v>
          </cell>
          <cell r="C28">
            <v>0.6</v>
          </cell>
          <cell r="D28">
            <v>0.2</v>
          </cell>
          <cell r="E28">
            <v>0</v>
          </cell>
          <cell r="F28">
            <v>0.01</v>
          </cell>
          <cell r="G28">
            <v>0</v>
          </cell>
          <cell r="H28">
            <v>0</v>
          </cell>
          <cell r="I28">
            <v>0</v>
          </cell>
          <cell r="J28">
            <v>0.25</v>
          </cell>
          <cell r="K28">
            <v>0.4</v>
          </cell>
          <cell r="L28">
            <v>0</v>
          </cell>
          <cell r="M28">
            <v>0</v>
          </cell>
          <cell r="N28">
            <v>0</v>
          </cell>
          <cell r="O28">
            <v>0</v>
          </cell>
          <cell r="P28">
            <v>0</v>
          </cell>
          <cell r="Q28">
            <v>0.5</v>
          </cell>
          <cell r="R28">
            <v>0.4</v>
          </cell>
          <cell r="S28">
            <v>0.1</v>
          </cell>
          <cell r="T28">
            <v>0.3</v>
          </cell>
        </row>
        <row r="29">
          <cell r="B29" t="str">
            <v>VAV%ACT</v>
          </cell>
          <cell r="C29">
            <v>0.34868166674859297</v>
          </cell>
          <cell r="F29">
            <v>2.3808219851502894E-3</v>
          </cell>
          <cell r="J29">
            <v>0.30214896654996692</v>
          </cell>
          <cell r="L29">
            <v>0</v>
          </cell>
          <cell r="M29">
            <v>0</v>
          </cell>
          <cell r="O29">
            <v>0</v>
          </cell>
          <cell r="P29">
            <v>0</v>
          </cell>
          <cell r="Q29">
            <v>0.42833559096925883</v>
          </cell>
          <cell r="S29">
            <v>0.1</v>
          </cell>
          <cell r="T29">
            <v>0.3</v>
          </cell>
        </row>
        <row r="30">
          <cell r="B30" t="str">
            <v>LSYieldElecHt&amp;AC</v>
          </cell>
          <cell r="C30">
            <v>0.92464156437246825</v>
          </cell>
          <cell r="D30">
            <v>0.92743246202832574</v>
          </cell>
          <cell r="E30">
            <v>0.70313295749949067</v>
          </cell>
          <cell r="F30">
            <v>0.85735615745151994</v>
          </cell>
          <cell r="G30">
            <v>0.70892672045214944</v>
          </cell>
          <cell r="H30">
            <v>0.71863304264352112</v>
          </cell>
          <cell r="I30">
            <v>0.75976868046444901</v>
          </cell>
          <cell r="J30">
            <v>0.61612853517840882</v>
          </cell>
          <cell r="K30">
            <v>0.6725000000000001</v>
          </cell>
          <cell r="L30">
            <v>0.61</v>
          </cell>
          <cell r="M30">
            <v>0.85371835595722523</v>
          </cell>
          <cell r="N30">
            <v>0.72741659807956105</v>
          </cell>
          <cell r="O30">
            <v>0.42999999950248563</v>
          </cell>
          <cell r="P30">
            <v>0.69443885908037739</v>
          </cell>
          <cell r="Q30">
            <v>0.28950000000000004</v>
          </cell>
          <cell r="R30">
            <v>0.68423386600487623</v>
          </cell>
          <cell r="S30">
            <v>0.92029495818919216</v>
          </cell>
          <cell r="T30">
            <v>0.91648952677163908</v>
          </cell>
        </row>
        <row r="31">
          <cell r="B31" t="str">
            <v>LSYieldHtPmpHt&amp;AC</v>
          </cell>
          <cell r="C31">
            <v>1.02</v>
          </cell>
          <cell r="D31">
            <v>1.02</v>
          </cell>
          <cell r="E31">
            <v>0.95500000000000007</v>
          </cell>
          <cell r="F31">
            <v>1.0249999999999999</v>
          </cell>
          <cell r="G31">
            <v>0.96499999999999986</v>
          </cell>
          <cell r="H31">
            <v>0.92500000000000004</v>
          </cell>
          <cell r="I31">
            <v>0.97499999999999987</v>
          </cell>
          <cell r="J31">
            <v>0.8600000000000001</v>
          </cell>
          <cell r="K31">
            <v>0.95500000000000007</v>
          </cell>
          <cell r="L31">
            <v>0.80499999999999994</v>
          </cell>
          <cell r="M31">
            <v>0.9700000000000002</v>
          </cell>
          <cell r="N31">
            <v>0.94500000000000006</v>
          </cell>
          <cell r="O31">
            <v>0.72500000000000009</v>
          </cell>
          <cell r="P31">
            <v>0.90000000000000013</v>
          </cell>
          <cell r="Q31">
            <v>0.64999999999999991</v>
          </cell>
          <cell r="R31">
            <v>0.90000000000000013</v>
          </cell>
          <cell r="S31">
            <v>1.02</v>
          </cell>
          <cell r="T31">
            <v>1.02</v>
          </cell>
        </row>
        <row r="32">
          <cell r="B32" t="str">
            <v>LSYieldGasHt&amp;AC</v>
          </cell>
          <cell r="C32">
            <v>1.0878415643724679</v>
          </cell>
          <cell r="D32">
            <v>1.0906324620283256</v>
          </cell>
          <cell r="E32">
            <v>1.1292662908328239</v>
          </cell>
          <cell r="F32">
            <v>1.15655615745152</v>
          </cell>
          <cell r="G32">
            <v>1.0987933871188158</v>
          </cell>
          <cell r="H32">
            <v>1.0722330426435214</v>
          </cell>
          <cell r="I32">
            <v>1.0408353471311158</v>
          </cell>
          <cell r="J32">
            <v>1.051328535178409</v>
          </cell>
          <cell r="K32">
            <v>1.0986333333333334</v>
          </cell>
          <cell r="L32">
            <v>0.96360000000000001</v>
          </cell>
          <cell r="M32">
            <v>1.0531850226238919</v>
          </cell>
          <cell r="N32">
            <v>1.0810165980795612</v>
          </cell>
          <cell r="O32">
            <v>0.96493333283581861</v>
          </cell>
          <cell r="P32">
            <v>1.0571055257470443</v>
          </cell>
          <cell r="Q32">
            <v>0.94230000000000003</v>
          </cell>
          <cell r="R32">
            <v>1.0469005326715428</v>
          </cell>
          <cell r="S32">
            <v>1.0834949581891919</v>
          </cell>
          <cell r="T32">
            <v>1.0796895267716389</v>
          </cell>
        </row>
        <row r="33">
          <cell r="B33" t="str">
            <v>LSYieldElecHt</v>
          </cell>
          <cell r="C33">
            <v>0.82000000000000006</v>
          </cell>
          <cell r="D33">
            <v>0.82000000000000006</v>
          </cell>
          <cell r="E33">
            <v>0.53</v>
          </cell>
          <cell r="F33">
            <v>0.66999999999999993</v>
          </cell>
          <cell r="G33">
            <v>0.57000000000000006</v>
          </cell>
          <cell r="H33">
            <v>0.61</v>
          </cell>
          <cell r="I33">
            <v>0.69</v>
          </cell>
          <cell r="J33">
            <v>0.52</v>
          </cell>
          <cell r="K33">
            <v>0.53</v>
          </cell>
          <cell r="L33">
            <v>0.61</v>
          </cell>
          <cell r="M33">
            <v>0.78</v>
          </cell>
          <cell r="N33">
            <v>0.61</v>
          </cell>
          <cell r="O33">
            <v>0.41000000000000003</v>
          </cell>
          <cell r="P33">
            <v>0.6</v>
          </cell>
          <cell r="Q33">
            <v>0.28000000000000003</v>
          </cell>
          <cell r="R33">
            <v>0.6</v>
          </cell>
          <cell r="S33">
            <v>0.82000000000000006</v>
          </cell>
          <cell r="T33">
            <v>0.82000000000000006</v>
          </cell>
        </row>
        <row r="34">
          <cell r="B34" t="str">
            <v>LSYieldGasHt</v>
          </cell>
          <cell r="C34">
            <v>0.98319999999999996</v>
          </cell>
          <cell r="D34">
            <v>0.98319999999999996</v>
          </cell>
          <cell r="E34">
            <v>0.95613333333333328</v>
          </cell>
          <cell r="F34">
            <v>0.96919999999999995</v>
          </cell>
          <cell r="G34">
            <v>0.95986666666666665</v>
          </cell>
          <cell r="H34">
            <v>0.96360000000000001</v>
          </cell>
          <cell r="I34">
            <v>0.97106666666666663</v>
          </cell>
          <cell r="J34">
            <v>0.95520000000000005</v>
          </cell>
          <cell r="K34">
            <v>0.95613333333333328</v>
          </cell>
          <cell r="L34">
            <v>0.96360000000000001</v>
          </cell>
          <cell r="M34">
            <v>0.97946666666666671</v>
          </cell>
          <cell r="N34">
            <v>0.96360000000000001</v>
          </cell>
          <cell r="O34">
            <v>0.94493333333333329</v>
          </cell>
          <cell r="P34">
            <v>0.96266666666666667</v>
          </cell>
          <cell r="Q34">
            <v>0.93279999999999996</v>
          </cell>
          <cell r="R34">
            <v>0.96266666666666667</v>
          </cell>
          <cell r="S34">
            <v>0.98319999999999996</v>
          </cell>
          <cell r="T34">
            <v>0.98319999999999996</v>
          </cell>
        </row>
        <row r="35">
          <cell r="B35" t="str">
            <v>LSYieldThermsGasHt</v>
          </cell>
          <cell r="C35">
            <v>-8.1887999999999996E-3</v>
          </cell>
          <cell r="D35">
            <v>-8.1887999999999996E-3</v>
          </cell>
          <cell r="E35">
            <v>-2.1381866666666666E-2</v>
          </cell>
          <cell r="F35">
            <v>-1.50128E-2</v>
          </cell>
          <cell r="G35">
            <v>-1.9562133333333332E-2</v>
          </cell>
          <cell r="H35">
            <v>-1.7742399999999998E-2</v>
          </cell>
          <cell r="I35">
            <v>-1.4102933333333333E-2</v>
          </cell>
          <cell r="J35">
            <v>-2.18368E-2</v>
          </cell>
          <cell r="K35">
            <v>-2.1381866666666666E-2</v>
          </cell>
          <cell r="L35">
            <v>-1.7742399999999998E-2</v>
          </cell>
          <cell r="M35">
            <v>-1.0008533333333333E-2</v>
          </cell>
          <cell r="N35">
            <v>-1.7742399999999998E-2</v>
          </cell>
          <cell r="O35">
            <v>-2.6841066666666667E-2</v>
          </cell>
          <cell r="P35">
            <v>-1.8197333333333333E-2</v>
          </cell>
          <cell r="Q35">
            <v>-3.2755199999999998E-2</v>
          </cell>
          <cell r="R35">
            <v>-1.8197333333333333E-2</v>
          </cell>
          <cell r="S35">
            <v>-8.1887999999999996E-3</v>
          </cell>
          <cell r="T35">
            <v>-8.1887999999999996E-3</v>
          </cell>
        </row>
        <row r="36">
          <cell r="B36" t="str">
            <v>LSYieldThermsGasHt&amp;AC</v>
          </cell>
          <cell r="C36">
            <v>-8.1887999999999996E-3</v>
          </cell>
          <cell r="D36">
            <v>-8.1887999999999996E-3</v>
          </cell>
          <cell r="E36">
            <v>-2.1381866666666666E-2</v>
          </cell>
          <cell r="F36">
            <v>-1.50128E-2</v>
          </cell>
          <cell r="G36">
            <v>-1.9562133333333332E-2</v>
          </cell>
          <cell r="H36">
            <v>-1.7742399999999998E-2</v>
          </cell>
          <cell r="I36">
            <v>-1.4102933333333333E-2</v>
          </cell>
          <cell r="J36">
            <v>-2.18368E-2</v>
          </cell>
          <cell r="K36">
            <v>-2.1381866666666666E-2</v>
          </cell>
          <cell r="L36">
            <v>-1.7742399999999998E-2</v>
          </cell>
          <cell r="M36">
            <v>-1.0008533333333333E-2</v>
          </cell>
          <cell r="N36">
            <v>-1.7742399999999998E-2</v>
          </cell>
          <cell r="O36">
            <v>-2.6841066666666667E-2</v>
          </cell>
          <cell r="P36">
            <v>-1.8197333333333333E-2</v>
          </cell>
          <cell r="Q36">
            <v>-3.2755199999999998E-2</v>
          </cell>
          <cell r="R36">
            <v>-1.8197333333333333E-2</v>
          </cell>
          <cell r="S36">
            <v>-8.1887999999999996E-3</v>
          </cell>
          <cell r="T36">
            <v>-8.1887999999999996E-3</v>
          </cell>
        </row>
        <row r="37">
          <cell r="B37" t="str">
            <v>LPDAdjust</v>
          </cell>
          <cell r="C37">
            <v>1</v>
          </cell>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cell r="S37">
            <v>1</v>
          </cell>
          <cell r="T37">
            <v>1</v>
          </cell>
        </row>
        <row r="38">
          <cell r="B38" t="str">
            <v>Chiller%TYP</v>
          </cell>
          <cell r="C38">
            <v>0.6</v>
          </cell>
          <cell r="D38">
            <v>0.1</v>
          </cell>
          <cell r="E38">
            <v>0</v>
          </cell>
          <cell r="F38">
            <v>0.05</v>
          </cell>
          <cell r="G38">
            <v>0</v>
          </cell>
          <cell r="H38">
            <v>0</v>
          </cell>
          <cell r="I38">
            <v>0.4</v>
          </cell>
          <cell r="J38">
            <v>0.4</v>
          </cell>
          <cell r="K38">
            <v>0.6</v>
          </cell>
          <cell r="L38">
            <v>0.03</v>
          </cell>
          <cell r="M38">
            <v>0</v>
          </cell>
          <cell r="N38">
            <v>0</v>
          </cell>
          <cell r="O38">
            <v>0</v>
          </cell>
          <cell r="P38">
            <v>0.15</v>
          </cell>
          <cell r="Q38">
            <v>0.75</v>
          </cell>
          <cell r="R38">
            <v>0.2</v>
          </cell>
          <cell r="S38">
            <v>0.1</v>
          </cell>
          <cell r="T38">
            <v>0.3</v>
          </cell>
        </row>
        <row r="39">
          <cell r="B39" t="str">
            <v>HOURSLght</v>
          </cell>
          <cell r="C39">
            <v>3300</v>
          </cell>
          <cell r="D39">
            <v>2800</v>
          </cell>
          <cell r="E39">
            <v>2600</v>
          </cell>
          <cell r="F39">
            <v>6200</v>
          </cell>
          <cell r="G39">
            <v>3800</v>
          </cell>
          <cell r="H39">
            <v>3800</v>
          </cell>
          <cell r="I39">
            <v>2800</v>
          </cell>
          <cell r="J39">
            <v>2700</v>
          </cell>
          <cell r="K39">
            <v>3600</v>
          </cell>
          <cell r="L39">
            <v>2700</v>
          </cell>
          <cell r="M39">
            <v>7300</v>
          </cell>
          <cell r="N39">
            <v>6800</v>
          </cell>
          <cell r="O39">
            <v>5400</v>
          </cell>
          <cell r="P39">
            <v>3000</v>
          </cell>
          <cell r="Q39">
            <v>6400</v>
          </cell>
          <cell r="R39">
            <v>5700</v>
          </cell>
          <cell r="S39">
            <v>3000</v>
          </cell>
          <cell r="T39">
            <v>4100</v>
          </cell>
        </row>
        <row r="40">
          <cell r="B40" t="str">
            <v>UnCondArea%TYP</v>
          </cell>
          <cell r="C40">
            <v>0.12</v>
          </cell>
          <cell r="D40">
            <v>7.0000000000000007E-2</v>
          </cell>
          <cell r="E40">
            <v>0.05</v>
          </cell>
          <cell r="F40">
            <v>0.03</v>
          </cell>
          <cell r="G40">
            <v>0.13</v>
          </cell>
          <cell r="H40">
            <v>0.1</v>
          </cell>
          <cell r="I40">
            <v>0.12</v>
          </cell>
          <cell r="J40">
            <v>0.01</v>
          </cell>
          <cell r="K40">
            <v>0.1</v>
          </cell>
          <cell r="L40">
            <v>0.31</v>
          </cell>
          <cell r="M40">
            <v>0.04</v>
          </cell>
          <cell r="N40">
            <v>0.04</v>
          </cell>
          <cell r="O40">
            <v>0.13</v>
          </cell>
          <cell r="P40">
            <v>0.05</v>
          </cell>
          <cell r="Q40">
            <v>0.12</v>
          </cell>
          <cell r="R40">
            <v>0.03</v>
          </cell>
          <cell r="S40">
            <v>0.15</v>
          </cell>
          <cell r="T40">
            <v>0.15</v>
          </cell>
        </row>
        <row r="41">
          <cell r="B41" t="str">
            <v>RTEcono%TYP</v>
          </cell>
          <cell r="C41">
            <v>1</v>
          </cell>
          <cell r="D41">
            <v>1</v>
          </cell>
          <cell r="E41">
            <v>0.77500000000000002</v>
          </cell>
          <cell r="F41">
            <v>1</v>
          </cell>
          <cell r="G41">
            <v>0.77500000000000002</v>
          </cell>
          <cell r="H41">
            <v>0.95</v>
          </cell>
          <cell r="I41">
            <v>0.82499999999999996</v>
          </cell>
          <cell r="J41">
            <v>1</v>
          </cell>
          <cell r="K41">
            <v>1</v>
          </cell>
          <cell r="L41">
            <v>0.72500000000000009</v>
          </cell>
          <cell r="M41">
            <v>0.85</v>
          </cell>
          <cell r="N41">
            <v>0.85</v>
          </cell>
          <cell r="O41">
            <v>0.85</v>
          </cell>
          <cell r="P41">
            <v>0.85</v>
          </cell>
          <cell r="Q41">
            <v>1</v>
          </cell>
          <cell r="R41">
            <v>0.85</v>
          </cell>
          <cell r="S41">
            <v>0.6</v>
          </cell>
          <cell r="T41">
            <v>0.6</v>
          </cell>
        </row>
        <row r="42">
          <cell r="B42" t="str">
            <v>FloorA%PRE2002</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row>
        <row r="43">
          <cell r="B43" t="str">
            <v>FloorA%PRE2006</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row>
        <row r="44">
          <cell r="B44" t="str">
            <v>ElecHtComplex%TYP</v>
          </cell>
          <cell r="C44">
            <v>0.61680000000000001</v>
          </cell>
          <cell r="D44">
            <v>0.61680000000000001</v>
          </cell>
          <cell r="E44">
            <v>0.61680000000000001</v>
          </cell>
          <cell r="F44">
            <v>0.84279999999999999</v>
          </cell>
          <cell r="G44">
            <v>3.7900000000000003E-2</v>
          </cell>
          <cell r="H44">
            <v>3.7900000000000003E-2</v>
          </cell>
          <cell r="I44">
            <v>3.7900000000000003E-2</v>
          </cell>
          <cell r="J44">
            <v>6.0999999999999995E-3</v>
          </cell>
          <cell r="K44">
            <v>0.1794</v>
          </cell>
          <cell r="L44">
            <v>0.37840000000000001</v>
          </cell>
          <cell r="M44">
            <v>5.3399999999999996E-2</v>
          </cell>
          <cell r="N44">
            <v>5.3399999999999996E-2</v>
          </cell>
          <cell r="O44">
            <v>5.3399999999999996E-2</v>
          </cell>
          <cell r="P44">
            <v>7.7000000000000002E-3</v>
          </cell>
          <cell r="Q44">
            <v>8.1099999999999992E-2</v>
          </cell>
          <cell r="R44">
            <v>0.35409999999999997</v>
          </cell>
          <cell r="S44">
            <v>0.05</v>
          </cell>
          <cell r="T44">
            <v>0.31140000000000001</v>
          </cell>
        </row>
        <row r="45">
          <cell r="B45" t="str">
            <v>GasHtComplex%TYP</v>
          </cell>
          <cell r="C45">
            <v>0.25319999999999998</v>
          </cell>
          <cell r="D45">
            <v>0.25319999999999998</v>
          </cell>
          <cell r="E45">
            <v>0.25319999999999998</v>
          </cell>
          <cell r="F45">
            <v>0.15720000000000001</v>
          </cell>
          <cell r="G45">
            <v>0.31929999999999997</v>
          </cell>
          <cell r="H45">
            <v>0.31929999999999997</v>
          </cell>
          <cell r="I45">
            <v>0.31929999999999997</v>
          </cell>
          <cell r="J45">
            <v>0.83329999999999993</v>
          </cell>
          <cell r="K45">
            <v>0.82069999999999999</v>
          </cell>
          <cell r="L45">
            <v>0.62159999999999993</v>
          </cell>
          <cell r="M45">
            <v>0.9466</v>
          </cell>
          <cell r="N45">
            <v>0.9466</v>
          </cell>
          <cell r="O45">
            <v>0.9466</v>
          </cell>
          <cell r="P45">
            <v>0.56859999999999999</v>
          </cell>
          <cell r="Q45">
            <v>0.91890000000000005</v>
          </cell>
          <cell r="R45">
            <v>0.57330000000000003</v>
          </cell>
          <cell r="S45">
            <v>0.55000000000000004</v>
          </cell>
          <cell r="T45">
            <v>0.67430000000000001</v>
          </cell>
        </row>
        <row r="46">
          <cell r="B46" t="str">
            <v>HtPmpHtComplex%TYP</v>
          </cell>
          <cell r="C46">
            <v>0.13009999999999999</v>
          </cell>
          <cell r="D46">
            <v>0.13009999999999999</v>
          </cell>
          <cell r="E46">
            <v>0.13009999999999999</v>
          </cell>
          <cell r="F46">
            <v>0</v>
          </cell>
          <cell r="G46">
            <v>0.64280000000000004</v>
          </cell>
          <cell r="H46">
            <v>0.64280000000000004</v>
          </cell>
          <cell r="I46">
            <v>0.64280000000000004</v>
          </cell>
          <cell r="J46">
            <v>0.1605</v>
          </cell>
          <cell r="K46">
            <v>0</v>
          </cell>
          <cell r="L46">
            <v>0</v>
          </cell>
          <cell r="M46">
            <v>0</v>
          </cell>
          <cell r="N46">
            <v>0</v>
          </cell>
          <cell r="O46">
            <v>0</v>
          </cell>
          <cell r="P46">
            <v>0.42380000000000001</v>
          </cell>
          <cell r="Q46">
            <v>0</v>
          </cell>
          <cell r="R46">
            <v>7.2700000000000001E-2</v>
          </cell>
          <cell r="S46">
            <v>0.4</v>
          </cell>
          <cell r="T46">
            <v>1.4199999999999999E-2</v>
          </cell>
        </row>
        <row r="47">
          <cell r="B47" t="str">
            <v>ElecHtSimple%TYP</v>
          </cell>
          <cell r="C47">
            <v>0.05</v>
          </cell>
          <cell r="D47">
            <v>0.05</v>
          </cell>
          <cell r="E47">
            <v>0.05</v>
          </cell>
          <cell r="F47">
            <v>2.53E-2</v>
          </cell>
          <cell r="G47">
            <v>2.4700000000000003E-2</v>
          </cell>
          <cell r="H47">
            <v>2.4700000000000003E-2</v>
          </cell>
          <cell r="I47">
            <v>2.4700000000000003E-2</v>
          </cell>
          <cell r="J47">
            <v>2.41E-2</v>
          </cell>
          <cell r="K47">
            <v>0.18960000000000002</v>
          </cell>
          <cell r="L47">
            <v>0.1013</v>
          </cell>
          <cell r="M47">
            <v>1.03E-2</v>
          </cell>
          <cell r="N47">
            <v>1.03E-2</v>
          </cell>
          <cell r="O47">
            <v>1.03E-2</v>
          </cell>
          <cell r="P47">
            <v>0.37490000000000001</v>
          </cell>
          <cell r="Q47">
            <v>0.18149999999999999</v>
          </cell>
          <cell r="R47">
            <v>5.6999999999999993E-3</v>
          </cell>
          <cell r="S47">
            <v>0.1</v>
          </cell>
          <cell r="T47">
            <v>8.3400000000000002E-2</v>
          </cell>
        </row>
        <row r="48">
          <cell r="B48" t="str">
            <v>GasHtSimple%TYP</v>
          </cell>
          <cell r="C48">
            <v>0.85</v>
          </cell>
          <cell r="D48">
            <v>0.85</v>
          </cell>
          <cell r="E48">
            <v>0.85</v>
          </cell>
          <cell r="F48">
            <v>0.96689999999999998</v>
          </cell>
          <cell r="G48">
            <v>0.83260000000000001</v>
          </cell>
          <cell r="H48">
            <v>0.83260000000000001</v>
          </cell>
          <cell r="I48">
            <v>0.83260000000000001</v>
          </cell>
          <cell r="J48">
            <v>0.92970000000000008</v>
          </cell>
          <cell r="K48">
            <v>0.73620000000000008</v>
          </cell>
          <cell r="L48">
            <v>0.86060000000000003</v>
          </cell>
          <cell r="M48">
            <v>0.98720000000000008</v>
          </cell>
          <cell r="N48">
            <v>0.98720000000000008</v>
          </cell>
          <cell r="O48">
            <v>0.98720000000000008</v>
          </cell>
          <cell r="P48">
            <v>0.37859999999999994</v>
          </cell>
          <cell r="Q48">
            <v>0.78300000000000003</v>
          </cell>
          <cell r="R48">
            <v>0.99429999999999996</v>
          </cell>
          <cell r="S48">
            <v>0.8</v>
          </cell>
          <cell r="T48">
            <v>0.85329999999999995</v>
          </cell>
        </row>
        <row r="49">
          <cell r="B49" t="str">
            <v>HtPmpHtSimple%TYP</v>
          </cell>
          <cell r="C49">
            <v>0.1</v>
          </cell>
          <cell r="D49">
            <v>0.1</v>
          </cell>
          <cell r="E49">
            <v>0.1</v>
          </cell>
          <cell r="F49">
            <v>7.8000000000000005E-3</v>
          </cell>
          <cell r="G49">
            <v>0.14269999999999999</v>
          </cell>
          <cell r="H49">
            <v>0.14269999999999999</v>
          </cell>
          <cell r="I49">
            <v>0.14269999999999999</v>
          </cell>
          <cell r="J49">
            <v>4.6199999999999998E-2</v>
          </cell>
          <cell r="K49">
            <v>7.4200000000000002E-2</v>
          </cell>
          <cell r="L49">
            <v>3.8100000000000002E-2</v>
          </cell>
          <cell r="M49">
            <v>2.5000000000000001E-3</v>
          </cell>
          <cell r="N49">
            <v>2.5000000000000001E-3</v>
          </cell>
          <cell r="O49">
            <v>2.5000000000000001E-3</v>
          </cell>
          <cell r="P49">
            <v>0.24660000000000001</v>
          </cell>
          <cell r="Q49">
            <v>3.5400000000000001E-2</v>
          </cell>
          <cell r="R49">
            <v>0</v>
          </cell>
          <cell r="S49">
            <v>0.1</v>
          </cell>
          <cell r="T49">
            <v>6.3200000000000006E-2</v>
          </cell>
        </row>
        <row r="50">
          <cell r="B50" t="str">
            <v>ChillerAir%TYP</v>
          </cell>
          <cell r="C50">
            <v>0.5</v>
          </cell>
          <cell r="D50">
            <v>0.8</v>
          </cell>
          <cell r="E50">
            <v>0.8</v>
          </cell>
          <cell r="F50">
            <v>0.8</v>
          </cell>
          <cell r="G50">
            <v>0.8</v>
          </cell>
          <cell r="H50">
            <v>0.8</v>
          </cell>
          <cell r="I50">
            <v>0.8</v>
          </cell>
          <cell r="J50">
            <v>0.8</v>
          </cell>
          <cell r="K50">
            <v>0.8</v>
          </cell>
          <cell r="L50">
            <v>0.9</v>
          </cell>
          <cell r="M50">
            <v>1</v>
          </cell>
          <cell r="N50">
            <v>1</v>
          </cell>
          <cell r="O50">
            <v>1</v>
          </cell>
          <cell r="P50">
            <v>0.2</v>
          </cell>
          <cell r="Q50">
            <v>0.2</v>
          </cell>
          <cell r="R50">
            <v>0.6</v>
          </cell>
          <cell r="S50">
            <v>0.6</v>
          </cell>
          <cell r="T50">
            <v>0.2</v>
          </cell>
        </row>
        <row r="51">
          <cell r="B51" t="str">
            <v>ChillerWater%TYP</v>
          </cell>
          <cell r="C51">
            <v>0.5</v>
          </cell>
          <cell r="D51">
            <v>0.2</v>
          </cell>
          <cell r="E51">
            <v>0.2</v>
          </cell>
          <cell r="F51">
            <v>0.2</v>
          </cell>
          <cell r="G51">
            <v>0.2</v>
          </cell>
          <cell r="H51">
            <v>0.2</v>
          </cell>
          <cell r="I51">
            <v>0.2</v>
          </cell>
          <cell r="J51">
            <v>0.2</v>
          </cell>
          <cell r="K51">
            <v>0.2</v>
          </cell>
          <cell r="L51">
            <v>0.1</v>
          </cell>
          <cell r="M51">
            <v>0</v>
          </cell>
          <cell r="N51">
            <v>0</v>
          </cell>
          <cell r="O51">
            <v>0</v>
          </cell>
          <cell r="P51">
            <v>0.8</v>
          </cell>
          <cell r="Q51">
            <v>0.8</v>
          </cell>
          <cell r="R51">
            <v>0.4</v>
          </cell>
          <cell r="S51">
            <v>0.4</v>
          </cell>
          <cell r="T51">
            <v>0.8</v>
          </cell>
        </row>
        <row r="52">
          <cell r="B52" t="str">
            <v>WinFloorRatio%TYP</v>
          </cell>
          <cell r="C52">
            <v>0.16</v>
          </cell>
          <cell r="D52">
            <v>0.16</v>
          </cell>
          <cell r="E52">
            <v>0.16</v>
          </cell>
          <cell r="F52">
            <v>0.02</v>
          </cell>
          <cell r="G52">
            <v>0.16</v>
          </cell>
          <cell r="H52">
            <v>0.16</v>
          </cell>
          <cell r="I52">
            <v>0.04</v>
          </cell>
          <cell r="J52">
            <v>7.0000000000000007E-2</v>
          </cell>
          <cell r="K52">
            <v>0.12</v>
          </cell>
          <cell r="L52">
            <v>0.03</v>
          </cell>
          <cell r="M52">
            <v>0.04</v>
          </cell>
          <cell r="N52">
            <v>0.15</v>
          </cell>
          <cell r="O52">
            <v>0.18</v>
          </cell>
          <cell r="P52">
            <v>0.11</v>
          </cell>
          <cell r="Q52">
            <v>0.11</v>
          </cell>
          <cell r="R52">
            <v>0.12</v>
          </cell>
          <cell r="S52">
            <v>0.08</v>
          </cell>
          <cell r="T52">
            <v>0.1</v>
          </cell>
        </row>
        <row r="56">
          <cell r="B56" t="str">
            <v>CoolSat%TYP</v>
          </cell>
          <cell r="C56">
            <v>0.82</v>
          </cell>
          <cell r="D56">
            <v>0.9</v>
          </cell>
          <cell r="E56">
            <v>0.95</v>
          </cell>
          <cell r="F56">
            <v>0.88</v>
          </cell>
          <cell r="G56">
            <v>0.88</v>
          </cell>
          <cell r="H56">
            <v>0.88</v>
          </cell>
          <cell r="I56">
            <v>0.88</v>
          </cell>
          <cell r="J56">
            <v>0.83</v>
          </cell>
          <cell r="K56">
            <v>0.75</v>
          </cell>
          <cell r="L56">
            <v>0.24</v>
          </cell>
          <cell r="M56">
            <v>0.94</v>
          </cell>
          <cell r="N56">
            <v>0.94</v>
          </cell>
          <cell r="O56">
            <v>1</v>
          </cell>
          <cell r="P56">
            <v>0.88</v>
          </cell>
          <cell r="Q56">
            <v>0.95</v>
          </cell>
          <cell r="R56">
            <v>0.95</v>
          </cell>
          <cell r="S56">
            <v>0.95</v>
          </cell>
          <cell r="T56">
            <v>0.7</v>
          </cell>
        </row>
        <row r="61">
          <cell r="C61" t="str">
            <v>Office</v>
          </cell>
          <cell r="D61" t="str">
            <v>Office</v>
          </cell>
          <cell r="E61" t="str">
            <v>Office</v>
          </cell>
          <cell r="F61" t="str">
            <v>Retail/Service</v>
          </cell>
          <cell r="G61" t="str">
            <v>Retail/Service</v>
          </cell>
          <cell r="H61" t="str">
            <v>Retail/Service</v>
          </cell>
          <cell r="I61" t="str">
            <v>Retail/Service</v>
          </cell>
          <cell r="M61" t="str">
            <v>Grocery</v>
          </cell>
          <cell r="N61" t="str">
            <v>Grocery</v>
          </cell>
          <cell r="Y61" t="str">
            <v>Average of msf.pnw.frac</v>
          </cell>
        </row>
        <row r="62">
          <cell r="B62" t="str">
            <v>_PRE2013</v>
          </cell>
          <cell r="C62" t="str">
            <v>Office</v>
          </cell>
          <cell r="F62" t="str">
            <v>Retail/Service</v>
          </cell>
          <cell r="J62" t="str">
            <v>School</v>
          </cell>
          <cell r="L62" t="str">
            <v>Warehouse</v>
          </cell>
          <cell r="M62" t="str">
            <v>Grocery</v>
          </cell>
          <cell r="O62" t="str">
            <v>Restaurant</v>
          </cell>
          <cell r="P62" t="str">
            <v>Lodging</v>
          </cell>
          <cell r="Q62" t="str">
            <v>Health</v>
          </cell>
          <cell r="S62" t="str">
            <v>Assembly</v>
          </cell>
          <cell r="T62" t="str">
            <v>Other</v>
          </cell>
          <cell r="Y62" t="str">
            <v>Row Labels</v>
          </cell>
        </row>
        <row r="63">
          <cell r="B63" t="str">
            <v>FloorA%ACT</v>
          </cell>
          <cell r="C63">
            <v>0.21925891959556321</v>
          </cell>
          <cell r="F63">
            <v>0.170463671983236</v>
          </cell>
          <cell r="J63">
            <v>0.11027533939050128</v>
          </cell>
          <cell r="L63">
            <v>0.13203580856943528</v>
          </cell>
          <cell r="M63">
            <v>2.3026138677721724E-2</v>
          </cell>
          <cell r="O63">
            <v>1.5835296654172451E-2</v>
          </cell>
          <cell r="P63">
            <v>5.1068065124091046E-2</v>
          </cell>
          <cell r="Q63">
            <v>6.8347557000163706E-2</v>
          </cell>
          <cell r="S63">
            <v>0.11013494038183547</v>
          </cell>
          <cell r="T63">
            <v>9.9554262623279946E-2</v>
          </cell>
          <cell r="Y63" t="str">
            <v>Assembly</v>
          </cell>
        </row>
        <row r="64">
          <cell r="B64" t="str">
            <v>_PRE2013</v>
          </cell>
          <cell r="C64" t="str">
            <v>Large Off</v>
          </cell>
          <cell r="D64" t="str">
            <v>Medium Off</v>
          </cell>
          <cell r="E64" t="str">
            <v>Small Off</v>
          </cell>
          <cell r="F64" t="str">
            <v>Xlarge Ret</v>
          </cell>
          <cell r="G64" t="str">
            <v>Large Ret</v>
          </cell>
          <cell r="H64" t="str">
            <v>Medium Ret</v>
          </cell>
          <cell r="I64" t="str">
            <v>Small Ret</v>
          </cell>
          <cell r="J64" t="str">
            <v>School K-12</v>
          </cell>
          <cell r="K64" t="str">
            <v>University</v>
          </cell>
          <cell r="L64" t="str">
            <v>Warehouse</v>
          </cell>
          <cell r="M64" t="str">
            <v>Supermarket</v>
          </cell>
          <cell r="N64" t="str">
            <v>MiniMart</v>
          </cell>
          <cell r="O64" t="str">
            <v>Restaurant</v>
          </cell>
          <cell r="P64" t="str">
            <v>Lodging</v>
          </cell>
          <cell r="Q64" t="str">
            <v>Hospital</v>
          </cell>
          <cell r="R64" t="str">
            <v>Residential Care</v>
          </cell>
          <cell r="S64" t="str">
            <v>Assembly</v>
          </cell>
          <cell r="T64" t="str">
            <v>Other</v>
          </cell>
          <cell r="Y64" t="str">
            <v>Food</v>
          </cell>
        </row>
        <row r="65">
          <cell r="B65" t="str">
            <v>FloorA%TYP</v>
          </cell>
          <cell r="C65">
            <v>0.43937391922213881</v>
          </cell>
          <cell r="D65">
            <v>0.43063730719145626</v>
          </cell>
          <cell r="E65">
            <v>0.12998877358640493</v>
          </cell>
          <cell r="F65">
            <v>0.23462323739305441</v>
          </cell>
          <cell r="G65">
            <v>5.5262096022427078E-2</v>
          </cell>
          <cell r="H65">
            <v>0.60637878991755256</v>
          </cell>
          <cell r="I65">
            <v>0.10373587666696588</v>
          </cell>
          <cell r="J65">
            <v>0.66429751499430445</v>
          </cell>
          <cell r="K65">
            <v>0.33570248500569549</v>
          </cell>
          <cell r="L65">
            <v>1</v>
          </cell>
          <cell r="M65">
            <v>0.84840559081310307</v>
          </cell>
          <cell r="N65">
            <v>0.15159440918689687</v>
          </cell>
          <cell r="O65">
            <v>1</v>
          </cell>
          <cell r="P65">
            <v>1</v>
          </cell>
          <cell r="Q65">
            <v>1</v>
          </cell>
          <cell r="R65">
            <v>1</v>
          </cell>
          <cell r="S65">
            <v>1</v>
          </cell>
          <cell r="T65">
            <v>1</v>
          </cell>
          <cell r="Y65" t="str">
            <v>Service</v>
          </cell>
        </row>
        <row r="66">
          <cell r="B66" t="str">
            <v>FloorA%REG</v>
          </cell>
          <cell r="C66">
            <v>9.6336650827114415E-2</v>
          </cell>
          <cell r="D66">
            <v>9.4421070712341362E-2</v>
          </cell>
          <cell r="E66">
            <v>2.8501198056107426E-2</v>
          </cell>
          <cell r="F66">
            <v>3.999473857861454E-2</v>
          </cell>
          <cell r="G66">
            <v>9.4201798094731004E-3</v>
          </cell>
          <cell r="H66">
            <v>0.10336555514209726</v>
          </cell>
          <cell r="I66">
            <v>1.7683198453051097E-2</v>
          </cell>
          <cell r="J66">
            <v>7.3255633922263544E-2</v>
          </cell>
          <cell r="K66">
            <v>3.701970546823774E-2</v>
          </cell>
          <cell r="L66">
            <v>0.13203580856943528</v>
          </cell>
          <cell r="M66">
            <v>1.9535504789016944E-2</v>
          </cell>
          <cell r="N66">
            <v>3.4906338887047794E-3</v>
          </cell>
          <cell r="O66">
            <v>1.5835296654172451E-2</v>
          </cell>
          <cell r="P66">
            <v>5.1068065124091046E-2</v>
          </cell>
          <cell r="Q66">
            <v>3.0978070527759683E-2</v>
          </cell>
          <cell r="R66">
            <v>3.7369486472404026E-2</v>
          </cell>
          <cell r="S66">
            <v>0.11013494038183547</v>
          </cell>
          <cell r="T66">
            <v>9.9554262623279946E-2</v>
          </cell>
          <cell r="Y66" t="str">
            <v>Grocery</v>
          </cell>
        </row>
        <row r="67">
          <cell r="B67" t="str">
            <v>ElecHt%TYP</v>
          </cell>
          <cell r="C67">
            <v>0.20943280302167308</v>
          </cell>
          <cell r="D67">
            <v>0.22131165109110185</v>
          </cell>
          <cell r="E67">
            <v>0.30640942705415353</v>
          </cell>
          <cell r="F67">
            <v>5.2995881766435368E-2</v>
          </cell>
          <cell r="G67">
            <v>1.0593107738682607E-2</v>
          </cell>
          <cell r="H67">
            <v>0.12006240959495594</v>
          </cell>
          <cell r="I67">
            <v>0.2732917310450087</v>
          </cell>
          <cell r="J67">
            <v>5.8369343906151915E-2</v>
          </cell>
          <cell r="K67">
            <v>0.1</v>
          </cell>
          <cell r="L67">
            <v>6.3929137015483993E-3</v>
          </cell>
          <cell r="M67">
            <v>3.9182634298973458E-2</v>
          </cell>
          <cell r="N67">
            <v>9.8940421863423066E-3</v>
          </cell>
          <cell r="O67">
            <v>3.0050555941853869E-2</v>
          </cell>
          <cell r="P67">
            <v>0.44679184687802564</v>
          </cell>
          <cell r="Q67">
            <v>0.08</v>
          </cell>
          <cell r="R67">
            <v>0.33985691133471541</v>
          </cell>
          <cell r="S67">
            <v>0.10640191237323121</v>
          </cell>
          <cell r="T67">
            <v>0.16939513747697868</v>
          </cell>
          <cell r="Y67" t="str">
            <v>Lodging</v>
          </cell>
        </row>
        <row r="68">
          <cell r="B68" t="str">
            <v>GasHt%TYP</v>
          </cell>
          <cell r="C68">
            <v>0.54037060186620078</v>
          </cell>
          <cell r="D68">
            <v>0.51430081857580845</v>
          </cell>
          <cell r="E68">
            <v>0.3275419203320854</v>
          </cell>
          <cell r="F68">
            <v>0.91606730000738101</v>
          </cell>
          <cell r="G68">
            <v>0.98322307122393326</v>
          </cell>
          <cell r="H68">
            <v>0.80985008893074606</v>
          </cell>
          <cell r="I68">
            <v>0.56717178566142912</v>
          </cell>
          <cell r="J68">
            <v>0.84777782221188291</v>
          </cell>
          <cell r="K68">
            <v>0.8</v>
          </cell>
          <cell r="L68">
            <v>0.98700382329725422</v>
          </cell>
          <cell r="M68">
            <v>0.46957192737561176</v>
          </cell>
          <cell r="N68">
            <v>0.86606113087441317</v>
          </cell>
          <cell r="O68">
            <v>0.79365284945968273</v>
          </cell>
          <cell r="P68">
            <v>0.24941748529786834</v>
          </cell>
          <cell r="Q68">
            <v>0.91</v>
          </cell>
          <cell r="R68">
            <v>0.40556621261939335</v>
          </cell>
          <cell r="S68">
            <v>0.77815390025512432</v>
          </cell>
          <cell r="T68">
            <v>0.7257160432726234</v>
          </cell>
          <cell r="Y68" t="str">
            <v>Office</v>
          </cell>
        </row>
        <row r="69">
          <cell r="B69" t="str">
            <v>HtPmpHt%TYP</v>
          </cell>
          <cell r="C69">
            <v>0.25019659511212627</v>
          </cell>
          <cell r="D69">
            <v>0.26438753033308959</v>
          </cell>
          <cell r="E69">
            <v>0.36604865261376096</v>
          </cell>
          <cell r="F69">
            <v>3.0936818226183656E-2</v>
          </cell>
          <cell r="G69">
            <v>6.1838210373840949E-3</v>
          </cell>
          <cell r="H69">
            <v>7.0087501474297986E-2</v>
          </cell>
          <cell r="I69">
            <v>0.15953648329356207</v>
          </cell>
          <cell r="J69">
            <v>9.3852833881965178E-2</v>
          </cell>
          <cell r="K69">
            <v>0.1</v>
          </cell>
          <cell r="L69">
            <v>6.6032630011973147E-3</v>
          </cell>
          <cell r="M69">
            <v>6.234756715808213E-2</v>
          </cell>
          <cell r="N69">
            <v>1.5743440192688529E-2</v>
          </cell>
          <cell r="O69">
            <v>0.17629659459846331</v>
          </cell>
          <cell r="P69">
            <v>0.30379066782410608</v>
          </cell>
          <cell r="Q69">
            <v>0.01</v>
          </cell>
          <cell r="R69">
            <v>0.25457687604589124</v>
          </cell>
          <cell r="S69">
            <v>0.11544418737164447</v>
          </cell>
          <cell r="T69">
            <v>0.104888819250398</v>
          </cell>
          <cell r="Y69" t="str">
            <v>Other</v>
          </cell>
        </row>
        <row r="70">
          <cell r="B70" t="str">
            <v>CoolSat%TYP</v>
          </cell>
          <cell r="C70">
            <v>0.76889412716362515</v>
          </cell>
          <cell r="D70">
            <v>0.9156533727398849</v>
          </cell>
          <cell r="E70">
            <v>0.85579006639653332</v>
          </cell>
          <cell r="F70">
            <v>0.95160006380782447</v>
          </cell>
          <cell r="G70">
            <v>0.98526989662125641</v>
          </cell>
          <cell r="H70">
            <v>0.65234151837252696</v>
          </cell>
          <cell r="I70">
            <v>0.66014461756611731</v>
          </cell>
          <cell r="J70">
            <v>0.69618308739231149</v>
          </cell>
          <cell r="K70">
            <v>0.75</v>
          </cell>
          <cell r="L70">
            <v>0.23</v>
          </cell>
          <cell r="M70">
            <v>0.89440943169321674</v>
          </cell>
          <cell r="N70">
            <v>0.91392039395838554</v>
          </cell>
          <cell r="O70">
            <v>0.9581056413122655</v>
          </cell>
          <cell r="P70">
            <v>0.82644591140120194</v>
          </cell>
          <cell r="Q70">
            <v>0.95</v>
          </cell>
          <cell r="R70">
            <v>0.82648440258098632</v>
          </cell>
          <cell r="S70">
            <v>0.77184416415983825</v>
          </cell>
          <cell r="T70">
            <v>0.71310077098671132</v>
          </cell>
          <cell r="Y70" t="str">
            <v>Residential Care</v>
          </cell>
        </row>
        <row r="71">
          <cell r="B71" t="str">
            <v>CoolSat%ACT</v>
          </cell>
          <cell r="C71">
            <v>0.84338963005455969</v>
          </cell>
          <cell r="F71">
            <v>0.74176230846303148</v>
          </cell>
          <cell r="J71">
            <v>0.7142495586900468</v>
          </cell>
          <cell r="L71">
            <v>0.23</v>
          </cell>
          <cell r="M71">
            <v>0.8973671844904727</v>
          </cell>
          <cell r="O71">
            <v>0.96</v>
          </cell>
          <cell r="P71">
            <v>0.88</v>
          </cell>
          <cell r="Q71">
            <v>0.88824220129049314</v>
          </cell>
          <cell r="S71">
            <v>0.77184416415983825</v>
          </cell>
          <cell r="T71">
            <v>0.71310077098671132</v>
          </cell>
          <cell r="Y71" t="str">
            <v>Retail</v>
          </cell>
        </row>
        <row r="72">
          <cell r="B72" t="str">
            <v>PackRT%TYP</v>
          </cell>
          <cell r="C72">
            <v>0.15</v>
          </cell>
          <cell r="D72">
            <v>0.75000000000000011</v>
          </cell>
          <cell r="E72">
            <v>0.95</v>
          </cell>
          <cell r="F72">
            <v>0.90880480523807783</v>
          </cell>
          <cell r="G72">
            <v>0.72388464763320426</v>
          </cell>
          <cell r="H72">
            <v>0.72388464763320426</v>
          </cell>
          <cell r="I72">
            <v>0.21126457727609282</v>
          </cell>
          <cell r="J72">
            <v>0.38624918003188907</v>
          </cell>
          <cell r="K72">
            <v>0.24174716638708693</v>
          </cell>
          <cell r="L72">
            <v>0.31046750131883327</v>
          </cell>
          <cell r="M72">
            <v>0.90000000000000013</v>
          </cell>
          <cell r="N72">
            <v>0.9</v>
          </cell>
          <cell r="O72">
            <v>0.76718515286285394</v>
          </cell>
          <cell r="P72">
            <v>0.41303161997673743</v>
          </cell>
          <cell r="Q72">
            <v>0.10000000000000002</v>
          </cell>
          <cell r="R72">
            <v>0.68523001119875304</v>
          </cell>
          <cell r="S72">
            <v>0.5</v>
          </cell>
          <cell r="T72">
            <v>0.49999999999999994</v>
          </cell>
          <cell r="Y72" t="str">
            <v>School</v>
          </cell>
        </row>
        <row r="73">
          <cell r="B73" t="str">
            <v>PackRT%ACT</v>
          </cell>
          <cell r="C73">
            <v>0.48584254414953354</v>
          </cell>
          <cell r="F73">
            <v>0.63256057960735712</v>
          </cell>
          <cell r="J73">
            <v>0.33750430289294164</v>
          </cell>
          <cell r="L73">
            <v>0.31046750131883327</v>
          </cell>
          <cell r="M73">
            <v>0.90000000000000013</v>
          </cell>
          <cell r="O73">
            <v>0.76718515286285394</v>
          </cell>
          <cell r="P73">
            <v>0.41303161997673743</v>
          </cell>
          <cell r="Q73">
            <v>0.49902981576861571</v>
          </cell>
          <cell r="S73">
            <v>0.5</v>
          </cell>
          <cell r="T73">
            <v>0.49999999999999994</v>
          </cell>
          <cell r="Y73" t="str">
            <v>Warehouse</v>
          </cell>
        </row>
        <row r="74">
          <cell r="B74" t="str">
            <v>BuiltUp%TYP</v>
          </cell>
          <cell r="C74">
            <v>0.63007020528877222</v>
          </cell>
          <cell r="D74">
            <v>9.3963931374592982E-2</v>
          </cell>
          <cell r="E74">
            <v>2.9006395725036469E-2</v>
          </cell>
          <cell r="F74">
            <v>3.9164397027771525E-2</v>
          </cell>
          <cell r="G74">
            <v>0.25776672816535129</v>
          </cell>
          <cell r="H74">
            <v>2.7574670878248778E-2</v>
          </cell>
          <cell r="I74">
            <v>0.10146503328904084</v>
          </cell>
          <cell r="J74">
            <v>0.29515325476216947</v>
          </cell>
          <cell r="K74">
            <v>0.77756785592800526</v>
          </cell>
          <cell r="L74">
            <v>0.13082984106717208</v>
          </cell>
          <cell r="M74">
            <v>7.1447125331852143E-2</v>
          </cell>
          <cell r="N74">
            <v>0</v>
          </cell>
          <cell r="O74">
            <v>2.3525905182962954E-2</v>
          </cell>
          <cell r="P74">
            <v>7.934694377848886E-2</v>
          </cell>
          <cell r="Q74">
            <v>0.85339696790936803</v>
          </cell>
          <cell r="R74">
            <v>7.6228114216259218E-2</v>
          </cell>
          <cell r="S74">
            <v>0.16854152512418574</v>
          </cell>
          <cell r="T74">
            <v>0.20051702037858005</v>
          </cell>
          <cell r="U74" t="str">
            <v>See com-EM workbook</v>
          </cell>
          <cell r="Y74" t="str">
            <v>Grand Total</v>
          </cell>
        </row>
        <row r="75">
          <cell r="B75" t="str">
            <v>BuiltUp%ACT</v>
          </cell>
          <cell r="C75">
            <v>0.32107129566956238</v>
          </cell>
          <cell r="F75">
            <v>5.0679867043271966E-2</v>
          </cell>
          <cell r="J75">
            <v>0.45710103517657202</v>
          </cell>
          <cell r="L75">
            <v>5.6541361272701172E-2</v>
          </cell>
          <cell r="M75">
            <v>8.7372210868686184E-2</v>
          </cell>
          <cell r="O75">
            <v>5.746308592387158E-2</v>
          </cell>
          <cell r="P75">
            <v>0.3949582335084047</v>
          </cell>
          <cell r="Q75">
            <v>0.5613264299674231</v>
          </cell>
          <cell r="S75">
            <v>0.1626109504520151</v>
          </cell>
          <cell r="T75">
            <v>0.43951473469986913</v>
          </cell>
        </row>
        <row r="76">
          <cell r="B76" t="str">
            <v>VAV%TYP</v>
          </cell>
          <cell r="C76">
            <v>0.51262713316969566</v>
          </cell>
          <cell r="D76">
            <v>4.1499660445302379E-2</v>
          </cell>
          <cell r="E76">
            <v>0</v>
          </cell>
          <cell r="F76">
            <v>2.6890823009043455E-2</v>
          </cell>
          <cell r="G76">
            <v>0</v>
          </cell>
          <cell r="H76">
            <v>0</v>
          </cell>
          <cell r="I76">
            <v>0</v>
          </cell>
          <cell r="J76">
            <v>0.10981313781515661</v>
          </cell>
          <cell r="K76">
            <v>0.33</v>
          </cell>
          <cell r="L76">
            <v>0</v>
          </cell>
          <cell r="M76">
            <v>0</v>
          </cell>
          <cell r="N76">
            <v>0</v>
          </cell>
          <cell r="O76">
            <v>0</v>
          </cell>
          <cell r="P76">
            <v>3.1992300477329191E-2</v>
          </cell>
          <cell r="Q76">
            <v>0.33</v>
          </cell>
          <cell r="R76">
            <v>2.5191285207445461E-2</v>
          </cell>
          <cell r="S76">
            <v>0.15375982167586399</v>
          </cell>
          <cell r="T76">
            <v>0.18076091596327465</v>
          </cell>
          <cell r="U76">
            <v>0.13301950033749044</v>
          </cell>
        </row>
        <row r="77">
          <cell r="B77" t="str">
            <v>VAV%ACT</v>
          </cell>
          <cell r="C77">
            <v>0.35</v>
          </cell>
          <cell r="F77">
            <v>0.01</v>
          </cell>
          <cell r="J77">
            <v>0.11</v>
          </cell>
          <cell r="L77">
            <v>0</v>
          </cell>
          <cell r="M77">
            <v>0</v>
          </cell>
          <cell r="O77">
            <v>0</v>
          </cell>
          <cell r="P77">
            <v>0.04</v>
          </cell>
          <cell r="Q77">
            <v>0.21527670664708273</v>
          </cell>
          <cell r="S77">
            <v>0.17</v>
          </cell>
          <cell r="T77">
            <v>0.2</v>
          </cell>
          <cell r="U77" t="str">
            <v>See ECM-VAV workbook</v>
          </cell>
        </row>
        <row r="78">
          <cell r="B78" t="str">
            <v>LSYieldElecHt&amp;AC</v>
          </cell>
          <cell r="C78">
            <v>0.90457835398799891</v>
          </cell>
          <cell r="D78">
            <v>0.92072187100138758</v>
          </cell>
          <cell r="E78">
            <v>0.69260011261534127</v>
          </cell>
          <cell r="F78">
            <v>0.85080401212348655</v>
          </cell>
          <cell r="G78">
            <v>0.74734858139182614</v>
          </cell>
          <cell r="H78">
            <v>0.68828098220470324</v>
          </cell>
          <cell r="I78">
            <v>0.77581880028359507</v>
          </cell>
          <cell r="J78">
            <v>0.58961830873923127</v>
          </cell>
          <cell r="K78">
            <v>0.6725000000000001</v>
          </cell>
          <cell r="L78">
            <v>0.61</v>
          </cell>
          <cell r="M78">
            <v>0.85155275453545742</v>
          </cell>
          <cell r="N78">
            <v>0.73794885515417397</v>
          </cell>
          <cell r="O78">
            <v>0.4291621128262455</v>
          </cell>
          <cell r="P78">
            <v>0.68264459114012044</v>
          </cell>
          <cell r="Q78">
            <v>0.28950000000000004</v>
          </cell>
          <cell r="R78">
            <v>0.68264844025809879</v>
          </cell>
          <cell r="S78">
            <v>0.90490285805758242</v>
          </cell>
          <cell r="T78">
            <v>0.89844108480853846</v>
          </cell>
        </row>
        <row r="79">
          <cell r="B79" t="str">
            <v>LSYieldHtPmpHt&amp;AC</v>
          </cell>
          <cell r="C79">
            <v>1.02</v>
          </cell>
          <cell r="D79">
            <v>1.02</v>
          </cell>
          <cell r="E79">
            <v>0.95500000000000007</v>
          </cell>
          <cell r="F79">
            <v>1.0249999999999999</v>
          </cell>
          <cell r="G79">
            <v>0.96499999999999986</v>
          </cell>
          <cell r="H79">
            <v>0.92500000000000004</v>
          </cell>
          <cell r="I79">
            <v>0.97499999999999987</v>
          </cell>
          <cell r="J79">
            <v>0.8600000000000001</v>
          </cell>
          <cell r="K79">
            <v>0.95500000000000007</v>
          </cell>
          <cell r="L79">
            <v>0.80499999999999994</v>
          </cell>
          <cell r="M79">
            <v>0.9700000000000002</v>
          </cell>
          <cell r="N79">
            <v>0.94500000000000006</v>
          </cell>
          <cell r="O79">
            <v>0.72500000000000009</v>
          </cell>
          <cell r="P79">
            <v>0.90000000000000013</v>
          </cell>
          <cell r="Q79">
            <v>0.64999999999999991</v>
          </cell>
          <cell r="R79">
            <v>0.90000000000000013</v>
          </cell>
          <cell r="S79">
            <v>1.02</v>
          </cell>
          <cell r="T79">
            <v>1.02</v>
          </cell>
        </row>
        <row r="80">
          <cell r="B80" t="str">
            <v>LSYieldGasHt&amp;AC</v>
          </cell>
          <cell r="C80">
            <v>1.0677783539879988</v>
          </cell>
          <cell r="D80">
            <v>1.0839218710013874</v>
          </cell>
          <cell r="E80">
            <v>1.1187334459486746</v>
          </cell>
          <cell r="F80">
            <v>1.1500040121234862</v>
          </cell>
          <cell r="G80">
            <v>1.1372152480584925</v>
          </cell>
          <cell r="H80">
            <v>1.0418809822047033</v>
          </cell>
          <cell r="I80">
            <v>1.0568854669502619</v>
          </cell>
          <cell r="J80">
            <v>1.0248183087392313</v>
          </cell>
          <cell r="K80">
            <v>1.0986333333333334</v>
          </cell>
          <cell r="L80">
            <v>0.96360000000000012</v>
          </cell>
          <cell r="M80">
            <v>1.051019421202124</v>
          </cell>
          <cell r="N80">
            <v>1.0915488551541741</v>
          </cell>
          <cell r="O80">
            <v>0.96409544615957854</v>
          </cell>
          <cell r="P80">
            <v>1.0453112578067871</v>
          </cell>
          <cell r="Q80">
            <v>0.94230000000000003</v>
          </cell>
          <cell r="R80">
            <v>1.0453151069247655</v>
          </cell>
          <cell r="S80">
            <v>1.0681028580575822</v>
          </cell>
          <cell r="T80">
            <v>1.0616410848085382</v>
          </cell>
          <cell r="Y80" t="str">
            <v>Row Labels</v>
          </cell>
        </row>
        <row r="81">
          <cell r="B81" t="str">
            <v>LSYieldElecHt</v>
          </cell>
          <cell r="C81">
            <v>0.82000000000000006</v>
          </cell>
          <cell r="D81">
            <v>0.82000000000000006</v>
          </cell>
          <cell r="E81">
            <v>0.53</v>
          </cell>
          <cell r="F81">
            <v>0.66999999999999993</v>
          </cell>
          <cell r="G81">
            <v>0.57000000000000006</v>
          </cell>
          <cell r="H81">
            <v>0.61</v>
          </cell>
          <cell r="I81">
            <v>0.69</v>
          </cell>
          <cell r="J81">
            <v>0.52</v>
          </cell>
          <cell r="K81">
            <v>0.53</v>
          </cell>
          <cell r="L81">
            <v>0.61</v>
          </cell>
          <cell r="M81">
            <v>0.78</v>
          </cell>
          <cell r="N81">
            <v>0.61</v>
          </cell>
          <cell r="O81">
            <v>0.41000000000000003</v>
          </cell>
          <cell r="P81">
            <v>0.6</v>
          </cell>
          <cell r="Q81">
            <v>0.28000000000000003</v>
          </cell>
          <cell r="R81">
            <v>0.6</v>
          </cell>
          <cell r="S81">
            <v>0.82000000000000006</v>
          </cell>
          <cell r="T81">
            <v>0.82000000000000006</v>
          </cell>
          <cell r="Y81" t="str">
            <v>Assembly</v>
          </cell>
        </row>
        <row r="82">
          <cell r="B82" t="str">
            <v>LSYieldGasHt</v>
          </cell>
          <cell r="C82">
            <v>0.98319999999999996</v>
          </cell>
          <cell r="D82">
            <v>0.98319999999999996</v>
          </cell>
          <cell r="E82">
            <v>0.95613333333333328</v>
          </cell>
          <cell r="F82">
            <v>0.96919999999999995</v>
          </cell>
          <cell r="G82">
            <v>0.95986666666666665</v>
          </cell>
          <cell r="H82">
            <v>0.96360000000000001</v>
          </cell>
          <cell r="I82">
            <v>0.97106666666666663</v>
          </cell>
          <cell r="J82">
            <v>0.95520000000000005</v>
          </cell>
          <cell r="K82">
            <v>0.95613333333333328</v>
          </cell>
          <cell r="L82">
            <v>0.96360000000000001</v>
          </cell>
          <cell r="M82">
            <v>0.97946666666666671</v>
          </cell>
          <cell r="N82">
            <v>0.96360000000000001</v>
          </cell>
          <cell r="O82">
            <v>0.94493333333333329</v>
          </cell>
          <cell r="P82">
            <v>0.96266666666666667</v>
          </cell>
          <cell r="Q82">
            <v>0.93279999999999996</v>
          </cell>
          <cell r="R82">
            <v>0.96266666666666667</v>
          </cell>
          <cell r="S82">
            <v>0.98319999999999996</v>
          </cell>
          <cell r="T82">
            <v>0.98319999999999996</v>
          </cell>
          <cell r="Y82" t="str">
            <v>&lt;5,001</v>
          </cell>
        </row>
        <row r="83">
          <cell r="B83" t="str">
            <v>LSYieldThermsGasHt</v>
          </cell>
          <cell r="C83">
            <v>-8.1887999999999996E-3</v>
          </cell>
          <cell r="D83">
            <v>-8.1887999999999996E-3</v>
          </cell>
          <cell r="E83">
            <v>-2.1381866666666666E-2</v>
          </cell>
          <cell r="F83">
            <v>-1.50128E-2</v>
          </cell>
          <cell r="G83">
            <v>-1.9562133333333332E-2</v>
          </cell>
          <cell r="H83">
            <v>-1.7742399999999998E-2</v>
          </cell>
          <cell r="I83">
            <v>-1.4102933333333333E-2</v>
          </cell>
          <cell r="J83">
            <v>-2.18368E-2</v>
          </cell>
          <cell r="K83">
            <v>-2.1381866666666666E-2</v>
          </cell>
          <cell r="L83">
            <v>-1.7742399999999998E-2</v>
          </cell>
          <cell r="M83">
            <v>-1.0008533333333333E-2</v>
          </cell>
          <cell r="N83">
            <v>-1.7742399999999998E-2</v>
          </cell>
          <cell r="O83">
            <v>-2.6841066666666667E-2</v>
          </cell>
          <cell r="P83">
            <v>-1.8197333333333333E-2</v>
          </cell>
          <cell r="Q83">
            <v>-3.2755199999999998E-2</v>
          </cell>
          <cell r="R83">
            <v>-1.8197333333333333E-2</v>
          </cell>
          <cell r="S83">
            <v>-8.1887999999999996E-3</v>
          </cell>
          <cell r="T83">
            <v>-8.1887999999999996E-3</v>
          </cell>
          <cell r="Y83" t="str">
            <v>5,001-20,000</v>
          </cell>
        </row>
        <row r="84">
          <cell r="B84" t="str">
            <v>LSYieldThermsGasHt&amp;AC</v>
          </cell>
          <cell r="C84">
            <v>-8.1887999999999996E-3</v>
          </cell>
          <cell r="D84">
            <v>-8.1887999999999996E-3</v>
          </cell>
          <cell r="E84">
            <v>-2.1381866666666666E-2</v>
          </cell>
          <cell r="F84">
            <v>-1.50128E-2</v>
          </cell>
          <cell r="G84">
            <v>-1.9562133333333332E-2</v>
          </cell>
          <cell r="H84">
            <v>-1.7742399999999998E-2</v>
          </cell>
          <cell r="I84">
            <v>-1.4102933333333333E-2</v>
          </cell>
          <cell r="J84">
            <v>-2.18368E-2</v>
          </cell>
          <cell r="K84">
            <v>-2.1381866666666666E-2</v>
          </cell>
          <cell r="L84">
            <v>-1.7742399999999998E-2</v>
          </cell>
          <cell r="M84">
            <v>-1.0008533333333333E-2</v>
          </cell>
          <cell r="N84">
            <v>-1.7742399999999998E-2</v>
          </cell>
          <cell r="O84">
            <v>-2.6841066666666667E-2</v>
          </cell>
          <cell r="P84">
            <v>-1.8197333333333333E-2</v>
          </cell>
          <cell r="Q84">
            <v>-3.2755199999999998E-2</v>
          </cell>
          <cell r="R84">
            <v>-1.8197333333333333E-2</v>
          </cell>
          <cell r="S84">
            <v>-8.1887999999999996E-3</v>
          </cell>
          <cell r="T84">
            <v>-8.1887999999999996E-3</v>
          </cell>
          <cell r="Y84" t="str">
            <v>20,001-50,000</v>
          </cell>
        </row>
        <row r="85">
          <cell r="B85" t="str">
            <v>LPDAdjust</v>
          </cell>
          <cell r="C85">
            <v>1</v>
          </cell>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cell r="S85">
            <v>1</v>
          </cell>
          <cell r="T85">
            <v>1</v>
          </cell>
          <cell r="Y85" t="str">
            <v>50,001-100,000</v>
          </cell>
        </row>
        <row r="86">
          <cell r="B86" t="str">
            <v>Chiller%TYP</v>
          </cell>
          <cell r="C86">
            <v>0.58498758462529865</v>
          </cell>
          <cell r="D86">
            <v>8.7818054713883376E-2</v>
          </cell>
          <cell r="E86">
            <v>0</v>
          </cell>
          <cell r="F86">
            <v>0.09</v>
          </cell>
          <cell r="G86">
            <v>0</v>
          </cell>
          <cell r="H86">
            <v>0</v>
          </cell>
          <cell r="I86">
            <v>0</v>
          </cell>
          <cell r="J86">
            <v>0.4348146874874485</v>
          </cell>
          <cell r="K86">
            <v>0.56010354277348595</v>
          </cell>
          <cell r="L86">
            <v>0</v>
          </cell>
          <cell r="M86">
            <v>0.15653169058088007</v>
          </cell>
          <cell r="N86">
            <v>0</v>
          </cell>
          <cell r="O86">
            <v>0</v>
          </cell>
          <cell r="P86">
            <v>0.15653169058088007</v>
          </cell>
          <cell r="Q86">
            <v>0.40098917705864051</v>
          </cell>
          <cell r="R86">
            <v>6.7888585236503013E-2</v>
          </cell>
          <cell r="S86">
            <v>0.17470421367705091</v>
          </cell>
          <cell r="T86">
            <v>0.1656240064846628</v>
          </cell>
          <cell r="Y86" t="str">
            <v>100,001+</v>
          </cell>
        </row>
        <row r="87">
          <cell r="B87" t="str">
            <v>HOURSLght</v>
          </cell>
          <cell r="C87">
            <v>3300</v>
          </cell>
          <cell r="D87">
            <v>2800</v>
          </cell>
          <cell r="E87">
            <v>2600</v>
          </cell>
          <cell r="F87">
            <v>6200</v>
          </cell>
          <cell r="G87">
            <v>3800</v>
          </cell>
          <cell r="H87">
            <v>3800</v>
          </cell>
          <cell r="I87">
            <v>2800</v>
          </cell>
          <cell r="J87">
            <v>2700</v>
          </cell>
          <cell r="K87">
            <v>3600</v>
          </cell>
          <cell r="L87">
            <v>2700</v>
          </cell>
          <cell r="M87">
            <v>7300</v>
          </cell>
          <cell r="N87">
            <v>6800</v>
          </cell>
          <cell r="O87">
            <v>5400</v>
          </cell>
          <cell r="P87">
            <v>3000</v>
          </cell>
          <cell r="Q87">
            <v>6400</v>
          </cell>
          <cell r="R87">
            <v>5700</v>
          </cell>
          <cell r="S87">
            <v>3000</v>
          </cell>
          <cell r="T87">
            <v>4100</v>
          </cell>
          <cell r="Y87" t="str">
            <v>Grocery</v>
          </cell>
        </row>
        <row r="88">
          <cell r="B88" t="str">
            <v>UnCondArea%TYP</v>
          </cell>
          <cell r="C88">
            <v>9.7915019519809049E-2</v>
          </cell>
          <cell r="D88">
            <v>2.2419448966079808E-2</v>
          </cell>
          <cell r="E88">
            <v>7.0265950135785918E-2</v>
          </cell>
          <cell r="F88">
            <v>1.9928358103564997E-2</v>
          </cell>
          <cell r="G88">
            <v>0.96021448828880007</v>
          </cell>
          <cell r="H88">
            <v>1.682861062838684E-2</v>
          </cell>
          <cell r="I88">
            <v>0.24046941503104796</v>
          </cell>
          <cell r="J88">
            <v>9.3965911445071555E-3</v>
          </cell>
          <cell r="K88">
            <v>9.3350590462247668E-2</v>
          </cell>
          <cell r="L88">
            <v>0.23147891652780339</v>
          </cell>
          <cell r="M88">
            <v>3.4175742327895269E-2</v>
          </cell>
          <cell r="N88">
            <v>5.7197564623818434E-2</v>
          </cell>
          <cell r="O88">
            <v>0.11219535867382037</v>
          </cell>
          <cell r="P88">
            <v>4.431584636138023E-2</v>
          </cell>
          <cell r="Q88">
            <v>7.2657454104040925E-2</v>
          </cell>
          <cell r="R88">
            <v>3.2474970371947381E-2</v>
          </cell>
          <cell r="S88">
            <v>8.1305475226007548E-2</v>
          </cell>
          <cell r="T88">
            <v>0.1783274256014224</v>
          </cell>
          <cell r="Y88" t="str">
            <v>&lt;5,001</v>
          </cell>
        </row>
        <row r="89">
          <cell r="B89" t="str">
            <v>RTEcono%TYP</v>
          </cell>
          <cell r="C89">
            <v>0.62956237771067991</v>
          </cell>
          <cell r="D89">
            <v>0.31768861920643965</v>
          </cell>
          <cell r="E89">
            <v>7.4025179596472243E-2</v>
          </cell>
          <cell r="F89">
            <v>0.58848968508223554</v>
          </cell>
          <cell r="G89">
            <v>0.26543424358205331</v>
          </cell>
          <cell r="H89">
            <v>0.20684893583537547</v>
          </cell>
          <cell r="I89">
            <v>1.359721457325402E-2</v>
          </cell>
          <cell r="J89">
            <v>0.46813873620144136</v>
          </cell>
          <cell r="K89">
            <v>0.46813873620144136</v>
          </cell>
          <cell r="L89">
            <v>0.14833205060637186</v>
          </cell>
          <cell r="M89">
            <v>0.52268307357406485</v>
          </cell>
          <cell r="N89">
            <v>0.20352640884178452</v>
          </cell>
          <cell r="O89">
            <v>0.32869617366969917</v>
          </cell>
          <cell r="P89">
            <v>0.10423431348186975</v>
          </cell>
          <cell r="Q89">
            <v>0.56873556010588189</v>
          </cell>
          <cell r="R89">
            <v>7.8731272985480064E-2</v>
          </cell>
          <cell r="S89">
            <v>0.39859901805810533</v>
          </cell>
          <cell r="T89">
            <v>0.41988093429192064</v>
          </cell>
          <cell r="Y89" t="str">
            <v>5,001-20,000</v>
          </cell>
        </row>
        <row r="90">
          <cell r="B90" t="str">
            <v>DCV%TYP</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Y90" t="str">
            <v>20,001-50,000</v>
          </cell>
        </row>
        <row r="91">
          <cell r="B91" t="str">
            <v>FloorA%PRE2006</v>
          </cell>
          <cell r="C91">
            <v>1</v>
          </cell>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cell r="S91">
            <v>1</v>
          </cell>
          <cell r="T91">
            <v>1</v>
          </cell>
          <cell r="Y91" t="str">
            <v>50,001-100,000</v>
          </cell>
        </row>
        <row r="92">
          <cell r="B92" t="str">
            <v>ElecHtComplex%TYP</v>
          </cell>
          <cell r="C92">
            <v>0.5032832003318185</v>
          </cell>
          <cell r="D92">
            <v>0.19754737317540033</v>
          </cell>
          <cell r="E92">
            <v>0.86680076087505498</v>
          </cell>
          <cell r="F92">
            <v>0.55985400698948606</v>
          </cell>
          <cell r="G92">
            <v>0.27993945466265791</v>
          </cell>
          <cell r="H92">
            <v>6.3780434281586118E-3</v>
          </cell>
          <cell r="I92">
            <v>7.5948256913972667E-2</v>
          </cell>
          <cell r="J92">
            <v>5.7319205981493631E-3</v>
          </cell>
          <cell r="K92">
            <v>0.1674709592892723</v>
          </cell>
          <cell r="L92">
            <v>0.2825536194003897</v>
          </cell>
          <cell r="M92">
            <v>4.5624616007740176E-2</v>
          </cell>
          <cell r="N92">
            <v>7.6358748772797594E-2</v>
          </cell>
          <cell r="O92">
            <v>4.608640117832314E-2</v>
          </cell>
          <cell r="P92">
            <v>6.824640339652556E-3</v>
          </cell>
          <cell r="Q92">
            <v>4.9104329398647659E-2</v>
          </cell>
          <cell r="R92">
            <v>0.38331290029021892</v>
          </cell>
          <cell r="S92">
            <v>2.7101825075335855E-2</v>
          </cell>
          <cell r="T92">
            <v>0.37020773554855302</v>
          </cell>
          <cell r="Y92" t="str">
            <v>Lodging</v>
          </cell>
        </row>
        <row r="93">
          <cell r="B93" t="str">
            <v>GasHtComplex%TYP</v>
          </cell>
          <cell r="C93">
            <v>0.20660069118679708</v>
          </cell>
          <cell r="D93">
            <v>8.1094349688734371E-2</v>
          </cell>
          <cell r="E93">
            <v>0.35582677148761982</v>
          </cell>
          <cell r="F93">
            <v>0.1044245964626806</v>
          </cell>
          <cell r="G93">
            <v>2.3584345085431835</v>
          </cell>
          <cell r="H93">
            <v>5.3733753736439169E-2</v>
          </cell>
          <cell r="I93">
            <v>0.63984903516178027</v>
          </cell>
          <cell r="J93">
            <v>0.78301794007178116</v>
          </cell>
          <cell r="K93">
            <v>0.76612829592366649</v>
          </cell>
          <cell r="L93">
            <v>0.46415256294736318</v>
          </cell>
          <cell r="M93">
            <v>0.80876894218964157</v>
          </cell>
          <cell r="N93">
            <v>1.3535803668226631</v>
          </cell>
          <cell r="O93">
            <v>0.81695481938952597</v>
          </cell>
          <cell r="P93">
            <v>0.50395980482161595</v>
          </cell>
          <cell r="Q93">
            <v>0.55637445480169345</v>
          </cell>
          <cell r="R93">
            <v>0.62059668380791444</v>
          </cell>
          <cell r="S93">
            <v>0.29812007582869443</v>
          </cell>
          <cell r="T93">
            <v>0.80164122055359432</v>
          </cell>
          <cell r="Y93" t="str">
            <v>&lt;5,001</v>
          </cell>
        </row>
        <row r="94">
          <cell r="B94" t="str">
            <v>HtPmpHtComplex%TYP</v>
          </cell>
          <cell r="C94">
            <v>0.10615620032939298</v>
          </cell>
          <cell r="D94">
            <v>4.1668147292671175E-2</v>
          </cell>
          <cell r="E94">
            <v>0.18283200225331492</v>
          </cell>
          <cell r="F94">
            <v>0</v>
          </cell>
          <cell r="G94">
            <v>4.7478913313233901</v>
          </cell>
          <cell r="H94">
            <v>0.10817430911927059</v>
          </cell>
          <cell r="I94">
            <v>1.2881144998496472</v>
          </cell>
          <cell r="J94">
            <v>0.15081528786933984</v>
          </cell>
          <cell r="K94">
            <v>0</v>
          </cell>
          <cell r="L94">
            <v>0</v>
          </cell>
          <cell r="M94">
            <v>0</v>
          </cell>
          <cell r="N94">
            <v>0</v>
          </cell>
          <cell r="O94">
            <v>0</v>
          </cell>
          <cell r="P94">
            <v>0.37562111375905877</v>
          </cell>
          <cell r="Q94">
            <v>0</v>
          </cell>
          <cell r="R94">
            <v>7.8697678201352483E-2</v>
          </cell>
          <cell r="S94">
            <v>0.21681460060268684</v>
          </cell>
          <cell r="T94">
            <v>1.6881662956934655E-2</v>
          </cell>
          <cell r="Y94" t="str">
            <v>5,001-20,000</v>
          </cell>
        </row>
        <row r="95">
          <cell r="B95" t="str">
            <v>ElecHtSimple%TYP</v>
          </cell>
          <cell r="C95">
            <v>4.0797924799920442E-2</v>
          </cell>
          <cell r="D95">
            <v>7.6712861227859655E-2</v>
          </cell>
          <cell r="E95">
            <v>0.34629799136803036</v>
          </cell>
          <cell r="F95">
            <v>9.4309392161736581E-3</v>
          </cell>
          <cell r="G95">
            <v>0.69059559002041793</v>
          </cell>
          <cell r="H95">
            <v>1.5734290365582385E-2</v>
          </cell>
          <cell r="I95">
            <v>2.5440517986723227E-2</v>
          </cell>
          <cell r="J95">
            <v>0.22063592478811844</v>
          </cell>
          <cell r="K95">
            <v>0.18449615182326545</v>
          </cell>
          <cell r="L95">
            <v>8.5433934010164969E-2</v>
          </cell>
          <cell r="M95">
            <v>0.16530992978116466</v>
          </cell>
          <cell r="N95">
            <v>0.25453305525840347</v>
          </cell>
          <cell r="O95">
            <v>0.12256320691297852</v>
          </cell>
          <cell r="P95">
            <v>0.1701802809460462</v>
          </cell>
          <cell r="Q95">
            <v>7.6529644813639303E-2</v>
          </cell>
          <cell r="R95">
            <v>8.48023297102318E-2</v>
          </cell>
          <cell r="S95">
            <v>5.420365015067171E-2</v>
          </cell>
          <cell r="T95">
            <v>0.20159565917150249</v>
          </cell>
          <cell r="Y95" t="str">
            <v>20,001-50,000</v>
          </cell>
        </row>
        <row r="96">
          <cell r="B96" t="str">
            <v>GasHtSimple%TYP</v>
          </cell>
          <cell r="C96">
            <v>0.59645431773702551</v>
          </cell>
          <cell r="D96">
            <v>0.1751178154419134</v>
          </cell>
          <cell r="E96">
            <v>0.75286988633676921</v>
          </cell>
          <cell r="F96">
            <v>0.64860578911648015</v>
          </cell>
          <cell r="G96">
            <v>5.6577342666812855</v>
          </cell>
          <cell r="H96">
            <v>0.12890385494734588</v>
          </cell>
          <cell r="I96">
            <v>1.9096725785396154</v>
          </cell>
          <cell r="J96">
            <v>0.52936088218329336</v>
          </cell>
          <cell r="K96">
            <v>0.62505513690134207</v>
          </cell>
          <cell r="L96">
            <v>0.58469762342365594</v>
          </cell>
          <cell r="M96">
            <v>0.61036689721002213</v>
          </cell>
          <cell r="N96">
            <v>1.0544939191728511</v>
          </cell>
          <cell r="O96">
            <v>0.61909451647609204</v>
          </cell>
          <cell r="P96">
            <v>0.45909862320270312</v>
          </cell>
          <cell r="Q96">
            <v>0.45317337392380236</v>
          </cell>
          <cell r="R96">
            <v>0.90611735760696566</v>
          </cell>
          <cell r="S96">
            <v>0.43362920120537368</v>
          </cell>
          <cell r="T96">
            <v>0.74796368935357349</v>
          </cell>
          <cell r="Y96" t="str">
            <v>50,001-100,000</v>
          </cell>
        </row>
        <row r="97">
          <cell r="B97" t="str">
            <v>HtPmpHtSimple%TYP</v>
          </cell>
          <cell r="C97">
            <v>0.17870625346146285</v>
          </cell>
          <cell r="D97">
            <v>6.8447165702795604E-2</v>
          </cell>
          <cell r="E97">
            <v>0.30615112501091846</v>
          </cell>
          <cell r="F97">
            <v>5.1813731069269E-3</v>
          </cell>
          <cell r="G97">
            <v>1.0540200575293213</v>
          </cell>
          <cell r="H97">
            <v>2.4014427366708016E-2</v>
          </cell>
          <cell r="I97">
            <v>6.8798695399061222E-2</v>
          </cell>
          <cell r="J97">
            <v>0.18966230747930371</v>
          </cell>
          <cell r="K97">
            <v>0.12395461589786912</v>
          </cell>
          <cell r="L97">
            <v>7.657462491393198E-2</v>
          </cell>
          <cell r="M97">
            <v>7.8716731206195087E-2</v>
          </cell>
          <cell r="N97">
            <v>0.131827238222366</v>
          </cell>
          <cell r="O97">
            <v>0.12138349717877855</v>
          </cell>
          <cell r="P97">
            <v>0.25705457832201301</v>
          </cell>
          <cell r="Q97">
            <v>7.5760149152072437E-2</v>
          </cell>
          <cell r="R97">
            <v>9.1579325081048712E-2</v>
          </cell>
          <cell r="S97">
            <v>5.420365015067171E-2</v>
          </cell>
          <cell r="T97">
            <v>0.23925913126345466</v>
          </cell>
          <cell r="Y97" t="str">
            <v>100,001+</v>
          </cell>
        </row>
        <row r="98">
          <cell r="B98" t="str">
            <v>ChillerAir%TYP</v>
          </cell>
          <cell r="C98">
            <v>0.5</v>
          </cell>
          <cell r="D98">
            <v>0.8</v>
          </cell>
          <cell r="E98">
            <v>0.8</v>
          </cell>
          <cell r="F98">
            <v>0.8</v>
          </cell>
          <cell r="G98">
            <v>0.8</v>
          </cell>
          <cell r="H98">
            <v>0.8</v>
          </cell>
          <cell r="I98">
            <v>0.8</v>
          </cell>
          <cell r="J98">
            <v>0.8</v>
          </cell>
          <cell r="K98">
            <v>0.8</v>
          </cell>
          <cell r="L98">
            <v>0.9</v>
          </cell>
          <cell r="M98">
            <v>1</v>
          </cell>
          <cell r="N98">
            <v>1</v>
          </cell>
          <cell r="O98">
            <v>1</v>
          </cell>
          <cell r="P98">
            <v>0.2</v>
          </cell>
          <cell r="Q98">
            <v>0.2</v>
          </cell>
          <cell r="R98">
            <v>0.6</v>
          </cell>
          <cell r="S98">
            <v>0.6</v>
          </cell>
          <cell r="T98">
            <v>0.2</v>
          </cell>
          <cell r="Y98" t="str">
            <v>Office</v>
          </cell>
        </row>
        <row r="99">
          <cell r="B99" t="str">
            <v>ChillerWater%TYP</v>
          </cell>
          <cell r="C99">
            <v>0.5</v>
          </cell>
          <cell r="D99">
            <v>0.2</v>
          </cell>
          <cell r="E99">
            <v>0.2</v>
          </cell>
          <cell r="F99">
            <v>0.2</v>
          </cell>
          <cell r="G99">
            <v>0.2</v>
          </cell>
          <cell r="H99">
            <v>0.2</v>
          </cell>
          <cell r="I99">
            <v>0.2</v>
          </cell>
          <cell r="J99">
            <v>0.2</v>
          </cell>
          <cell r="K99">
            <v>0.2</v>
          </cell>
          <cell r="L99">
            <v>0.1</v>
          </cell>
          <cell r="M99">
            <v>0</v>
          </cell>
          <cell r="N99">
            <v>0</v>
          </cell>
          <cell r="O99">
            <v>0</v>
          </cell>
          <cell r="P99">
            <v>0.8</v>
          </cell>
          <cell r="Q99">
            <v>0.8</v>
          </cell>
          <cell r="R99">
            <v>0.4</v>
          </cell>
          <cell r="S99">
            <v>0.4</v>
          </cell>
          <cell r="T99">
            <v>0.8</v>
          </cell>
          <cell r="Y99" t="str">
            <v>&lt;5,001</v>
          </cell>
        </row>
        <row r="100">
          <cell r="B100" t="str">
            <v>WinFloorRatio%TYP</v>
          </cell>
          <cell r="C100">
            <v>0.11113127858742104</v>
          </cell>
          <cell r="D100">
            <v>4.3960578486503234E-2</v>
          </cell>
          <cell r="E100">
            <v>0.1917271954866456</v>
          </cell>
          <cell r="F100">
            <v>1.3285572069043333E-2</v>
          </cell>
          <cell r="G100">
            <v>1.1818024471246773</v>
          </cell>
          <cell r="H100">
            <v>2.6925777005418945E-2</v>
          </cell>
          <cell r="I100">
            <v>8.015647167701602E-2</v>
          </cell>
          <cell r="J100">
            <v>6.5776138011550078E-2</v>
          </cell>
          <cell r="K100">
            <v>0.11202070855469719</v>
          </cell>
          <cell r="L100">
            <v>2.2401185470432586E-2</v>
          </cell>
          <cell r="M100">
            <v>3.4175742327895269E-2</v>
          </cell>
          <cell r="N100">
            <v>0.21449086733931913</v>
          </cell>
          <cell r="O100">
            <v>0.15534741970221283</v>
          </cell>
          <cell r="P100">
            <v>9.7494861995036486E-2</v>
          </cell>
          <cell r="Q100">
            <v>6.6602666262037521E-2</v>
          </cell>
          <cell r="R100">
            <v>0.12989988148778953</v>
          </cell>
          <cell r="S100">
            <v>4.3362920120537364E-2</v>
          </cell>
          <cell r="T100">
            <v>0.11888495040094829</v>
          </cell>
          <cell r="Y100" t="str">
            <v>5,001-20,000</v>
          </cell>
        </row>
        <row r="101">
          <cell r="Y101" t="str">
            <v>20,001-50,000</v>
          </cell>
        </row>
        <row r="102">
          <cell r="Y102" t="str">
            <v>50,001-100,000</v>
          </cell>
        </row>
        <row r="103">
          <cell r="Y103" t="str">
            <v>100,001+</v>
          </cell>
        </row>
        <row r="104">
          <cell r="Y104" t="str">
            <v>Other</v>
          </cell>
        </row>
        <row r="105">
          <cell r="Y105" t="str">
            <v>&lt;5,001</v>
          </cell>
        </row>
        <row r="106">
          <cell r="Y106" t="str">
            <v>5,001-20,000</v>
          </cell>
        </row>
        <row r="107">
          <cell r="Y107" t="str">
            <v>20,001-50,000</v>
          </cell>
        </row>
        <row r="108">
          <cell r="Y108" t="str">
            <v>50,001-100,000</v>
          </cell>
        </row>
        <row r="109">
          <cell r="Y109" t="str">
            <v>100,001+</v>
          </cell>
        </row>
        <row r="110">
          <cell r="Y110" t="str">
            <v>Residential Care</v>
          </cell>
        </row>
        <row r="111">
          <cell r="Y111" t="str">
            <v>&lt;5,001</v>
          </cell>
        </row>
        <row r="112">
          <cell r="Y112" t="str">
            <v>5,001-20,000</v>
          </cell>
        </row>
        <row r="113">
          <cell r="Y113" t="str">
            <v>20,001-50,000</v>
          </cell>
        </row>
        <row r="114">
          <cell r="Y114" t="str">
            <v>50,001-100,000</v>
          </cell>
        </row>
        <row r="115">
          <cell r="Y115" t="str">
            <v>100,001+</v>
          </cell>
        </row>
        <row r="116">
          <cell r="Y116" t="str">
            <v>Restaurant</v>
          </cell>
        </row>
        <row r="117">
          <cell r="Y117" t="str">
            <v>&lt;5,001</v>
          </cell>
        </row>
        <row r="118">
          <cell r="Y118" t="str">
            <v>5,001-20,000</v>
          </cell>
        </row>
        <row r="119">
          <cell r="Y119" t="str">
            <v>Retail/Service</v>
          </cell>
        </row>
      </sheetData>
      <sheetData sheetId="12">
        <row r="11">
          <cell r="B11" t="str">
            <v>Large Ret</v>
          </cell>
          <cell r="M11">
            <v>31.55076</v>
          </cell>
          <cell r="N11">
            <v>9.4201798094731004E-3</v>
          </cell>
        </row>
        <row r="12">
          <cell r="B12" t="str">
            <v>Medium Ret</v>
          </cell>
          <cell r="M12">
            <v>346.19952999999998</v>
          </cell>
          <cell r="N12">
            <v>0.10336555514209726</v>
          </cell>
          <cell r="V12" t="str">
            <v>Medium Ret</v>
          </cell>
          <cell r="W12">
            <v>346199530</v>
          </cell>
          <cell r="X12">
            <v>0.10336555514209725</v>
          </cell>
        </row>
        <row r="13">
          <cell r="B13" t="str">
            <v>Small Ret</v>
          </cell>
          <cell r="M13">
            <v>59.225870599999993</v>
          </cell>
          <cell r="N13">
            <v>1.7683198453051097E-2</v>
          </cell>
          <cell r="V13" t="str">
            <v>Small Ret</v>
          </cell>
          <cell r="W13">
            <v>59225870.599999994</v>
          </cell>
          <cell r="X13">
            <v>1.768319845305109E-2</v>
          </cell>
        </row>
        <row r="14">
          <cell r="B14" t="str">
            <v>School K-12</v>
          </cell>
          <cell r="M14">
            <v>245.35316429999997</v>
          </cell>
          <cell r="N14">
            <v>7.3255633922263544E-2</v>
          </cell>
          <cell r="V14" t="str">
            <v>School K-12</v>
          </cell>
          <cell r="W14">
            <v>245353164.29999998</v>
          </cell>
          <cell r="X14">
            <v>7.325563392226353E-2</v>
          </cell>
        </row>
        <row r="15">
          <cell r="B15" t="str">
            <v>University</v>
          </cell>
          <cell r="M15">
            <v>123.989124</v>
          </cell>
          <cell r="N15">
            <v>3.701970546823774E-2</v>
          </cell>
          <cell r="V15" t="str">
            <v>University</v>
          </cell>
          <cell r="W15">
            <v>123989124</v>
          </cell>
          <cell r="X15">
            <v>3.7019705468237733E-2</v>
          </cell>
        </row>
        <row r="16">
          <cell r="B16" t="str">
            <v>Warehouse</v>
          </cell>
          <cell r="M16">
            <v>442.22405430000003</v>
          </cell>
          <cell r="N16">
            <v>0.13203580856943528</v>
          </cell>
          <cell r="V16" t="str">
            <v>Warehouse</v>
          </cell>
          <cell r="W16">
            <v>442224054.30000001</v>
          </cell>
          <cell r="X16">
            <v>0.13203580856943525</v>
          </cell>
        </row>
        <row r="17">
          <cell r="B17" t="str">
            <v>Supermarket</v>
          </cell>
          <cell r="M17">
            <v>65.429751400000001</v>
          </cell>
          <cell r="N17">
            <v>1.9535504789016944E-2</v>
          </cell>
          <cell r="V17" t="str">
            <v>Supermarket</v>
          </cell>
          <cell r="W17">
            <v>65429751.399999999</v>
          </cell>
          <cell r="X17">
            <v>1.9535504789016941E-2</v>
          </cell>
        </row>
        <row r="18">
          <cell r="B18" t="str">
            <v>MiniMart</v>
          </cell>
          <cell r="M18">
            <v>11.691088099999998</v>
          </cell>
          <cell r="N18">
            <v>3.4906338887047794E-3</v>
          </cell>
          <cell r="V18" t="str">
            <v>MiniMart</v>
          </cell>
          <cell r="W18">
            <v>11691088.099999998</v>
          </cell>
          <cell r="X18">
            <v>3.4906338887047785E-3</v>
          </cell>
        </row>
        <row r="19">
          <cell r="B19" t="str">
            <v>Restaurant</v>
          </cell>
          <cell r="M19">
            <v>53.036741800000001</v>
          </cell>
          <cell r="N19">
            <v>1.5835296654172451E-2</v>
          </cell>
          <cell r="V19" t="str">
            <v>Restaurant</v>
          </cell>
          <cell r="W19">
            <v>53036741.800000004</v>
          </cell>
          <cell r="X19">
            <v>1.5835296654172448E-2</v>
          </cell>
        </row>
        <row r="20">
          <cell r="B20" t="str">
            <v>Lodging</v>
          </cell>
          <cell r="M20">
            <v>171.0409248</v>
          </cell>
          <cell r="N20">
            <v>5.1068065124091046E-2</v>
          </cell>
          <cell r="V20" t="str">
            <v>Lodging</v>
          </cell>
          <cell r="W20">
            <v>171040924.80000001</v>
          </cell>
          <cell r="X20">
            <v>5.1068065124091039E-2</v>
          </cell>
        </row>
        <row r="21">
          <cell r="B21" t="str">
            <v>Hospital</v>
          </cell>
          <cell r="M21">
            <v>103.75403529999998</v>
          </cell>
          <cell r="N21">
            <v>3.0978070527759683E-2</v>
          </cell>
          <cell r="V21" t="str">
            <v>Hospital</v>
          </cell>
          <cell r="W21">
            <v>103754035.29999998</v>
          </cell>
          <cell r="X21">
            <v>3.0978070527759676E-2</v>
          </cell>
        </row>
        <row r="22">
          <cell r="B22" t="str">
            <v>Residential Care</v>
          </cell>
          <cell r="M22">
            <v>125.16063630000001</v>
          </cell>
          <cell r="N22">
            <v>3.7369486472404026E-2</v>
          </cell>
          <cell r="V22" t="str">
            <v>Residential Care</v>
          </cell>
          <cell r="W22">
            <v>125160636.30000001</v>
          </cell>
          <cell r="X22">
            <v>3.7369486472404019E-2</v>
          </cell>
        </row>
        <row r="23">
          <cell r="B23" t="str">
            <v>Assembly</v>
          </cell>
          <cell r="M23">
            <v>368.87205360000002</v>
          </cell>
          <cell r="N23">
            <v>0.11013494038183547</v>
          </cell>
          <cell r="V23" t="str">
            <v>Assembly</v>
          </cell>
          <cell r="W23">
            <v>368872053.60000002</v>
          </cell>
          <cell r="X23">
            <v>0.11013494038183544</v>
          </cell>
        </row>
        <row r="24">
          <cell r="B24" t="str">
            <v>Other</v>
          </cell>
          <cell r="M24">
            <v>333.43446839999996</v>
          </cell>
          <cell r="N24">
            <v>9.9554262623279946E-2</v>
          </cell>
          <cell r="V24" t="str">
            <v>Other</v>
          </cell>
          <cell r="W24">
            <v>333434468.39999998</v>
          </cell>
          <cell r="X24">
            <v>9.9554262623279918E-2</v>
          </cell>
        </row>
        <row r="25">
          <cell r="W25">
            <v>3349273648.5000005</v>
          </cell>
          <cell r="X25">
            <v>0.99999999999999989</v>
          </cell>
        </row>
        <row r="26">
          <cell r="M26">
            <v>3349.2736484999996</v>
          </cell>
          <cell r="N26">
            <v>1</v>
          </cell>
        </row>
      </sheetData>
      <sheetData sheetId="13">
        <row r="11">
          <cell r="B11" t="str">
            <v>Floor Area of HEat Pump Space Heat as percent for Building Type</v>
          </cell>
          <cell r="C11">
            <v>6</v>
          </cell>
        </row>
        <row r="12">
          <cell r="B12" t="str">
            <v>Cooling Saturation as percent of Floor Area in Building Type</v>
          </cell>
          <cell r="C12">
            <v>7</v>
          </cell>
        </row>
        <row r="13">
          <cell r="B13" t="str">
            <v>Cooling Saturation as percent of Floor Area in Activity Type</v>
          </cell>
          <cell r="C13">
            <v>8</v>
          </cell>
        </row>
        <row r="14">
          <cell r="B14" t="str">
            <v>Package Roof Top Units as percentage of Building Type</v>
          </cell>
          <cell r="C14">
            <v>9</v>
          </cell>
        </row>
        <row r="15">
          <cell r="B15" t="str">
            <v>Package Roof Top Units as percentage of Activity Type</v>
          </cell>
          <cell r="C15">
            <v>10</v>
          </cell>
        </row>
        <row r="16">
          <cell r="B16" t="str">
            <v>Built-Up Systems as percentage of Building Type</v>
          </cell>
          <cell r="C16">
            <v>11</v>
          </cell>
        </row>
        <row r="17">
          <cell r="B17" t="str">
            <v>Built-Up Systems as percentage of Activity Type</v>
          </cell>
          <cell r="C17">
            <v>12</v>
          </cell>
        </row>
        <row r="18">
          <cell r="B18" t="str">
            <v>Multi-Zone VAV System as percentage of Building Type</v>
          </cell>
          <cell r="C18">
            <v>13</v>
          </cell>
        </row>
        <row r="19">
          <cell r="B19" t="str">
            <v>Multi-Zone VAV System as percentage of Activity Type</v>
          </cell>
          <cell r="C19">
            <v>14</v>
          </cell>
        </row>
        <row r="20">
          <cell r="B20" t="str">
            <v>Lighting savings yield for electric heat buildings with cooling weighted for cooling saturation</v>
          </cell>
          <cell r="C20">
            <v>15</v>
          </cell>
        </row>
        <row r="21">
          <cell r="B21" t="str">
            <v>Lighting savings yield for heat pump heat buildings with cooling  weighted for cooling saturation</v>
          </cell>
          <cell r="C21">
            <v>16</v>
          </cell>
        </row>
        <row r="22">
          <cell r="B22" t="str">
            <v>Lighting savings yield for gas or fossil heat buildings with cooling  weighted for cooling saturation</v>
          </cell>
          <cell r="C22">
            <v>17</v>
          </cell>
        </row>
        <row r="23">
          <cell r="B23" t="str">
            <v>Lighting savings yield for electric heat buildings with NO cooling</v>
          </cell>
          <cell r="C23">
            <v>18</v>
          </cell>
        </row>
        <row r="24">
          <cell r="B24" t="str">
            <v>Lighting savings yield for gas or fossil heat buildings with NO cooling</v>
          </cell>
          <cell r="C24">
            <v>19</v>
          </cell>
        </row>
        <row r="25">
          <cell r="B25" t="str">
            <v>Lighting savings yield IN THERMS for gas or fossil heat buildings with NO cooling</v>
          </cell>
          <cell r="C25">
            <v>20</v>
          </cell>
        </row>
        <row r="26">
          <cell r="B26" t="str">
            <v>Lighting savings yield IN THERMS for gas or fossil heat buildings with cooling</v>
          </cell>
          <cell r="C26">
            <v>21</v>
          </cell>
        </row>
        <row r="27">
          <cell r="B27" t="str">
            <v>Adjustment to LPD to reflect fraction of lights actually on during operating Hours (Effective on-hours LPD)</v>
          </cell>
          <cell r="C27">
            <v>22</v>
          </cell>
        </row>
        <row r="28">
          <cell r="B28" t="str">
            <v>Chiller system as percentage of Building Type</v>
          </cell>
          <cell r="C28">
            <v>23</v>
          </cell>
        </row>
        <row r="29">
          <cell r="B29" t="str">
            <v>Annaul hours of lighting system operation by Building Type</v>
          </cell>
          <cell r="C29">
            <v>24</v>
          </cell>
        </row>
        <row r="30">
          <cell r="B30" t="str">
            <v>Floor area not thermally conditioned by Building Type</v>
          </cell>
          <cell r="C30">
            <v>25</v>
          </cell>
        </row>
        <row r="31">
          <cell r="B31" t="str">
            <v>Fraction of package roof-top units with economizers</v>
          </cell>
          <cell r="C31">
            <v>26</v>
          </cell>
        </row>
        <row r="32">
          <cell r="B32" t="str">
            <v xml:space="preserve">Floor Area for Vintage Cohort of PRE2002 Stock </v>
          </cell>
          <cell r="C32">
            <v>27</v>
          </cell>
        </row>
        <row r="33">
          <cell r="B33" t="str">
            <v xml:space="preserve">Floor Area for Vintage Cohort of PRE2006 Stock </v>
          </cell>
          <cell r="C33">
            <v>28</v>
          </cell>
        </row>
        <row r="34">
          <cell r="B34" t="str">
            <v>Floor Area of Electric Space Heat for Complex HVAC Systems as percent for Building Type</v>
          </cell>
          <cell r="C34">
            <v>29</v>
          </cell>
        </row>
        <row r="35">
          <cell r="B35" t="str">
            <v>Floor Area of Fossil Fuel Space Heat  for Complex HVAC Systems as percent for Building Type, includes gas, oil, steam, propane</v>
          </cell>
          <cell r="C35">
            <v>30</v>
          </cell>
        </row>
        <row r="36">
          <cell r="B36" t="str">
            <v>Floor Area of Heat Pump Space Heat for Complex HVAC Systems as percent for Building Type</v>
          </cell>
          <cell r="C36">
            <v>31</v>
          </cell>
        </row>
        <row r="37">
          <cell r="B37" t="str">
            <v>Floor Area of Electric Space Heat for Simple HVAC Systems as percent for Building Type</v>
          </cell>
          <cell r="C37">
            <v>32</v>
          </cell>
        </row>
        <row r="38">
          <cell r="B38" t="str">
            <v>Floor Area of Fossil Fuel Space Heat  for Simple HVAC Systems as percent for Building Type, includes gas, oil, steam, propane</v>
          </cell>
          <cell r="C38">
            <v>33</v>
          </cell>
        </row>
        <row r="39">
          <cell r="B39" t="str">
            <v>Floor Area of Heat Pump Space Heat for Simple HVAC Systems as percent for Building Type</v>
          </cell>
          <cell r="C39">
            <v>34</v>
          </cell>
        </row>
        <row r="40">
          <cell r="B40" t="str">
            <v>Fraction of Chiller-Served Cooling Capacity that is served by Air-Cooled Chiller for HVAC system</v>
          </cell>
          <cell r="C40">
            <v>35</v>
          </cell>
        </row>
        <row r="41">
          <cell r="B41" t="str">
            <v>Fraction of Chiller-Served Cooling Capacity that is served by Water-Cooled Chiller for HVAC system</v>
          </cell>
          <cell r="C41">
            <v>36</v>
          </cell>
        </row>
        <row r="42">
          <cell r="B42" t="str">
            <v>Ratio of window area to floor area by Btype</v>
          </cell>
          <cell r="C42">
            <v>37</v>
          </cell>
        </row>
      </sheetData>
      <sheetData sheetId="14">
        <row r="11">
          <cell r="B11" t="str">
            <v>School</v>
          </cell>
          <cell r="C11" t="str">
            <v>School K-12</v>
          </cell>
          <cell r="D11" t="str">
            <v>School K-12</v>
          </cell>
          <cell r="E11" t="str">
            <v>Any</v>
          </cell>
          <cell r="F11" t="str">
            <v>K-12</v>
          </cell>
          <cell r="G11" t="str">
            <v>Any</v>
          </cell>
          <cell r="H11" t="str">
            <v>Any</v>
          </cell>
        </row>
        <row r="12">
          <cell r="B12" t="str">
            <v>School</v>
          </cell>
          <cell r="C12" t="str">
            <v>University</v>
          </cell>
          <cell r="D12" t="str">
            <v>University</v>
          </cell>
          <cell r="E12" t="str">
            <v>Any</v>
          </cell>
          <cell r="F12" t="str">
            <v>University</v>
          </cell>
          <cell r="G12" t="str">
            <v>Any</v>
          </cell>
          <cell r="H12" t="str">
            <v>Any</v>
          </cell>
        </row>
        <row r="13">
          <cell r="B13" t="str">
            <v>Warehouse</v>
          </cell>
          <cell r="C13" t="str">
            <v>Warehouse</v>
          </cell>
          <cell r="D13" t="str">
            <v>Warehouse</v>
          </cell>
          <cell r="E13" t="str">
            <v>Any</v>
          </cell>
          <cell r="F13" t="str">
            <v>Warehouse</v>
          </cell>
          <cell r="G13" t="str">
            <v>Any</v>
          </cell>
          <cell r="H13" t="str">
            <v>Any</v>
          </cell>
        </row>
        <row r="14">
          <cell r="B14" t="str">
            <v>Retail Food Sales</v>
          </cell>
          <cell r="C14" t="str">
            <v>Supermarket</v>
          </cell>
          <cell r="D14" t="str">
            <v>Supermarket</v>
          </cell>
          <cell r="E14" t="str">
            <v>&gt; 5000</v>
          </cell>
          <cell r="F14" t="str">
            <v>Supermarket</v>
          </cell>
          <cell r="G14" t="str">
            <v>&gt; 5000</v>
          </cell>
          <cell r="H14" t="str">
            <v>Any</v>
          </cell>
        </row>
        <row r="15">
          <cell r="B15" t="str">
            <v>Retail Food Sales</v>
          </cell>
          <cell r="C15" t="str">
            <v>MiniMart</v>
          </cell>
          <cell r="D15" t="str">
            <v>MiniMart</v>
          </cell>
          <cell r="E15" t="str">
            <v>&lt; 5000</v>
          </cell>
          <cell r="F15" t="str">
            <v>MiniMart</v>
          </cell>
          <cell r="G15" t="str">
            <v>&lt; 5000</v>
          </cell>
          <cell r="H15" t="str">
            <v>Any</v>
          </cell>
        </row>
        <row r="16">
          <cell r="B16" t="str">
            <v>Restaurant</v>
          </cell>
          <cell r="C16" t="str">
            <v>Restaurant</v>
          </cell>
          <cell r="D16" t="str">
            <v>Restaurant</v>
          </cell>
          <cell r="E16" t="str">
            <v>Any</v>
          </cell>
          <cell r="F16" t="str">
            <v>Restaurant</v>
          </cell>
          <cell r="G16" t="str">
            <v>Any</v>
          </cell>
          <cell r="H16" t="str">
            <v>Any</v>
          </cell>
        </row>
        <row r="17">
          <cell r="B17" t="str">
            <v>Lodging</v>
          </cell>
          <cell r="C17" t="str">
            <v>Lodging</v>
          </cell>
          <cell r="D17" t="str">
            <v>Lodging</v>
          </cell>
          <cell r="E17" t="str">
            <v>Any</v>
          </cell>
          <cell r="F17" t="str">
            <v>Lodging</v>
          </cell>
          <cell r="G17" t="str">
            <v>Any</v>
          </cell>
          <cell r="H17" t="str">
            <v>Any</v>
          </cell>
        </row>
        <row r="18">
          <cell r="B18" t="str">
            <v>Health Care</v>
          </cell>
          <cell r="C18" t="str">
            <v>Hospital</v>
          </cell>
          <cell r="D18" t="str">
            <v>Hospital</v>
          </cell>
          <cell r="E18" t="str">
            <v>Any</v>
          </cell>
          <cell r="F18" t="str">
            <v>Hospital</v>
          </cell>
          <cell r="G18" t="str">
            <v>Any</v>
          </cell>
          <cell r="H18" t="str">
            <v>Any</v>
          </cell>
        </row>
        <row r="19">
          <cell r="B19" t="str">
            <v>Health Care</v>
          </cell>
          <cell r="C19" t="str">
            <v>Residential Care</v>
          </cell>
          <cell r="D19" t="str">
            <v>Residential Care</v>
          </cell>
          <cell r="E19" t="str">
            <v>Any</v>
          </cell>
          <cell r="F19" t="str">
            <v>OtherHealth</v>
          </cell>
          <cell r="G19" t="str">
            <v>Any</v>
          </cell>
          <cell r="H19" t="str">
            <v>Any</v>
          </cell>
        </row>
        <row r="20">
          <cell r="B20" t="str">
            <v>Assembly</v>
          </cell>
          <cell r="C20" t="str">
            <v>Assembly</v>
          </cell>
          <cell r="D20" t="str">
            <v>Assembly</v>
          </cell>
          <cell r="E20" t="str">
            <v>Any</v>
          </cell>
          <cell r="F20" t="str">
            <v>Assembly</v>
          </cell>
          <cell r="G20" t="str">
            <v>Any</v>
          </cell>
          <cell r="H20" t="str">
            <v>Any</v>
          </cell>
        </row>
        <row r="21">
          <cell r="B21" t="str">
            <v>Other</v>
          </cell>
          <cell r="C21" t="str">
            <v>Other</v>
          </cell>
          <cell r="D21" t="str">
            <v>Other</v>
          </cell>
          <cell r="E21" t="str">
            <v>Any</v>
          </cell>
          <cell r="F21" t="str">
            <v>Other</v>
          </cell>
          <cell r="G21" t="str">
            <v>Any</v>
          </cell>
          <cell r="H21" t="str">
            <v>Any</v>
          </cell>
        </row>
        <row r="24">
          <cell r="B24" t="str">
            <v>Bldg_Type</v>
          </cell>
          <cell r="C24" t="str">
            <v>Office</v>
          </cell>
          <cell r="E24" t="str">
            <v>CBSA Data</v>
          </cell>
        </row>
        <row r="25">
          <cell r="B25" t="str">
            <v>HeatSys_Primary_PrimFuel</v>
          </cell>
          <cell r="C25" t="str">
            <v>(All)</v>
          </cell>
        </row>
        <row r="27">
          <cell r="C27" t="str">
            <v>Values</v>
          </cell>
        </row>
        <row r="28">
          <cell r="B28" t="str">
            <v>Row Labels</v>
          </cell>
          <cell r="C28" t="str">
            <v>Count of Bldg_Name</v>
          </cell>
          <cell r="D28" t="str">
            <v>Sum of Sf_PNW (New Data)</v>
          </cell>
          <cell r="E28" t="str">
            <v>Sum of Chiller_Qty</v>
          </cell>
          <cell r="F28" t="str">
            <v>Average of LPD_Ind</v>
          </cell>
          <cell r="G28" t="str">
            <v>WT Average of LPD_Ind</v>
          </cell>
          <cell r="I28" t="str">
            <v>WT Average of Annual Hrs_Light</v>
          </cell>
          <cell r="K28" t="str">
            <v>Average of HeatSys_ Electricity_Pct</v>
          </cell>
          <cell r="L28" t="str">
            <v>WT Average of HeatSys_ Electricity_Pct</v>
          </cell>
          <cell r="M28" t="str">
            <v>Average of Hrs_Occupied</v>
          </cell>
          <cell r="N28" t="str">
            <v>New EUIs</v>
          </cell>
        </row>
        <row r="29">
          <cell r="B29" t="str">
            <v>&lt;5,001</v>
          </cell>
          <cell r="C29">
            <v>32</v>
          </cell>
          <cell r="D29">
            <v>95458311.526895136</v>
          </cell>
          <cell r="E29">
            <v>0</v>
          </cell>
          <cell r="F29">
            <v>1.44600515748125</v>
          </cell>
          <cell r="G29">
            <v>1.4196043411312098</v>
          </cell>
          <cell r="I29">
            <v>2605.1531889816397</v>
          </cell>
          <cell r="J29">
            <v>2605.1531889816397</v>
          </cell>
          <cell r="K29">
            <v>55.871005424767731</v>
          </cell>
          <cell r="L29">
            <v>62.641582479308482</v>
          </cell>
          <cell r="M29">
            <v>51.078125</v>
          </cell>
          <cell r="N29">
            <v>15.414112631735692</v>
          </cell>
        </row>
        <row r="30">
          <cell r="B30" t="str">
            <v>5,001-20,000</v>
          </cell>
          <cell r="C30">
            <v>21</v>
          </cell>
          <cell r="D30">
            <v>179770297.47310495</v>
          </cell>
          <cell r="E30">
            <v>1</v>
          </cell>
          <cell r="F30">
            <v>1.1349086639428572</v>
          </cell>
          <cell r="G30">
            <v>1.1352814227841366</v>
          </cell>
          <cell r="H30">
            <v>1.1271197868627141</v>
          </cell>
          <cell r="I30">
            <v>2621.0311132130655</v>
          </cell>
          <cell r="J30">
            <v>2810.5319958026707</v>
          </cell>
          <cell r="K30">
            <v>54.065498637753784</v>
          </cell>
          <cell r="L30">
            <v>52.128877602508318</v>
          </cell>
          <cell r="M30">
            <v>53.38095238095238</v>
          </cell>
          <cell r="N30">
            <v>12.555992472807018</v>
          </cell>
        </row>
        <row r="31">
          <cell r="B31" t="str">
            <v>20,001-50,000</v>
          </cell>
          <cell r="C31">
            <v>29</v>
          </cell>
          <cell r="D31">
            <v>136471707.75979474</v>
          </cell>
          <cell r="E31">
            <v>4</v>
          </cell>
          <cell r="F31">
            <v>1.152219445848276</v>
          </cell>
          <cell r="G31">
            <v>1.1212096367127184</v>
          </cell>
          <cell r="I31">
            <v>3060.1561163897027</v>
          </cell>
          <cell r="K31">
            <v>37.18170782263401</v>
          </cell>
          <cell r="L31">
            <v>34.735507973306092</v>
          </cell>
          <cell r="M31">
            <v>59.137931034482762</v>
          </cell>
          <cell r="N31">
            <v>16.763935531313802</v>
          </cell>
        </row>
        <row r="32">
          <cell r="B32" t="str">
            <v>50,001-100,000</v>
          </cell>
          <cell r="C32">
            <v>10</v>
          </cell>
          <cell r="D32">
            <v>121007363.24020527</v>
          </cell>
          <cell r="E32">
            <v>13</v>
          </cell>
          <cell r="F32">
            <v>0.82888965290000005</v>
          </cell>
          <cell r="G32">
            <v>0.8372967994754239</v>
          </cell>
          <cell r="H32">
            <v>0.86082195143942553</v>
          </cell>
          <cell r="I32">
            <v>3222.7884337083865</v>
          </cell>
          <cell r="J32">
            <v>3295.5283728075524</v>
          </cell>
          <cell r="K32">
            <v>33.806146572104019</v>
          </cell>
          <cell r="L32">
            <v>24.223397014792155</v>
          </cell>
          <cell r="M32">
            <v>61.1</v>
          </cell>
          <cell r="N32">
            <v>22.992427101465715</v>
          </cell>
        </row>
        <row r="33">
          <cell r="B33" t="str">
            <v>100,001+</v>
          </cell>
          <cell r="C33">
            <v>24</v>
          </cell>
          <cell r="D33">
            <v>201650445.99999997</v>
          </cell>
          <cell r="E33">
            <v>35</v>
          </cell>
          <cell r="F33">
            <v>0.88098196757083302</v>
          </cell>
          <cell r="G33">
            <v>0.87062409809109287</v>
          </cell>
          <cell r="I33">
            <v>3339.1785030564247</v>
          </cell>
          <cell r="K33">
            <v>49.790143766954543</v>
          </cell>
          <cell r="L33">
            <v>55.115989937160393</v>
          </cell>
          <cell r="M33">
            <v>61.958333333333336</v>
          </cell>
          <cell r="N33">
            <v>14.574986322602543</v>
          </cell>
        </row>
        <row r="34">
          <cell r="B34" t="str">
            <v>Grand Total</v>
          </cell>
          <cell r="C34">
            <v>116</v>
          </cell>
          <cell r="D34">
            <v>734358126.00000024</v>
          </cell>
          <cell r="E34">
            <v>53</v>
          </cell>
          <cell r="F34">
            <v>1.1461385746767239</v>
          </cell>
          <cell r="G34">
            <v>1.0478499451391019</v>
          </cell>
          <cell r="I34">
            <v>2996.9298166001049</v>
          </cell>
          <cell r="K34">
            <v>47.761973122568946</v>
          </cell>
          <cell r="L34">
            <v>46.485045602193175</v>
          </cell>
          <cell r="M34">
            <v>56.625</v>
          </cell>
        </row>
        <row r="37">
          <cell r="B37" t="str">
            <v>Bldg_Type</v>
          </cell>
          <cell r="C37" t="str">
            <v>Retail/Service</v>
          </cell>
        </row>
        <row r="38">
          <cell r="B38" t="str">
            <v>HeatSys_Primary_PrimFuel</v>
          </cell>
          <cell r="C38" t="str">
            <v>(All)</v>
          </cell>
        </row>
        <row r="40">
          <cell r="C40" t="str">
            <v>Values</v>
          </cell>
        </row>
        <row r="41">
          <cell r="B41" t="str">
            <v>Row Labels</v>
          </cell>
          <cell r="C41" t="str">
            <v>Count of Bldg_Name</v>
          </cell>
          <cell r="D41" t="str">
            <v>Sum of Sf_PNW (New Data)</v>
          </cell>
          <cell r="E41" t="str">
            <v>Sum of Chiller_Qty</v>
          </cell>
          <cell r="F41" t="str">
            <v>Average of LPD_Ind</v>
          </cell>
          <cell r="G41" t="str">
            <v>WT Average of LPD_Ind</v>
          </cell>
          <cell r="I41" t="str">
            <v>WT Average of Annual Hrs_Light</v>
          </cell>
          <cell r="K41" t="str">
            <v>Average of HeatSys_Electricity_Pct</v>
          </cell>
          <cell r="L41" t="str">
            <v>WT Average of HeatSys_ Electricity_Pct</v>
          </cell>
          <cell r="M41" t="str">
            <v>Average of Hrs_Occupied</v>
          </cell>
          <cell r="N41" t="str">
            <v>New EUIs</v>
          </cell>
        </row>
        <row r="42">
          <cell r="B42" t="str">
            <v>&lt;5,001</v>
          </cell>
          <cell r="C42">
            <v>30</v>
          </cell>
          <cell r="D42">
            <v>59224380.554442525</v>
          </cell>
          <cell r="E42">
            <v>0</v>
          </cell>
          <cell r="F42">
            <v>1.5272819154399999</v>
          </cell>
          <cell r="G42">
            <v>1.4369897064659012</v>
          </cell>
          <cell r="I42">
            <v>2762.118796566951</v>
          </cell>
          <cell r="K42">
            <v>43.785677771108105</v>
          </cell>
          <cell r="L42">
            <v>33.051637833495548</v>
          </cell>
          <cell r="M42">
            <v>55.1</v>
          </cell>
          <cell r="N42">
            <v>12.875436812066214</v>
          </cell>
        </row>
        <row r="43">
          <cell r="B43" t="str">
            <v>5,001-20,000</v>
          </cell>
          <cell r="C43">
            <v>25</v>
          </cell>
          <cell r="D43">
            <v>186496889.44555736</v>
          </cell>
          <cell r="E43">
            <v>0</v>
          </cell>
          <cell r="F43">
            <v>1.2664125675400002</v>
          </cell>
          <cell r="G43">
            <v>1.2388327171274434</v>
          </cell>
          <cell r="I43">
            <v>3795.0044826849821</v>
          </cell>
          <cell r="K43">
            <v>37.407750162009684</v>
          </cell>
          <cell r="L43">
            <v>23.158266244637343</v>
          </cell>
          <cell r="M43">
            <v>76.34</v>
          </cell>
          <cell r="N43">
            <v>12.333063850163656</v>
          </cell>
        </row>
        <row r="44">
          <cell r="B44" t="str">
            <v>20,001-50,000</v>
          </cell>
          <cell r="C44">
            <v>34</v>
          </cell>
          <cell r="D44">
            <v>159704133.08919233</v>
          </cell>
          <cell r="E44">
            <v>0</v>
          </cell>
          <cell r="F44">
            <v>1.0958497064352939</v>
          </cell>
          <cell r="G44">
            <v>1.0864505514680138</v>
          </cell>
          <cell r="H44">
            <v>1.0777987100431961</v>
          </cell>
          <cell r="I44">
            <v>3667.5345811967941</v>
          </cell>
          <cell r="J44">
            <v>3692.2254794077244</v>
          </cell>
          <cell r="K44">
            <v>13.037434423723496</v>
          </cell>
          <cell r="L44">
            <v>11.646288604900541</v>
          </cell>
          <cell r="M44">
            <v>72.32352941176471</v>
          </cell>
          <cell r="N44">
            <v>10.175630709696762</v>
          </cell>
        </row>
        <row r="45">
          <cell r="B45" t="str">
            <v>50,001-100,000</v>
          </cell>
          <cell r="C45">
            <v>4</v>
          </cell>
          <cell r="D45">
            <v>31550759.910807587</v>
          </cell>
          <cell r="E45">
            <v>0</v>
          </cell>
          <cell r="F45">
            <v>0.98225486277500007</v>
          </cell>
          <cell r="G45">
            <v>1.004258057932244</v>
          </cell>
          <cell r="I45">
            <v>3817.2062565781425</v>
          </cell>
          <cell r="K45">
            <v>1.8510750088321051</v>
          </cell>
          <cell r="L45">
            <v>1.570370412390194</v>
          </cell>
          <cell r="M45">
            <v>77.25</v>
          </cell>
          <cell r="N45">
            <v>10.151096637221519</v>
          </cell>
        </row>
        <row r="46">
          <cell r="B46" t="str">
            <v>100,001+</v>
          </cell>
          <cell r="C46">
            <v>34</v>
          </cell>
          <cell r="D46">
            <v>133953325</v>
          </cell>
          <cell r="E46">
            <v>6</v>
          </cell>
          <cell r="F46">
            <v>1.1930721681228571</v>
          </cell>
          <cell r="G46">
            <v>1.1904887164069691</v>
          </cell>
          <cell r="I46">
            <v>6230.7045853104373</v>
          </cell>
          <cell r="K46">
            <v>12.375882269927777</v>
          </cell>
          <cell r="L46">
            <v>8.4570799844658442</v>
          </cell>
          <cell r="M46">
            <v>128.59285714285716</v>
          </cell>
          <cell r="N46">
            <v>17.009833900111737</v>
          </cell>
        </row>
        <row r="47">
          <cell r="B47" t="str">
            <v>Grand Total</v>
          </cell>
          <cell r="C47">
            <v>127</v>
          </cell>
          <cell r="D47">
            <v>570929487.99999988</v>
          </cell>
          <cell r="E47">
            <v>6</v>
          </cell>
          <cell r="F47">
            <v>1.2533141172335944</v>
          </cell>
          <cell r="G47">
            <v>1.1924571389360319</v>
          </cell>
          <cell r="I47">
            <v>4224.9019225439506</v>
          </cell>
          <cell r="K47">
            <v>24.047433324688789</v>
          </cell>
          <cell r="L47">
            <v>16.322099981443166</v>
          </cell>
          <cell r="M47">
            <v>84.611328125</v>
          </cell>
        </row>
        <row r="56">
          <cell r="B56" t="str">
            <v>Map to building occupancy codes for various sources</v>
          </cell>
        </row>
        <row r="58">
          <cell r="B58" t="str">
            <v>Ecotope Building Type</v>
          </cell>
          <cell r="C58" t="str">
            <v>NPPC BUILDTYPE</v>
          </cell>
          <cell r="E58" t="str">
            <v>NPPC to Ecotope</v>
          </cell>
          <cell r="F58" t="str">
            <v>NPPC Ten</v>
          </cell>
          <cell r="H58" t="str">
            <v>VCohort</v>
          </cell>
          <cell r="N58" t="str">
            <v>Characteristics</v>
          </cell>
        </row>
        <row r="59">
          <cell r="B59" t="str">
            <v>Assembly</v>
          </cell>
          <cell r="C59" t="str">
            <v>Large Off</v>
          </cell>
          <cell r="E59" t="str">
            <v>Office - Large</v>
          </cell>
          <cell r="F59" t="str">
            <v>Large Off</v>
          </cell>
          <cell r="H59" t="str">
            <v>New</v>
          </cell>
          <cell r="I59" t="str">
            <v>Apples to new floor area in year</v>
          </cell>
          <cell r="L59" t="str">
            <v>Primary Activity</v>
          </cell>
          <cell r="M59" t="str">
            <v>Council Building Type</v>
          </cell>
          <cell r="N59" t="str">
            <v>Gross Floor Area in Square Feet</v>
          </cell>
          <cell r="O59" t="str">
            <v>Number of Stories</v>
          </cell>
          <cell r="P59" t="str">
            <v>Other</v>
          </cell>
        </row>
        <row r="60">
          <cell r="B60" t="str">
            <v>College</v>
          </cell>
          <cell r="C60" t="str">
            <v>Medium Off</v>
          </cell>
          <cell r="E60" t="str">
            <v>Office - Large</v>
          </cell>
          <cell r="F60" t="str">
            <v>Medium Off</v>
          </cell>
          <cell r="H60" t="str">
            <v>Retrofit</v>
          </cell>
          <cell r="I60" t="str">
            <v>Applies to existing floor area in year taking account of demolition, NR, and baseline measure penetration.</v>
          </cell>
          <cell r="L60" t="str">
            <v>Office</v>
          </cell>
          <cell r="M60" t="str">
            <v>Large Office</v>
          </cell>
          <cell r="N60" t="str">
            <v>&gt; 100,000</v>
          </cell>
          <cell r="O60" t="str">
            <v>Any</v>
          </cell>
        </row>
        <row r="61">
          <cell r="B61" t="str">
            <v>Grocery</v>
          </cell>
          <cell r="C61" t="str">
            <v>Small Off</v>
          </cell>
          <cell r="E61" t="str">
            <v>Office - Small</v>
          </cell>
          <cell r="F61" t="str">
            <v>Small Off</v>
          </cell>
          <cell r="H61" t="str">
            <v>NR</v>
          </cell>
          <cell r="I61" t="str">
            <v>Applies at natural replacement of system or component. Replace on Burn Out</v>
          </cell>
          <cell r="L61" t="str">
            <v>Office</v>
          </cell>
          <cell r="M61" t="str">
            <v>Medium Office</v>
          </cell>
          <cell r="N61" t="str">
            <v>20,000 to 100,000</v>
          </cell>
          <cell r="O61" t="str">
            <v>Any</v>
          </cell>
        </row>
        <row r="62">
          <cell r="B62" t="str">
            <v>Hospital</v>
          </cell>
          <cell r="C62" t="str">
            <v>Big Box</v>
          </cell>
          <cell r="E62" t="str">
            <v>Retail - Large</v>
          </cell>
          <cell r="F62" t="str">
            <v>Big Box</v>
          </cell>
          <cell r="L62" t="str">
            <v>Office</v>
          </cell>
          <cell r="M62" t="str">
            <v>Small Office</v>
          </cell>
          <cell r="N62" t="str">
            <v>&lt; 20,000</v>
          </cell>
          <cell r="O62" t="str">
            <v>Any</v>
          </cell>
        </row>
        <row r="63">
          <cell r="B63" t="str">
            <v>Hotel</v>
          </cell>
          <cell r="C63" t="str">
            <v>Small Box</v>
          </cell>
          <cell r="E63" t="str">
            <v>Retail - Small</v>
          </cell>
          <cell r="F63" t="str">
            <v>Small Box</v>
          </cell>
          <cell r="L63" t="str">
            <v>Retail</v>
          </cell>
          <cell r="M63" t="str">
            <v>Big Box</v>
          </cell>
          <cell r="N63" t="str">
            <v>&gt; 50,000</v>
          </cell>
          <cell r="O63">
            <v>1</v>
          </cell>
          <cell r="P63" t="str">
            <v>Includes some Grocery</v>
          </cell>
        </row>
        <row r="64">
          <cell r="B64" t="str">
            <v>Lab</v>
          </cell>
          <cell r="C64" t="str">
            <v>High End</v>
          </cell>
          <cell r="E64" t="str">
            <v>Retail - Small</v>
          </cell>
          <cell r="F64" t="str">
            <v>High End</v>
          </cell>
          <cell r="L64" t="str">
            <v>Retail</v>
          </cell>
          <cell r="M64" t="str">
            <v>Small Box</v>
          </cell>
          <cell r="N64" t="str">
            <v>&lt;50,000</v>
          </cell>
          <cell r="O64">
            <v>1</v>
          </cell>
        </row>
        <row r="65">
          <cell r="B65" t="str">
            <v>Laundry</v>
          </cell>
          <cell r="C65" t="str">
            <v>Anchor</v>
          </cell>
          <cell r="E65" t="str">
            <v>Retail - Large</v>
          </cell>
          <cell r="F65" t="str">
            <v>Anchor</v>
          </cell>
          <cell r="L65" t="str">
            <v>Retail</v>
          </cell>
          <cell r="M65" t="str">
            <v>High End</v>
          </cell>
          <cell r="N65" t="str">
            <v>&lt; 20,000</v>
          </cell>
          <cell r="O65">
            <v>1</v>
          </cell>
          <cell r="P65" t="str">
            <v>High lighting density</v>
          </cell>
        </row>
        <row r="66">
          <cell r="B66" t="str">
            <v>Motel</v>
          </cell>
          <cell r="C66" t="str">
            <v>K-12</v>
          </cell>
          <cell r="E66" t="str">
            <v>School - Primary</v>
          </cell>
          <cell r="F66" t="str">
            <v>K-13</v>
          </cell>
          <cell r="L66" t="str">
            <v>Retail</v>
          </cell>
          <cell r="M66" t="str">
            <v>Anchor</v>
          </cell>
          <cell r="N66" t="str">
            <v>&gt; 50,000</v>
          </cell>
          <cell r="O66" t="str">
            <v>&gt;1</v>
          </cell>
        </row>
        <row r="67">
          <cell r="B67" t="str">
            <v>Office - Large</v>
          </cell>
          <cell r="C67" t="str">
            <v>University</v>
          </cell>
          <cell r="E67" t="str">
            <v>College</v>
          </cell>
          <cell r="F67" t="str">
            <v>University</v>
          </cell>
          <cell r="L67" t="str">
            <v>School</v>
          </cell>
          <cell r="M67" t="str">
            <v>K-12</v>
          </cell>
          <cell r="N67" t="str">
            <v>Any</v>
          </cell>
          <cell r="O67" t="str">
            <v>Any</v>
          </cell>
        </row>
        <row r="68">
          <cell r="B68" t="str">
            <v>Office - Small</v>
          </cell>
          <cell r="C68" t="str">
            <v>Warehouse</v>
          </cell>
          <cell r="E68" t="str">
            <v>Warehouse</v>
          </cell>
          <cell r="F68" t="str">
            <v>Warehouse</v>
          </cell>
          <cell r="L68" t="str">
            <v>School</v>
          </cell>
          <cell r="M68" t="str">
            <v>University</v>
          </cell>
          <cell r="N68" t="str">
            <v>Any</v>
          </cell>
          <cell r="O68" t="str">
            <v>Any</v>
          </cell>
        </row>
        <row r="69">
          <cell r="B69" t="str">
            <v>Rest-Fast Food</v>
          </cell>
          <cell r="C69" t="str">
            <v>Supermarket</v>
          </cell>
          <cell r="E69" t="str">
            <v>Grocery</v>
          </cell>
          <cell r="F69" t="str">
            <v>Supermarket</v>
          </cell>
          <cell r="L69" t="str">
            <v>Warehouse</v>
          </cell>
          <cell r="M69" t="str">
            <v>Warehouse</v>
          </cell>
          <cell r="N69" t="str">
            <v>Any</v>
          </cell>
          <cell r="O69" t="str">
            <v>Any</v>
          </cell>
        </row>
        <row r="70">
          <cell r="B70" t="str">
            <v>Rest-Full Serve</v>
          </cell>
          <cell r="C70" t="str">
            <v>MIniMart</v>
          </cell>
          <cell r="E70" t="str">
            <v>Grocery</v>
          </cell>
          <cell r="F70" t="str">
            <v>MIniMart</v>
          </cell>
          <cell r="L70" t="str">
            <v>Retail Food Sales</v>
          </cell>
          <cell r="M70" t="str">
            <v>Supermarket</v>
          </cell>
          <cell r="N70" t="str">
            <v>&gt; 5000</v>
          </cell>
          <cell r="O70" t="str">
            <v>Any</v>
          </cell>
        </row>
        <row r="71">
          <cell r="B71" t="str">
            <v>Retail - Large</v>
          </cell>
          <cell r="C71" t="str">
            <v>Restaurant</v>
          </cell>
          <cell r="E71" t="str">
            <v>Rest-Fast Food</v>
          </cell>
          <cell r="F71" t="str">
            <v>Restaurant</v>
          </cell>
          <cell r="L71" t="str">
            <v>Retail Food Sales</v>
          </cell>
          <cell r="M71" t="str">
            <v>MiniMart</v>
          </cell>
          <cell r="N71" t="str">
            <v>&lt; 5000</v>
          </cell>
          <cell r="O71" t="str">
            <v>Any</v>
          </cell>
        </row>
        <row r="72">
          <cell r="B72" t="str">
            <v>Retail - Small</v>
          </cell>
          <cell r="C72" t="str">
            <v>Lodging</v>
          </cell>
          <cell r="E72" t="str">
            <v>Motel</v>
          </cell>
          <cell r="F72" t="str">
            <v>Lodging</v>
          </cell>
          <cell r="L72" t="str">
            <v>Restaurant</v>
          </cell>
          <cell r="M72" t="str">
            <v>Restaurant</v>
          </cell>
          <cell r="N72" t="str">
            <v>Any</v>
          </cell>
          <cell r="O72" t="str">
            <v>Any</v>
          </cell>
        </row>
        <row r="73">
          <cell r="B73" t="str">
            <v>Retirement</v>
          </cell>
          <cell r="C73" t="str">
            <v>Hospital</v>
          </cell>
          <cell r="E73" t="str">
            <v>Hospital</v>
          </cell>
          <cell r="F73" t="str">
            <v>Hospital</v>
          </cell>
          <cell r="L73" t="str">
            <v>Lodging</v>
          </cell>
          <cell r="M73" t="str">
            <v>Lodging</v>
          </cell>
          <cell r="N73" t="str">
            <v>Any</v>
          </cell>
          <cell r="O73" t="str">
            <v>Any</v>
          </cell>
        </row>
        <row r="74">
          <cell r="B74" t="str">
            <v>School - Primary</v>
          </cell>
          <cell r="C74" t="str">
            <v>OtherHealth</v>
          </cell>
          <cell r="E74" t="str">
            <v>Skilled Nursing</v>
          </cell>
          <cell r="F74" t="str">
            <v>OtherHealth</v>
          </cell>
          <cell r="L74" t="str">
            <v>Health Care</v>
          </cell>
          <cell r="M74" t="str">
            <v>Hospital</v>
          </cell>
          <cell r="N74" t="str">
            <v>Any</v>
          </cell>
          <cell r="O74" t="str">
            <v>Any</v>
          </cell>
        </row>
        <row r="75">
          <cell r="B75" t="str">
            <v>School - Secondary</v>
          </cell>
          <cell r="C75" t="str">
            <v>Assembly</v>
          </cell>
          <cell r="E75" t="str">
            <v>Assembly</v>
          </cell>
          <cell r="L75" t="str">
            <v>Health Care</v>
          </cell>
          <cell r="M75" t="str">
            <v>OtherHealth</v>
          </cell>
          <cell r="N75" t="str">
            <v>Any</v>
          </cell>
          <cell r="O75" t="str">
            <v>Any</v>
          </cell>
        </row>
        <row r="76">
          <cell r="B76" t="str">
            <v>Workshop</v>
          </cell>
          <cell r="C76" t="str">
            <v>Other</v>
          </cell>
          <cell r="E76" t="str">
            <v>Other</v>
          </cell>
          <cell r="F76" t="str">
            <v>Other</v>
          </cell>
          <cell r="L76" t="str">
            <v>Other</v>
          </cell>
          <cell r="M76" t="str">
            <v>Other</v>
          </cell>
          <cell r="N76" t="str">
            <v>Any</v>
          </cell>
          <cell r="O76" t="str">
            <v>Any</v>
          </cell>
        </row>
        <row r="77">
          <cell r="B77" t="str">
            <v>Skilled Nursing</v>
          </cell>
        </row>
        <row r="78">
          <cell r="B78" t="str">
            <v>Warehouse</v>
          </cell>
        </row>
        <row r="79">
          <cell r="B79" t="str">
            <v>Other</v>
          </cell>
        </row>
        <row r="81">
          <cell r="E81" t="str">
            <v>Characteristics</v>
          </cell>
        </row>
        <row r="82">
          <cell r="C82" t="str">
            <v>NPPC BUILDTYPE</v>
          </cell>
          <cell r="E82" t="str">
            <v>Primary Activity</v>
          </cell>
          <cell r="F82" t="str">
            <v>Gross Floor Area</v>
          </cell>
          <cell r="G82" t="str">
            <v>Number of Stories</v>
          </cell>
          <cell r="H82" t="str">
            <v>Other</v>
          </cell>
          <cell r="I82" t="str">
            <v>Note</v>
          </cell>
        </row>
        <row r="83">
          <cell r="C83" t="str">
            <v>Large Off</v>
          </cell>
          <cell r="E83" t="str">
            <v>Office</v>
          </cell>
          <cell r="F83" t="str">
            <v>&gt; 100,000</v>
          </cell>
          <cell r="G83" t="str">
            <v>Any</v>
          </cell>
        </row>
        <row r="84">
          <cell r="C84" t="str">
            <v>Medium Off</v>
          </cell>
          <cell r="E84" t="str">
            <v>Office</v>
          </cell>
          <cell r="F84" t="str">
            <v>20,000 to 100,000</v>
          </cell>
          <cell r="G84" t="str">
            <v>Any</v>
          </cell>
        </row>
        <row r="85">
          <cell r="C85" t="str">
            <v>Small Off</v>
          </cell>
          <cell r="E85" t="str">
            <v>Office</v>
          </cell>
          <cell r="F85" t="str">
            <v>&lt; 20,000</v>
          </cell>
          <cell r="G85" t="str">
            <v>Any</v>
          </cell>
        </row>
        <row r="86">
          <cell r="C86" t="str">
            <v>Big Box</v>
          </cell>
          <cell r="E86" t="str">
            <v>Retail</v>
          </cell>
          <cell r="F86" t="str">
            <v>&gt; 50,000</v>
          </cell>
          <cell r="G86">
            <v>1</v>
          </cell>
          <cell r="I86" t="str">
            <v>Includes some stores that have groceries inside</v>
          </cell>
        </row>
        <row r="87">
          <cell r="C87" t="str">
            <v>Small Box</v>
          </cell>
          <cell r="E87" t="str">
            <v>Retail</v>
          </cell>
          <cell r="F87" t="str">
            <v>&lt;50,000</v>
          </cell>
          <cell r="G87">
            <v>1</v>
          </cell>
        </row>
        <row r="88">
          <cell r="C88" t="str">
            <v>High End</v>
          </cell>
          <cell r="E88" t="str">
            <v>Retail</v>
          </cell>
          <cell r="F88" t="str">
            <v>&lt; 20,000</v>
          </cell>
          <cell r="G88">
            <v>1</v>
          </cell>
          <cell r="H88" t="str">
            <v>and LPD &gt; 2.0 w/sf</v>
          </cell>
        </row>
        <row r="89">
          <cell r="C89" t="str">
            <v>Anchor</v>
          </cell>
          <cell r="E89" t="str">
            <v>Retail</v>
          </cell>
          <cell r="F89" t="str">
            <v>&gt; 50,000</v>
          </cell>
          <cell r="G89" t="str">
            <v>&gt;1</v>
          </cell>
        </row>
        <row r="90">
          <cell r="C90" t="str">
            <v>K-12</v>
          </cell>
          <cell r="E90" t="str">
            <v>School</v>
          </cell>
          <cell r="F90" t="str">
            <v>Any</v>
          </cell>
          <cell r="G90" t="str">
            <v>Any</v>
          </cell>
        </row>
        <row r="91">
          <cell r="C91" t="str">
            <v>University</v>
          </cell>
          <cell r="E91" t="str">
            <v>School</v>
          </cell>
          <cell r="F91" t="str">
            <v>Any</v>
          </cell>
          <cell r="G91" t="str">
            <v>Any</v>
          </cell>
        </row>
        <row r="92">
          <cell r="C92" t="str">
            <v>Warehouse</v>
          </cell>
          <cell r="E92" t="str">
            <v>Warehouse</v>
          </cell>
          <cell r="F92" t="str">
            <v>Any</v>
          </cell>
          <cell r="G92" t="str">
            <v>Any</v>
          </cell>
        </row>
        <row r="93">
          <cell r="C93" t="str">
            <v>Supermarket</v>
          </cell>
          <cell r="E93" t="str">
            <v>Retail Food</v>
          </cell>
          <cell r="F93" t="str">
            <v>&gt; 5000</v>
          </cell>
          <cell r="G93" t="str">
            <v>Any</v>
          </cell>
        </row>
        <row r="94">
          <cell r="C94" t="str">
            <v>MIniMart</v>
          </cell>
          <cell r="E94" t="str">
            <v>Retail Food</v>
          </cell>
          <cell r="F94" t="str">
            <v>&lt;= 5000</v>
          </cell>
          <cell r="G94" t="str">
            <v>Any</v>
          </cell>
        </row>
        <row r="95">
          <cell r="C95" t="str">
            <v>Restaurant</v>
          </cell>
          <cell r="E95" t="str">
            <v>Retail Food</v>
          </cell>
          <cell r="F95" t="str">
            <v>Any</v>
          </cell>
          <cell r="G95" t="str">
            <v>Any</v>
          </cell>
        </row>
        <row r="96">
          <cell r="C96" t="str">
            <v>Lodging</v>
          </cell>
          <cell r="E96" t="str">
            <v>Lodging</v>
          </cell>
          <cell r="F96" t="str">
            <v>Any</v>
          </cell>
          <cell r="G96" t="str">
            <v>Any</v>
          </cell>
        </row>
        <row r="97">
          <cell r="C97" t="str">
            <v>Hospital</v>
          </cell>
          <cell r="E97" t="str">
            <v>Health Care</v>
          </cell>
          <cell r="F97" t="str">
            <v>Any</v>
          </cell>
          <cell r="G97" t="str">
            <v>Any</v>
          </cell>
        </row>
        <row r="98">
          <cell r="C98" t="str">
            <v>OtherHealth</v>
          </cell>
          <cell r="E98" t="str">
            <v>Health Care</v>
          </cell>
          <cell r="F98" t="str">
            <v>Any</v>
          </cell>
          <cell r="G98" t="str">
            <v>Any</v>
          </cell>
        </row>
        <row r="99">
          <cell r="C99" t="str">
            <v>Other</v>
          </cell>
          <cell r="E99" t="str">
            <v>Other</v>
          </cell>
          <cell r="F99" t="str">
            <v>Any</v>
          </cell>
          <cell r="G99" t="str">
            <v>Any</v>
          </cell>
        </row>
      </sheetData>
      <sheetData sheetId="15">
        <row r="4">
          <cell r="C4" t="str">
            <v>PRE2002</v>
          </cell>
          <cell r="D4" t="str">
            <v>Com_Master_7P.xlsm!_PRE2002</v>
          </cell>
        </row>
        <row r="5">
          <cell r="C5" t="str">
            <v>PRE1987</v>
          </cell>
          <cell r="D5" t="str">
            <v>Com_Master_7P.xlsm!PRE1987</v>
          </cell>
        </row>
        <row r="6">
          <cell r="C6" t="str">
            <v>POST2002</v>
          </cell>
          <cell r="D6" t="str">
            <v>Com_Master_7P.xlsm!POST2002</v>
          </cell>
        </row>
        <row r="7">
          <cell r="C7" t="str">
            <v>V1987_2001</v>
          </cell>
          <cell r="D7" t="str">
            <v>Com_Master_7P.xlsm!V1987_2001</v>
          </cell>
        </row>
        <row r="8">
          <cell r="C8" t="str">
            <v>V1987_1994</v>
          </cell>
          <cell r="D8" t="str">
            <v>Com_Master_7P.xlsm!V1987_1994</v>
          </cell>
        </row>
        <row r="9">
          <cell r="C9" t="str">
            <v>V1995_2001</v>
          </cell>
          <cell r="D9" t="str">
            <v>Com_Master_7P.xlsm!V1995_2001</v>
          </cell>
        </row>
        <row r="10">
          <cell r="C10" t="str">
            <v>V2002_2006</v>
          </cell>
          <cell r="D10" t="str">
            <v>Com_Master_7P.xlsm!V2002_2006</v>
          </cell>
        </row>
        <row r="11">
          <cell r="C11" t="str">
            <v>POST2013</v>
          </cell>
          <cell r="D11" t="str">
            <v>Com_Master_7P.xlsm!POST2013</v>
          </cell>
        </row>
        <row r="12">
          <cell r="C12" t="str">
            <v>_PRE2013</v>
          </cell>
          <cell r="D12" t="str">
            <v>Com_Master_7P.xlsm!_PRE2013</v>
          </cell>
        </row>
      </sheetData>
      <sheetData sheetId="16">
        <row r="11">
          <cell r="B11" t="e">
            <v>#REF!</v>
          </cell>
          <cell r="C11" t="e">
            <v>#REF!</v>
          </cell>
          <cell r="D11" t="e">
            <v>#REF!</v>
          </cell>
          <cell r="E11" t="e">
            <v>#REF!</v>
          </cell>
          <cell r="F11" t="e">
            <v>#REF!</v>
          </cell>
          <cell r="G11" t="e">
            <v>#REF!</v>
          </cell>
          <cell r="H11" t="e">
            <v>#REF!</v>
          </cell>
          <cell r="I11" t="e">
            <v>#REF!</v>
          </cell>
          <cell r="J11" t="e">
            <v>#REF!</v>
          </cell>
          <cell r="K11" t="e">
            <v>#REF!</v>
          </cell>
          <cell r="L11" t="e">
            <v>#REF!</v>
          </cell>
          <cell r="M11" t="e">
            <v>#REF!</v>
          </cell>
          <cell r="N11" t="e">
            <v>#REF!</v>
          </cell>
          <cell r="O11" t="e">
            <v>#REF!</v>
          </cell>
          <cell r="P11" t="e">
            <v>#REF!</v>
          </cell>
          <cell r="Q11" t="e">
            <v>#REF!</v>
          </cell>
          <cell r="R11" t="e">
            <v>#REF!</v>
          </cell>
          <cell r="S11" t="e">
            <v>#REF!</v>
          </cell>
          <cell r="T11" t="e">
            <v>#REF!</v>
          </cell>
          <cell r="U11" t="e">
            <v>#REF!</v>
          </cell>
        </row>
        <row r="12">
          <cell r="B12" t="e">
            <v>#REF!</v>
          </cell>
          <cell r="C12" t="e">
            <v>#REF!</v>
          </cell>
          <cell r="D12" t="e">
            <v>#REF!</v>
          </cell>
          <cell r="E12" t="e">
            <v>#REF!</v>
          </cell>
          <cell r="F12" t="e">
            <v>#REF!</v>
          </cell>
          <cell r="G12" t="e">
            <v>#REF!</v>
          </cell>
          <cell r="H12" t="e">
            <v>#REF!</v>
          </cell>
          <cell r="I12" t="e">
            <v>#REF!</v>
          </cell>
          <cell r="J12" t="e">
            <v>#REF!</v>
          </cell>
          <cell r="K12" t="e">
            <v>#REF!</v>
          </cell>
          <cell r="L12" t="e">
            <v>#REF!</v>
          </cell>
          <cell r="M12" t="e">
            <v>#REF!</v>
          </cell>
          <cell r="N12" t="e">
            <v>#REF!</v>
          </cell>
          <cell r="O12" t="e">
            <v>#REF!</v>
          </cell>
          <cell r="P12" t="e">
            <v>#REF!</v>
          </cell>
          <cell r="Q12" t="e">
            <v>#REF!</v>
          </cell>
          <cell r="R12" t="e">
            <v>#REF!</v>
          </cell>
          <cell r="S12" t="e">
            <v>#REF!</v>
          </cell>
          <cell r="T12" t="e">
            <v>#REF!</v>
          </cell>
          <cell r="U12" t="e">
            <v>#REF!</v>
          </cell>
        </row>
        <row r="13">
          <cell r="B13" t="e">
            <v>#REF!</v>
          </cell>
          <cell r="C13" t="e">
            <v>#REF!</v>
          </cell>
          <cell r="D13" t="e">
            <v>#REF!</v>
          </cell>
          <cell r="E13" t="e">
            <v>#REF!</v>
          </cell>
          <cell r="F13" t="e">
            <v>#REF!</v>
          </cell>
          <cell r="G13" t="e">
            <v>#REF!</v>
          </cell>
          <cell r="H13" t="e">
            <v>#REF!</v>
          </cell>
          <cell r="I13" t="e">
            <v>#REF!</v>
          </cell>
          <cell r="J13" t="e">
            <v>#REF!</v>
          </cell>
          <cell r="K13" t="e">
            <v>#REF!</v>
          </cell>
          <cell r="L13" t="e">
            <v>#REF!</v>
          </cell>
          <cell r="M13" t="e">
            <v>#REF!</v>
          </cell>
          <cell r="N13" t="e">
            <v>#REF!</v>
          </cell>
          <cell r="O13" t="e">
            <v>#REF!</v>
          </cell>
          <cell r="P13" t="e">
            <v>#REF!</v>
          </cell>
          <cell r="Q13" t="e">
            <v>#REF!</v>
          </cell>
          <cell r="R13" t="e">
            <v>#REF!</v>
          </cell>
          <cell r="S13" t="e">
            <v>#REF!</v>
          </cell>
          <cell r="T13" t="e">
            <v>#REF!</v>
          </cell>
          <cell r="U13" t="e">
            <v>#REF!</v>
          </cell>
        </row>
        <row r="14">
          <cell r="B14" t="e">
            <v>#REF!</v>
          </cell>
          <cell r="C14" t="e">
            <v>#REF!</v>
          </cell>
          <cell r="F14" t="e">
            <v>#REF!</v>
          </cell>
          <cell r="J14" t="e">
            <v>#REF!</v>
          </cell>
          <cell r="L14" t="e">
            <v>#REF!</v>
          </cell>
          <cell r="M14" t="e">
            <v>#REF!</v>
          </cell>
          <cell r="O14" t="e">
            <v>#REF!</v>
          </cell>
          <cell r="P14" t="e">
            <v>#REF!</v>
          </cell>
          <cell r="Q14" t="e">
            <v>#REF!</v>
          </cell>
          <cell r="S14" t="e">
            <v>#REF!</v>
          </cell>
          <cell r="T14" t="e">
            <v>#REF!</v>
          </cell>
          <cell r="U14" t="e">
            <v>#REF!</v>
          </cell>
        </row>
        <row r="15">
          <cell r="B15" t="e">
            <v>#REF!</v>
          </cell>
          <cell r="C15" t="e">
            <v>#REF!</v>
          </cell>
          <cell r="D15" t="e">
            <v>#REF!</v>
          </cell>
          <cell r="E15" t="e">
            <v>#REF!</v>
          </cell>
          <cell r="F15" t="e">
            <v>#REF!</v>
          </cell>
          <cell r="G15" t="e">
            <v>#REF!</v>
          </cell>
          <cell r="H15" t="e">
            <v>#REF!</v>
          </cell>
          <cell r="I15" t="e">
            <v>#REF!</v>
          </cell>
          <cell r="J15" t="e">
            <v>#REF!</v>
          </cell>
          <cell r="K15" t="e">
            <v>#REF!</v>
          </cell>
          <cell r="L15" t="e">
            <v>#REF!</v>
          </cell>
          <cell r="M15" t="e">
            <v>#REF!</v>
          </cell>
          <cell r="N15" t="e">
            <v>#REF!</v>
          </cell>
          <cell r="O15" t="e">
            <v>#REF!</v>
          </cell>
          <cell r="P15" t="e">
            <v>#REF!</v>
          </cell>
          <cell r="Q15" t="e">
            <v>#REF!</v>
          </cell>
          <cell r="R15" t="e">
            <v>#REF!</v>
          </cell>
          <cell r="S15" t="e">
            <v>#REF!</v>
          </cell>
          <cell r="T15" t="e">
            <v>#REF!</v>
          </cell>
          <cell r="U15" t="e">
            <v>#REF!</v>
          </cell>
        </row>
        <row r="16">
          <cell r="B16" t="e">
            <v>#REF!</v>
          </cell>
          <cell r="C16" t="e">
            <v>#REF!</v>
          </cell>
          <cell r="F16" t="e">
            <v>#REF!</v>
          </cell>
          <cell r="J16" t="e">
            <v>#REF!</v>
          </cell>
          <cell r="L16" t="e">
            <v>#REF!</v>
          </cell>
          <cell r="M16" t="e">
            <v>#REF!</v>
          </cell>
          <cell r="O16" t="e">
            <v>#REF!</v>
          </cell>
          <cell r="P16" t="e">
            <v>#REF!</v>
          </cell>
          <cell r="Q16" t="e">
            <v>#REF!</v>
          </cell>
          <cell r="S16" t="e">
            <v>#REF!</v>
          </cell>
          <cell r="T16" t="e">
            <v>#REF!</v>
          </cell>
          <cell r="U16" t="e">
            <v>#REF!</v>
          </cell>
        </row>
        <row r="18">
          <cell r="C18" t="e">
            <v>#REF!</v>
          </cell>
          <cell r="D18" t="e">
            <v>#REF!</v>
          </cell>
          <cell r="E18" t="e">
            <v>#REF!</v>
          </cell>
          <cell r="F18" t="e">
            <v>#REF!</v>
          </cell>
          <cell r="G18" t="e">
            <v>#REF!</v>
          </cell>
          <cell r="H18" t="e">
            <v>#REF!</v>
          </cell>
          <cell r="I18" t="e">
            <v>#REF!</v>
          </cell>
          <cell r="J18" t="e">
            <v>#REF!</v>
          </cell>
          <cell r="K18" t="e">
            <v>#REF!</v>
          </cell>
          <cell r="L18" t="e">
            <v>#REF!</v>
          </cell>
          <cell r="M18" t="e">
            <v>#REF!</v>
          </cell>
          <cell r="N18" t="e">
            <v>#REF!</v>
          </cell>
          <cell r="O18" t="e">
            <v>#REF!</v>
          </cell>
          <cell r="P18" t="e">
            <v>#REF!</v>
          </cell>
          <cell r="Q18" t="e">
            <v>#REF!</v>
          </cell>
          <cell r="R18" t="e">
            <v>#REF!</v>
          </cell>
          <cell r="S18" t="e">
            <v>#REF!</v>
          </cell>
          <cell r="T18" t="e">
            <v>#REF!</v>
          </cell>
        </row>
        <row r="19">
          <cell r="B19" t="str">
            <v>E_EUITYP</v>
          </cell>
          <cell r="C19" t="e">
            <v>#REF!</v>
          </cell>
          <cell r="D19" t="e">
            <v>#REF!</v>
          </cell>
          <cell r="E19" t="e">
            <v>#REF!</v>
          </cell>
          <cell r="F19" t="e">
            <v>#REF!</v>
          </cell>
          <cell r="G19" t="e">
            <v>#REF!</v>
          </cell>
          <cell r="H19" t="e">
            <v>#REF!</v>
          </cell>
          <cell r="I19" t="e">
            <v>#REF!</v>
          </cell>
          <cell r="J19" t="e">
            <v>#REF!</v>
          </cell>
          <cell r="K19" t="e">
            <v>#REF!</v>
          </cell>
          <cell r="L19" t="e">
            <v>#REF!</v>
          </cell>
          <cell r="M19" t="e">
            <v>#REF!</v>
          </cell>
          <cell r="N19" t="e">
            <v>#REF!</v>
          </cell>
          <cell r="O19" t="e">
            <v>#REF!</v>
          </cell>
          <cell r="P19" t="e">
            <v>#REF!</v>
          </cell>
          <cell r="Q19" t="e">
            <v>#REF!</v>
          </cell>
          <cell r="R19" t="e">
            <v>#REF!</v>
          </cell>
          <cell r="S19" t="e">
            <v>#REF!</v>
          </cell>
          <cell r="T19" t="e">
            <v>#REF!</v>
          </cell>
        </row>
        <row r="20">
          <cell r="B20" t="str">
            <v>E_EUIREG</v>
          </cell>
          <cell r="C20" t="e">
            <v>#REF!</v>
          </cell>
          <cell r="F20" t="e">
            <v>#REF!</v>
          </cell>
          <cell r="J20" t="e">
            <v>#REF!</v>
          </cell>
          <cell r="L20" t="e">
            <v>#REF!</v>
          </cell>
          <cell r="M20" t="e">
            <v>#REF!</v>
          </cell>
          <cell r="O20" t="e">
            <v>#REF!</v>
          </cell>
          <cell r="P20" t="e">
            <v>#REF!</v>
          </cell>
          <cell r="Q20" t="e">
            <v>#REF!</v>
          </cell>
          <cell r="S20" t="e">
            <v>#REF!</v>
          </cell>
          <cell r="T20" t="e">
            <v>#REF!</v>
          </cell>
        </row>
        <row r="22">
          <cell r="B22" t="str">
            <v>ElecHtEUITYPHeat</v>
          </cell>
          <cell r="C22">
            <v>2</v>
          </cell>
          <cell r="D22">
            <v>2</v>
          </cell>
          <cell r="E22">
            <v>2</v>
          </cell>
          <cell r="F22">
            <v>2</v>
          </cell>
          <cell r="G22">
            <v>2.2000000000000002</v>
          </cell>
          <cell r="H22">
            <v>3</v>
          </cell>
          <cell r="I22">
            <v>3</v>
          </cell>
          <cell r="J22">
            <v>3</v>
          </cell>
          <cell r="K22">
            <v>4</v>
          </cell>
          <cell r="L22">
            <v>2</v>
          </cell>
          <cell r="M22">
            <v>5</v>
          </cell>
          <cell r="N22">
            <v>4</v>
          </cell>
          <cell r="O22">
            <v>4</v>
          </cell>
          <cell r="P22">
            <v>4</v>
          </cell>
          <cell r="Q22">
            <v>6</v>
          </cell>
          <cell r="R22">
            <v>5</v>
          </cell>
          <cell r="S22">
            <v>4</v>
          </cell>
          <cell r="T22">
            <v>4</v>
          </cell>
        </row>
        <row r="23">
          <cell r="B23" t="str">
            <v>GasHtEUITYPHeat</v>
          </cell>
          <cell r="C23">
            <v>0.1</v>
          </cell>
          <cell r="D23">
            <v>0.1</v>
          </cell>
          <cell r="E23">
            <v>0.1</v>
          </cell>
          <cell r="F23">
            <v>0.1</v>
          </cell>
          <cell r="G23">
            <v>0.1</v>
          </cell>
          <cell r="H23">
            <v>0.1</v>
          </cell>
          <cell r="I23">
            <v>0.1</v>
          </cell>
          <cell r="J23">
            <v>0.1</v>
          </cell>
          <cell r="K23">
            <v>0.1</v>
          </cell>
          <cell r="L23">
            <v>0.1</v>
          </cell>
          <cell r="M23">
            <v>0.1</v>
          </cell>
          <cell r="N23">
            <v>0.1</v>
          </cell>
          <cell r="O23">
            <v>0.1</v>
          </cell>
          <cell r="P23">
            <v>0.1</v>
          </cell>
          <cell r="Q23">
            <v>0.2</v>
          </cell>
          <cell r="R23">
            <v>0.1</v>
          </cell>
          <cell r="S23">
            <v>0.1</v>
          </cell>
          <cell r="T23">
            <v>0.1</v>
          </cell>
        </row>
        <row r="24">
          <cell r="B24" t="str">
            <v>HtPmpHtEUITYPHeat</v>
          </cell>
          <cell r="C24">
            <v>1</v>
          </cell>
          <cell r="D24">
            <v>1</v>
          </cell>
          <cell r="E24">
            <v>1</v>
          </cell>
          <cell r="F24">
            <v>1</v>
          </cell>
          <cell r="G24">
            <v>1.1000000000000001</v>
          </cell>
          <cell r="H24">
            <v>1.5</v>
          </cell>
          <cell r="I24">
            <v>1.5</v>
          </cell>
          <cell r="J24">
            <v>1.5</v>
          </cell>
          <cell r="K24">
            <v>2</v>
          </cell>
          <cell r="L24">
            <v>1</v>
          </cell>
          <cell r="M24">
            <v>2.5</v>
          </cell>
          <cell r="N24">
            <v>2</v>
          </cell>
          <cell r="O24">
            <v>2</v>
          </cell>
          <cell r="P24">
            <v>2</v>
          </cell>
          <cell r="Q24">
            <v>3</v>
          </cell>
          <cell r="R24">
            <v>2.5</v>
          </cell>
          <cell r="S24">
            <v>2</v>
          </cell>
          <cell r="T24">
            <v>2</v>
          </cell>
        </row>
        <row r="25">
          <cell r="B25" t="str">
            <v>ThermsTYPHeat</v>
          </cell>
          <cell r="C25">
            <v>0.27</v>
          </cell>
          <cell r="D25">
            <v>0.27</v>
          </cell>
          <cell r="E25">
            <v>0.27</v>
          </cell>
          <cell r="F25">
            <v>0.28999999999999998</v>
          </cell>
          <cell r="G25">
            <v>0.28999999999999998</v>
          </cell>
          <cell r="H25">
            <v>0.28999999999999998</v>
          </cell>
          <cell r="I25">
            <v>0.28999999999999998</v>
          </cell>
          <cell r="J25">
            <v>0.28999999999999998</v>
          </cell>
          <cell r="K25">
            <v>0.28999999999999998</v>
          </cell>
          <cell r="L25">
            <v>0.17</v>
          </cell>
          <cell r="M25">
            <v>0.5</v>
          </cell>
          <cell r="N25">
            <v>0.5</v>
          </cell>
          <cell r="O25">
            <v>0.5</v>
          </cell>
          <cell r="P25">
            <v>0.3</v>
          </cell>
          <cell r="Q25">
            <v>0.5</v>
          </cell>
          <cell r="R25">
            <v>0.5</v>
          </cell>
          <cell r="S25">
            <v>0.4</v>
          </cell>
          <cell r="T25">
            <v>0.6</v>
          </cell>
        </row>
        <row r="27">
          <cell r="B27" t="str">
            <v>EUITYPCool</v>
          </cell>
          <cell r="C27">
            <v>2.5</v>
          </cell>
          <cell r="D27">
            <v>1.8</v>
          </cell>
          <cell r="E27">
            <v>1</v>
          </cell>
          <cell r="F27">
            <v>1.2</v>
          </cell>
          <cell r="G27">
            <v>2.5</v>
          </cell>
          <cell r="H27">
            <v>3.5</v>
          </cell>
          <cell r="I27">
            <v>4</v>
          </cell>
          <cell r="J27">
            <v>0.7</v>
          </cell>
          <cell r="K27">
            <v>3</v>
          </cell>
          <cell r="L27">
            <v>0.5</v>
          </cell>
          <cell r="M27">
            <v>4</v>
          </cell>
          <cell r="N27">
            <v>6</v>
          </cell>
          <cell r="O27">
            <v>5</v>
          </cell>
          <cell r="P27">
            <v>2.5</v>
          </cell>
          <cell r="Q27">
            <v>2</v>
          </cell>
          <cell r="R27">
            <v>3</v>
          </cell>
          <cell r="S27">
            <v>2.5</v>
          </cell>
          <cell r="T27">
            <v>2.5</v>
          </cell>
        </row>
        <row r="28">
          <cell r="B28" t="str">
            <v>EUITYPVent</v>
          </cell>
          <cell r="C28" t="e">
            <v>#REF!</v>
          </cell>
          <cell r="D28" t="e">
            <v>#REF!</v>
          </cell>
          <cell r="E28" t="e">
            <v>#REF!</v>
          </cell>
          <cell r="F28" t="e">
            <v>#REF!</v>
          </cell>
          <cell r="G28">
            <v>2</v>
          </cell>
          <cell r="H28">
            <v>2.8</v>
          </cell>
          <cell r="I28">
            <v>2.6</v>
          </cell>
          <cell r="J28">
            <v>2.2999999999999998</v>
          </cell>
          <cell r="K28">
            <v>2</v>
          </cell>
          <cell r="L28">
            <v>0.5</v>
          </cell>
          <cell r="M28">
            <v>3.5</v>
          </cell>
          <cell r="N28">
            <v>4</v>
          </cell>
          <cell r="O28">
            <v>5</v>
          </cell>
          <cell r="P28">
            <v>2.5</v>
          </cell>
          <cell r="Q28">
            <v>7</v>
          </cell>
          <cell r="R28">
            <v>4.7</v>
          </cell>
          <cell r="S28">
            <v>2</v>
          </cell>
          <cell r="T28">
            <v>2</v>
          </cell>
        </row>
        <row r="29">
          <cell r="B29" t="str">
            <v>EUITYPWater</v>
          </cell>
          <cell r="C29">
            <v>0.5</v>
          </cell>
          <cell r="D29">
            <v>0.5</v>
          </cell>
          <cell r="E29">
            <v>0.5</v>
          </cell>
          <cell r="F29">
            <v>0.1</v>
          </cell>
          <cell r="G29">
            <v>0.1</v>
          </cell>
          <cell r="H29">
            <v>0.1</v>
          </cell>
          <cell r="I29">
            <v>0.1</v>
          </cell>
          <cell r="J29">
            <v>0.1</v>
          </cell>
          <cell r="K29">
            <v>1</v>
          </cell>
          <cell r="L29">
            <v>0.1</v>
          </cell>
          <cell r="M29">
            <v>1</v>
          </cell>
          <cell r="N29">
            <v>1</v>
          </cell>
          <cell r="O29">
            <v>1</v>
          </cell>
          <cell r="P29">
            <v>1</v>
          </cell>
          <cell r="Q29">
            <v>0.7</v>
          </cell>
          <cell r="R29">
            <v>0.5</v>
          </cell>
          <cell r="S29">
            <v>0.1</v>
          </cell>
          <cell r="T29">
            <v>0.1</v>
          </cell>
        </row>
        <row r="30">
          <cell r="B30" t="str">
            <v>EUITYPCook</v>
          </cell>
          <cell r="C30">
            <v>0.2</v>
          </cell>
          <cell r="D30">
            <v>0.1</v>
          </cell>
          <cell r="E30">
            <v>0</v>
          </cell>
          <cell r="F30">
            <v>1</v>
          </cell>
          <cell r="G30">
            <v>0.2</v>
          </cell>
          <cell r="H30">
            <v>0</v>
          </cell>
          <cell r="I30">
            <v>0</v>
          </cell>
          <cell r="J30">
            <v>0.5</v>
          </cell>
          <cell r="K30">
            <v>1</v>
          </cell>
          <cell r="L30">
            <v>0</v>
          </cell>
          <cell r="M30">
            <v>4</v>
          </cell>
          <cell r="N30">
            <v>8</v>
          </cell>
          <cell r="O30">
            <v>10</v>
          </cell>
          <cell r="P30">
            <v>1.5</v>
          </cell>
          <cell r="Q30">
            <v>0.7</v>
          </cell>
          <cell r="R30">
            <v>0</v>
          </cell>
          <cell r="S30">
            <v>0.1</v>
          </cell>
          <cell r="T30">
            <v>0.1</v>
          </cell>
        </row>
        <row r="31">
          <cell r="B31" t="str">
            <v>EUITYPRefr</v>
          </cell>
          <cell r="C31">
            <v>0.03</v>
          </cell>
          <cell r="D31">
            <v>0.03</v>
          </cell>
          <cell r="E31">
            <v>0.03</v>
          </cell>
          <cell r="F31">
            <v>15</v>
          </cell>
          <cell r="G31">
            <v>0.2</v>
          </cell>
          <cell r="H31">
            <v>0.03</v>
          </cell>
          <cell r="I31">
            <v>0.03</v>
          </cell>
          <cell r="J31">
            <v>0.5</v>
          </cell>
          <cell r="K31">
            <v>1</v>
          </cell>
          <cell r="L31">
            <v>0.03</v>
          </cell>
          <cell r="M31">
            <v>26</v>
          </cell>
          <cell r="N31">
            <v>36</v>
          </cell>
          <cell r="O31">
            <v>11</v>
          </cell>
          <cell r="P31">
            <v>1.5</v>
          </cell>
          <cell r="Q31">
            <v>1</v>
          </cell>
          <cell r="R31">
            <v>0.5</v>
          </cell>
          <cell r="S31">
            <v>2</v>
          </cell>
          <cell r="T31">
            <v>2</v>
          </cell>
        </row>
        <row r="32">
          <cell r="B32" t="str">
            <v>EUITYPLght</v>
          </cell>
          <cell r="C32" t="e">
            <v>#REF!</v>
          </cell>
          <cell r="D32" t="e">
            <v>#REF!</v>
          </cell>
          <cell r="E32" t="e">
            <v>#REF!</v>
          </cell>
          <cell r="F32" t="e">
            <v>#REF!</v>
          </cell>
          <cell r="G32" t="e">
            <v>#REF!</v>
          </cell>
          <cell r="H32" t="e">
            <v>#REF!</v>
          </cell>
          <cell r="I32" t="e">
            <v>#REF!</v>
          </cell>
          <cell r="J32" t="e">
            <v>#REF!</v>
          </cell>
          <cell r="K32" t="e">
            <v>#REF!</v>
          </cell>
          <cell r="L32" t="e">
            <v>#REF!</v>
          </cell>
          <cell r="M32" t="e">
            <v>#REF!</v>
          </cell>
          <cell r="N32" t="e">
            <v>#REF!</v>
          </cell>
          <cell r="O32" t="e">
            <v>#REF!</v>
          </cell>
          <cell r="P32" t="e">
            <v>#REF!</v>
          </cell>
          <cell r="Q32" t="e">
            <v>#REF!</v>
          </cell>
          <cell r="R32" t="e">
            <v>#REF!</v>
          </cell>
          <cell r="S32" t="e">
            <v>#REF!</v>
          </cell>
          <cell r="T32" t="e">
            <v>#REF!</v>
          </cell>
        </row>
        <row r="33">
          <cell r="B33" t="str">
            <v>EUITYPMisc</v>
          </cell>
          <cell r="C33">
            <v>5</v>
          </cell>
          <cell r="D33">
            <v>5</v>
          </cell>
          <cell r="E33">
            <v>4</v>
          </cell>
          <cell r="F33">
            <v>4</v>
          </cell>
          <cell r="G33">
            <v>2</v>
          </cell>
          <cell r="H33">
            <v>2</v>
          </cell>
          <cell r="I33">
            <v>2</v>
          </cell>
          <cell r="J33">
            <v>1</v>
          </cell>
          <cell r="K33">
            <v>6</v>
          </cell>
          <cell r="L33">
            <v>1.2</v>
          </cell>
          <cell r="M33">
            <v>2</v>
          </cell>
          <cell r="N33">
            <v>3</v>
          </cell>
          <cell r="O33">
            <v>3</v>
          </cell>
          <cell r="P33">
            <v>3.5</v>
          </cell>
          <cell r="Q33">
            <v>6</v>
          </cell>
          <cell r="R33">
            <v>3</v>
          </cell>
          <cell r="S33">
            <v>5</v>
          </cell>
          <cell r="T33">
            <v>5</v>
          </cell>
        </row>
        <row r="35">
          <cell r="B35" t="str">
            <v>ElecHtEUITYPTotal</v>
          </cell>
          <cell r="C35" t="e">
            <v>#REF!</v>
          </cell>
          <cell r="D35" t="e">
            <v>#REF!</v>
          </cell>
          <cell r="E35" t="e">
            <v>#REF!</v>
          </cell>
          <cell r="F35" t="e">
            <v>#REF!</v>
          </cell>
          <cell r="G35" t="e">
            <v>#REF!</v>
          </cell>
          <cell r="H35" t="e">
            <v>#REF!</v>
          </cell>
          <cell r="I35" t="e">
            <v>#REF!</v>
          </cell>
          <cell r="J35" t="e">
            <v>#REF!</v>
          </cell>
          <cell r="K35" t="e">
            <v>#REF!</v>
          </cell>
          <cell r="L35" t="e">
            <v>#REF!</v>
          </cell>
          <cell r="M35" t="e">
            <v>#REF!</v>
          </cell>
          <cell r="N35" t="e">
            <v>#REF!</v>
          </cell>
          <cell r="O35" t="e">
            <v>#REF!</v>
          </cell>
          <cell r="P35" t="e">
            <v>#REF!</v>
          </cell>
          <cell r="Q35" t="e">
            <v>#REF!</v>
          </cell>
          <cell r="R35" t="e">
            <v>#REF!</v>
          </cell>
          <cell r="S35" t="e">
            <v>#REF!</v>
          </cell>
          <cell r="T35" t="e">
            <v>#REF!</v>
          </cell>
        </row>
        <row r="36">
          <cell r="B36" t="str">
            <v>GasHtEUITYPTotal</v>
          </cell>
          <cell r="C36" t="e">
            <v>#REF!</v>
          </cell>
          <cell r="D36" t="e">
            <v>#REF!</v>
          </cell>
          <cell r="E36" t="e">
            <v>#REF!</v>
          </cell>
          <cell r="F36" t="e">
            <v>#REF!</v>
          </cell>
          <cell r="G36" t="e">
            <v>#REF!</v>
          </cell>
          <cell r="H36" t="e">
            <v>#REF!</v>
          </cell>
          <cell r="I36" t="e">
            <v>#REF!</v>
          </cell>
          <cell r="J36" t="e">
            <v>#REF!</v>
          </cell>
          <cell r="K36" t="e">
            <v>#REF!</v>
          </cell>
          <cell r="L36" t="e">
            <v>#REF!</v>
          </cell>
          <cell r="M36" t="e">
            <v>#REF!</v>
          </cell>
          <cell r="N36" t="e">
            <v>#REF!</v>
          </cell>
          <cell r="O36" t="e">
            <v>#REF!</v>
          </cell>
          <cell r="P36" t="e">
            <v>#REF!</v>
          </cell>
          <cell r="Q36" t="e">
            <v>#REF!</v>
          </cell>
          <cell r="R36" t="e">
            <v>#REF!</v>
          </cell>
          <cell r="S36" t="e">
            <v>#REF!</v>
          </cell>
          <cell r="T36" t="e">
            <v>#REF!</v>
          </cell>
        </row>
        <row r="37">
          <cell r="B37" t="str">
            <v>HtPmpHtEUITYPTotal</v>
          </cell>
          <cell r="C37" t="e">
            <v>#REF!</v>
          </cell>
          <cell r="D37" t="e">
            <v>#REF!</v>
          </cell>
          <cell r="E37" t="e">
            <v>#REF!</v>
          </cell>
          <cell r="F37" t="e">
            <v>#REF!</v>
          </cell>
          <cell r="G37" t="e">
            <v>#REF!</v>
          </cell>
          <cell r="H37" t="e">
            <v>#REF!</v>
          </cell>
          <cell r="I37" t="e">
            <v>#REF!</v>
          </cell>
          <cell r="J37" t="e">
            <v>#REF!</v>
          </cell>
          <cell r="K37" t="e">
            <v>#REF!</v>
          </cell>
          <cell r="L37" t="e">
            <v>#REF!</v>
          </cell>
          <cell r="M37" t="e">
            <v>#REF!</v>
          </cell>
          <cell r="N37" t="e">
            <v>#REF!</v>
          </cell>
          <cell r="O37" t="e">
            <v>#REF!</v>
          </cell>
          <cell r="P37" t="e">
            <v>#REF!</v>
          </cell>
          <cell r="Q37" t="e">
            <v>#REF!</v>
          </cell>
          <cell r="R37" t="e">
            <v>#REF!</v>
          </cell>
          <cell r="S37" t="e">
            <v>#REF!</v>
          </cell>
          <cell r="T37" t="e">
            <v>#REF!</v>
          </cell>
        </row>
        <row r="38">
          <cell r="C38" t="e">
            <v>#REF!</v>
          </cell>
          <cell r="D38" t="e">
            <v>#REF!</v>
          </cell>
          <cell r="E38" t="e">
            <v>#REF!</v>
          </cell>
          <cell r="F38" t="e">
            <v>#REF!</v>
          </cell>
          <cell r="G38" t="e">
            <v>#REF!</v>
          </cell>
          <cell r="H38" t="e">
            <v>#REF!</v>
          </cell>
          <cell r="I38" t="e">
            <v>#REF!</v>
          </cell>
          <cell r="J38" t="e">
            <v>#REF!</v>
          </cell>
          <cell r="K38" t="e">
            <v>#REF!</v>
          </cell>
          <cell r="L38" t="e">
            <v>#REF!</v>
          </cell>
          <cell r="M38" t="e">
            <v>#REF!</v>
          </cell>
          <cell r="N38" t="e">
            <v>#REF!</v>
          </cell>
          <cell r="O38" t="e">
            <v>#REF!</v>
          </cell>
          <cell r="P38" t="e">
            <v>#REF!</v>
          </cell>
          <cell r="Q38" t="e">
            <v>#REF!</v>
          </cell>
          <cell r="R38" t="e">
            <v>#REF!</v>
          </cell>
          <cell r="S38" t="e">
            <v>#REF!</v>
          </cell>
          <cell r="T38" t="e">
            <v>#REF!</v>
          </cell>
        </row>
        <row r="39">
          <cell r="B39" t="str">
            <v>EUITYP Space Heat Weigheted Elec EUI by Type</v>
          </cell>
          <cell r="C39" t="e">
            <v>#REF!</v>
          </cell>
          <cell r="D39" t="e">
            <v>#REF!</v>
          </cell>
          <cell r="E39" t="e">
            <v>#REF!</v>
          </cell>
          <cell r="F39" t="e">
            <v>#REF!</v>
          </cell>
          <cell r="G39" t="e">
            <v>#REF!</v>
          </cell>
          <cell r="H39" t="e">
            <v>#REF!</v>
          </cell>
          <cell r="I39" t="e">
            <v>#REF!</v>
          </cell>
          <cell r="J39" t="e">
            <v>#REF!</v>
          </cell>
          <cell r="K39" t="e">
            <v>#REF!</v>
          </cell>
          <cell r="L39" t="e">
            <v>#REF!</v>
          </cell>
          <cell r="M39" t="e">
            <v>#REF!</v>
          </cell>
          <cell r="N39" t="e">
            <v>#REF!</v>
          </cell>
          <cell r="O39" t="e">
            <v>#REF!</v>
          </cell>
          <cell r="P39" t="e">
            <v>#REF!</v>
          </cell>
          <cell r="Q39" t="e">
            <v>#REF!</v>
          </cell>
          <cell r="R39" t="e">
            <v>#REF!</v>
          </cell>
          <cell r="S39" t="e">
            <v>#REF!</v>
          </cell>
          <cell r="T39" t="e">
            <v>#REF!</v>
          </cell>
        </row>
        <row r="41">
          <cell r="B41" t="str">
            <v>LPD</v>
          </cell>
          <cell r="C41">
            <v>1.1000000000000001</v>
          </cell>
          <cell r="D41">
            <v>1.3</v>
          </cell>
          <cell r="E41">
            <v>1.6</v>
          </cell>
          <cell r="F41">
            <v>1.5</v>
          </cell>
          <cell r="G41">
            <v>1.5</v>
          </cell>
          <cell r="H41">
            <v>2</v>
          </cell>
          <cell r="I41">
            <v>1.5</v>
          </cell>
          <cell r="J41">
            <v>1.1000000000000001</v>
          </cell>
          <cell r="K41">
            <v>1.2</v>
          </cell>
          <cell r="L41">
            <v>0.9</v>
          </cell>
          <cell r="M41">
            <v>1.6</v>
          </cell>
          <cell r="N41">
            <v>1.4</v>
          </cell>
          <cell r="O41">
            <v>1.3</v>
          </cell>
          <cell r="P41">
            <v>1.4</v>
          </cell>
          <cell r="Q41">
            <v>1.2</v>
          </cell>
          <cell r="R41">
            <v>1.3</v>
          </cell>
          <cell r="S41">
            <v>1</v>
          </cell>
          <cell r="T41">
            <v>1</v>
          </cell>
        </row>
        <row r="42">
          <cell r="B42" t="str">
            <v>HOURSLght</v>
          </cell>
          <cell r="C42" t="e">
            <v>#REF!</v>
          </cell>
          <cell r="D42" t="e">
            <v>#REF!</v>
          </cell>
          <cell r="E42" t="e">
            <v>#REF!</v>
          </cell>
          <cell r="F42" t="e">
            <v>#REF!</v>
          </cell>
          <cell r="G42" t="e">
            <v>#REF!</v>
          </cell>
          <cell r="H42" t="e">
            <v>#REF!</v>
          </cell>
          <cell r="I42" t="e">
            <v>#REF!</v>
          </cell>
          <cell r="J42" t="e">
            <v>#REF!</v>
          </cell>
          <cell r="K42" t="e">
            <v>#REF!</v>
          </cell>
          <cell r="L42" t="e">
            <v>#REF!</v>
          </cell>
          <cell r="M42" t="e">
            <v>#REF!</v>
          </cell>
          <cell r="N42" t="e">
            <v>#REF!</v>
          </cell>
          <cell r="O42" t="e">
            <v>#REF!</v>
          </cell>
          <cell r="P42" t="e">
            <v>#REF!</v>
          </cell>
          <cell r="Q42" t="e">
            <v>#REF!</v>
          </cell>
          <cell r="R42" t="e">
            <v>#REF!</v>
          </cell>
          <cell r="S42" t="e">
            <v>#REF!</v>
          </cell>
          <cell r="T42" t="e">
            <v>#REF!</v>
          </cell>
        </row>
        <row r="43">
          <cell r="B43" t="str">
            <v>LPDAdjust</v>
          </cell>
          <cell r="C43" t="e">
            <v>#REF!</v>
          </cell>
          <cell r="D43" t="e">
            <v>#REF!</v>
          </cell>
          <cell r="E43" t="e">
            <v>#REF!</v>
          </cell>
          <cell r="F43" t="e">
            <v>#REF!</v>
          </cell>
          <cell r="G43" t="e">
            <v>#REF!</v>
          </cell>
          <cell r="H43" t="e">
            <v>#REF!</v>
          </cell>
          <cell r="I43" t="e">
            <v>#REF!</v>
          </cell>
          <cell r="J43" t="e">
            <v>#REF!</v>
          </cell>
          <cell r="K43" t="e">
            <v>#REF!</v>
          </cell>
          <cell r="L43" t="e">
            <v>#REF!</v>
          </cell>
          <cell r="M43" t="e">
            <v>#REF!</v>
          </cell>
          <cell r="N43" t="e">
            <v>#REF!</v>
          </cell>
          <cell r="O43" t="e">
            <v>#REF!</v>
          </cell>
          <cell r="P43" t="e">
            <v>#REF!</v>
          </cell>
          <cell r="Q43" t="e">
            <v>#REF!</v>
          </cell>
          <cell r="R43" t="e">
            <v>#REF!</v>
          </cell>
          <cell r="S43" t="e">
            <v>#REF!</v>
          </cell>
          <cell r="T43" t="e">
            <v>#REF!</v>
          </cell>
        </row>
        <row r="44">
          <cell r="B44" t="str">
            <v>KWHLght</v>
          </cell>
          <cell r="C44" t="e">
            <v>#REF!</v>
          </cell>
          <cell r="D44" t="e">
            <v>#REF!</v>
          </cell>
          <cell r="E44" t="e">
            <v>#REF!</v>
          </cell>
          <cell r="F44" t="e">
            <v>#REF!</v>
          </cell>
          <cell r="G44" t="e">
            <v>#REF!</v>
          </cell>
          <cell r="H44" t="e">
            <v>#REF!</v>
          </cell>
          <cell r="I44" t="e">
            <v>#REF!</v>
          </cell>
          <cell r="J44" t="e">
            <v>#REF!</v>
          </cell>
          <cell r="K44" t="e">
            <v>#REF!</v>
          </cell>
          <cell r="L44" t="e">
            <v>#REF!</v>
          </cell>
          <cell r="M44" t="e">
            <v>#REF!</v>
          </cell>
          <cell r="N44" t="e">
            <v>#REF!</v>
          </cell>
          <cell r="O44" t="e">
            <v>#REF!</v>
          </cell>
          <cell r="P44" t="e">
            <v>#REF!</v>
          </cell>
          <cell r="Q44" t="e">
            <v>#REF!</v>
          </cell>
          <cell r="R44" t="e">
            <v>#REF!</v>
          </cell>
          <cell r="S44" t="e">
            <v>#REF!</v>
          </cell>
          <cell r="T44" t="e">
            <v>#REF!</v>
          </cell>
        </row>
        <row r="46">
          <cell r="B46" t="str">
            <v>VPD</v>
          </cell>
          <cell r="C46">
            <v>0.6</v>
          </cell>
          <cell r="D46">
            <v>0.6</v>
          </cell>
          <cell r="E46">
            <v>0.6</v>
          </cell>
          <cell r="F46">
            <v>0.6</v>
          </cell>
          <cell r="G46">
            <v>0.6</v>
          </cell>
          <cell r="H46">
            <v>0.6</v>
          </cell>
          <cell r="I46">
            <v>0.6</v>
          </cell>
          <cell r="J46">
            <v>0.8</v>
          </cell>
          <cell r="K46">
            <v>0.6</v>
          </cell>
          <cell r="L46">
            <v>0.6</v>
          </cell>
          <cell r="M46">
            <v>1.8</v>
          </cell>
          <cell r="N46">
            <v>1.6</v>
          </cell>
          <cell r="O46">
            <v>2.6</v>
          </cell>
          <cell r="P46">
            <v>1.3</v>
          </cell>
          <cell r="Q46">
            <v>1.3</v>
          </cell>
          <cell r="R46">
            <v>1.3</v>
          </cell>
          <cell r="S46">
            <v>1.3</v>
          </cell>
          <cell r="T46">
            <v>1.3</v>
          </cell>
        </row>
        <row r="47">
          <cell r="B47" t="str">
            <v>KWHVent</v>
          </cell>
          <cell r="C47" t="e">
            <v>#REF!</v>
          </cell>
          <cell r="D47" t="e">
            <v>#REF!</v>
          </cell>
          <cell r="E47" t="e">
            <v>#REF!</v>
          </cell>
          <cell r="F47" t="e">
            <v>#REF!</v>
          </cell>
          <cell r="G47" t="e">
            <v>#REF!</v>
          </cell>
          <cell r="H47" t="e">
            <v>#REF!</v>
          </cell>
          <cell r="I47" t="e">
            <v>#REF!</v>
          </cell>
          <cell r="J47" t="e">
            <v>#REF!</v>
          </cell>
          <cell r="K47" t="e">
            <v>#REF!</v>
          </cell>
          <cell r="L47" t="e">
            <v>#REF!</v>
          </cell>
          <cell r="M47" t="e">
            <v>#REF!</v>
          </cell>
          <cell r="N47" t="e">
            <v>#REF!</v>
          </cell>
          <cell r="O47" t="e">
            <v>#REF!</v>
          </cell>
          <cell r="P47" t="e">
            <v>#REF!</v>
          </cell>
          <cell r="Q47" t="e">
            <v>#REF!</v>
          </cell>
          <cell r="R47" t="e">
            <v>#REF!</v>
          </cell>
          <cell r="S47" t="e">
            <v>#REF!</v>
          </cell>
          <cell r="T47" t="e">
            <v>#REF!</v>
          </cell>
        </row>
        <row r="49">
          <cell r="B49" t="str">
            <v>HVACElecHt</v>
          </cell>
          <cell r="C49" t="e">
            <v>#REF!</v>
          </cell>
          <cell r="D49" t="e">
            <v>#REF!</v>
          </cell>
          <cell r="E49" t="e">
            <v>#REF!</v>
          </cell>
          <cell r="F49" t="e">
            <v>#REF!</v>
          </cell>
          <cell r="G49">
            <v>6.7</v>
          </cell>
          <cell r="H49">
            <v>9.3000000000000007</v>
          </cell>
          <cell r="I49">
            <v>9.6</v>
          </cell>
          <cell r="J49">
            <v>6</v>
          </cell>
          <cell r="K49">
            <v>9</v>
          </cell>
          <cell r="L49">
            <v>3</v>
          </cell>
          <cell r="M49">
            <v>12.5</v>
          </cell>
          <cell r="N49">
            <v>14</v>
          </cell>
          <cell r="O49">
            <v>14</v>
          </cell>
          <cell r="P49">
            <v>9</v>
          </cell>
          <cell r="Q49">
            <v>15</v>
          </cell>
          <cell r="R49">
            <v>12.7</v>
          </cell>
          <cell r="S49">
            <v>8.5</v>
          </cell>
          <cell r="T49">
            <v>8.5</v>
          </cell>
        </row>
        <row r="50">
          <cell r="B50" t="str">
            <v>HVACGasHt</v>
          </cell>
          <cell r="C50" t="e">
            <v>#REF!</v>
          </cell>
          <cell r="D50" t="e">
            <v>#REF!</v>
          </cell>
          <cell r="E50" t="e">
            <v>#REF!</v>
          </cell>
          <cell r="F50" t="e">
            <v>#REF!</v>
          </cell>
          <cell r="G50">
            <v>4.5999999999999996</v>
          </cell>
          <cell r="H50">
            <v>6.4</v>
          </cell>
          <cell r="I50">
            <v>6.6999999999999993</v>
          </cell>
          <cell r="J50">
            <v>3.0999999999999996</v>
          </cell>
          <cell r="K50">
            <v>5.0999999999999996</v>
          </cell>
          <cell r="L50">
            <v>1.1000000000000001</v>
          </cell>
          <cell r="M50">
            <v>7.6</v>
          </cell>
          <cell r="N50">
            <v>10.1</v>
          </cell>
          <cell r="O50">
            <v>10.1</v>
          </cell>
          <cell r="P50">
            <v>5.0999999999999996</v>
          </cell>
          <cell r="Q50">
            <v>9.1999999999999993</v>
          </cell>
          <cell r="R50">
            <v>7.8000000000000007</v>
          </cell>
          <cell r="S50">
            <v>4.5999999999999996</v>
          </cell>
          <cell r="T50">
            <v>4.5999999999999996</v>
          </cell>
        </row>
        <row r="51">
          <cell r="B51" t="str">
            <v>HVACHtPmpHt</v>
          </cell>
          <cell r="C51" t="e">
            <v>#REF!</v>
          </cell>
          <cell r="D51" t="e">
            <v>#REF!</v>
          </cell>
          <cell r="E51" t="e">
            <v>#REF!</v>
          </cell>
          <cell r="F51" t="e">
            <v>#REF!</v>
          </cell>
          <cell r="G51">
            <v>5.6</v>
          </cell>
          <cell r="H51">
            <v>7.8</v>
          </cell>
          <cell r="I51">
            <v>8.1</v>
          </cell>
          <cell r="J51">
            <v>4.5</v>
          </cell>
          <cell r="K51">
            <v>7</v>
          </cell>
          <cell r="L51">
            <v>2</v>
          </cell>
          <cell r="M51">
            <v>10</v>
          </cell>
          <cell r="N51">
            <v>12</v>
          </cell>
          <cell r="O51">
            <v>12</v>
          </cell>
          <cell r="P51">
            <v>7</v>
          </cell>
          <cell r="Q51">
            <v>12</v>
          </cell>
          <cell r="R51">
            <v>10.199999999999999</v>
          </cell>
          <cell r="S51">
            <v>6.5</v>
          </cell>
          <cell r="T51">
            <v>6.5</v>
          </cell>
        </row>
        <row r="52">
          <cell r="B52" t="str">
            <v>Elec HVAC EUI All Fuel Weighted Btype</v>
          </cell>
          <cell r="C52" t="e">
            <v>#REF!</v>
          </cell>
          <cell r="D52" t="e">
            <v>#REF!</v>
          </cell>
          <cell r="E52" t="e">
            <v>#REF!</v>
          </cell>
          <cell r="F52" t="e">
            <v>#REF!</v>
          </cell>
          <cell r="G52" t="e">
            <v>#REF!</v>
          </cell>
          <cell r="H52" t="e">
            <v>#REF!</v>
          </cell>
          <cell r="I52" t="e">
            <v>#REF!</v>
          </cell>
          <cell r="J52" t="e">
            <v>#REF!</v>
          </cell>
          <cell r="K52" t="e">
            <v>#REF!</v>
          </cell>
          <cell r="L52" t="e">
            <v>#REF!</v>
          </cell>
          <cell r="M52" t="e">
            <v>#REF!</v>
          </cell>
          <cell r="N52" t="e">
            <v>#REF!</v>
          </cell>
          <cell r="O52" t="e">
            <v>#REF!</v>
          </cell>
          <cell r="P52" t="e">
            <v>#REF!</v>
          </cell>
          <cell r="Q52" t="e">
            <v>#REF!</v>
          </cell>
          <cell r="R52" t="e">
            <v>#REF!</v>
          </cell>
          <cell r="S52" t="e">
            <v>#REF!</v>
          </cell>
          <cell r="T52" t="e">
            <v>#REF!</v>
          </cell>
        </row>
        <row r="53">
          <cell r="B53" t="str">
            <v>Elec HVAC EUI All Fuel Weighted Act</v>
          </cell>
          <cell r="C53" t="e">
            <v>#REF!</v>
          </cell>
          <cell r="F53" t="e">
            <v>#REF!</v>
          </cell>
          <cell r="J53" t="e">
            <v>#REF!</v>
          </cell>
          <cell r="M53" t="e">
            <v>#REF!</v>
          </cell>
        </row>
        <row r="64">
          <cell r="B64" t="str">
            <v>CBSA2001 e-EUI Raw - GasHt</v>
          </cell>
          <cell r="C64">
            <v>16</v>
          </cell>
          <cell r="D64">
            <v>15</v>
          </cell>
          <cell r="E64">
            <v>13</v>
          </cell>
          <cell r="F64">
            <v>29</v>
          </cell>
          <cell r="G64">
            <v>11</v>
          </cell>
          <cell r="H64">
            <v>16</v>
          </cell>
          <cell r="I64">
            <v>15</v>
          </cell>
          <cell r="J64">
            <v>6.2</v>
          </cell>
          <cell r="K64">
            <v>34</v>
          </cell>
          <cell r="L64">
            <v>12.6</v>
          </cell>
          <cell r="M64">
            <v>52</v>
          </cell>
          <cell r="O64">
            <v>40</v>
          </cell>
          <cell r="P64">
            <v>17</v>
          </cell>
          <cell r="Q64" t="str">
            <v>Q</v>
          </cell>
          <cell r="T64">
            <v>16</v>
          </cell>
        </row>
        <row r="65">
          <cell r="B65" t="str">
            <v>CBSA2001 e-EUI Corrected - GasHt</v>
          </cell>
          <cell r="F65">
            <v>35</v>
          </cell>
          <cell r="L65">
            <v>6.8</v>
          </cell>
          <cell r="Q65" t="str">
            <v>Q</v>
          </cell>
        </row>
        <row r="66">
          <cell r="B66" t="str">
            <v>CBSA2001 e-EUI Raw - GasHt - %ACT</v>
          </cell>
          <cell r="C66">
            <v>15</v>
          </cell>
          <cell r="F66">
            <v>18.5</v>
          </cell>
          <cell r="Q66" t="str">
            <v>Q</v>
          </cell>
        </row>
        <row r="67">
          <cell r="B67" t="str">
            <v>CBSA2001 g-EUI Raw - Gas Ht (kBtu/sf)</v>
          </cell>
          <cell r="J67">
            <v>29</v>
          </cell>
          <cell r="L67">
            <v>17</v>
          </cell>
          <cell r="M67">
            <v>73</v>
          </cell>
          <cell r="O67">
            <v>281</v>
          </cell>
          <cell r="P67">
            <v>120</v>
          </cell>
          <cell r="Q67" t="str">
            <v>Q</v>
          </cell>
          <cell r="T67">
            <v>50</v>
          </cell>
        </row>
        <row r="68">
          <cell r="C68">
            <v>27</v>
          </cell>
          <cell r="F68">
            <v>29</v>
          </cell>
        </row>
        <row r="70">
          <cell r="B70" t="str">
            <v>CBSA2001 e-EUI Raw - ElecHt</v>
          </cell>
          <cell r="C70">
            <v>20</v>
          </cell>
          <cell r="D70">
            <v>23</v>
          </cell>
          <cell r="E70">
            <v>15</v>
          </cell>
          <cell r="F70" t="str">
            <v>Q</v>
          </cell>
          <cell r="G70">
            <v>10</v>
          </cell>
          <cell r="H70">
            <v>28</v>
          </cell>
          <cell r="I70">
            <v>22</v>
          </cell>
          <cell r="J70">
            <v>17</v>
          </cell>
          <cell r="K70" t="str">
            <v>Q</v>
          </cell>
          <cell r="L70">
            <v>6.6</v>
          </cell>
          <cell r="M70">
            <v>38</v>
          </cell>
          <cell r="N70">
            <v>71</v>
          </cell>
          <cell r="O70">
            <v>45</v>
          </cell>
          <cell r="P70">
            <v>20</v>
          </cell>
          <cell r="Q70" t="str">
            <v>Q</v>
          </cell>
          <cell r="T70">
            <v>13</v>
          </cell>
        </row>
        <row r="71">
          <cell r="B71" t="str">
            <v>CBSA2001 e-EUI Corrected - ElectHt</v>
          </cell>
          <cell r="G71">
            <v>12</v>
          </cell>
          <cell r="H71">
            <v>30</v>
          </cell>
          <cell r="I71">
            <v>22</v>
          </cell>
          <cell r="Q71" t="str">
            <v>Q</v>
          </cell>
        </row>
        <row r="72">
          <cell r="B72" t="str">
            <v>CBSA2001 e-EUI Raw - ElecHt - %ACT</v>
          </cell>
          <cell r="C72">
            <v>19</v>
          </cell>
          <cell r="F72">
            <v>17</v>
          </cell>
          <cell r="Q72" t="str">
            <v>Q</v>
          </cell>
        </row>
        <row r="74">
          <cell r="B74" t="str">
            <v>CBECS1999 - West - AllHt - Mean</v>
          </cell>
          <cell r="C74">
            <v>17.600000000000001</v>
          </cell>
          <cell r="F74">
            <v>17.899999999999999</v>
          </cell>
          <cell r="J74">
            <v>8.1999999999999993</v>
          </cell>
          <cell r="L74">
            <v>5.4</v>
          </cell>
          <cell r="M74" t="str">
            <v>Q</v>
          </cell>
          <cell r="O74" t="str">
            <v>Q</v>
          </cell>
          <cell r="P74">
            <v>10.9</v>
          </cell>
          <cell r="Q74">
            <v>25.6</v>
          </cell>
          <cell r="R74">
            <v>15.9</v>
          </cell>
          <cell r="T74" t="str">
            <v>Q</v>
          </cell>
        </row>
        <row r="75">
          <cell r="B75" t="str">
            <v>CBECS1999 - West - AllHt - 95%CI</v>
          </cell>
        </row>
        <row r="76">
          <cell r="B76" t="str">
            <v>CBECS1999 - US - AllHt - Mean</v>
          </cell>
          <cell r="C76">
            <v>18.7</v>
          </cell>
          <cell r="F76">
            <v>14.7</v>
          </cell>
          <cell r="J76">
            <v>8.6999999999999993</v>
          </cell>
          <cell r="L76">
            <v>6.5</v>
          </cell>
          <cell r="M76">
            <v>49</v>
          </cell>
          <cell r="O76">
            <v>34</v>
          </cell>
          <cell r="P76">
            <v>12.7</v>
          </cell>
          <cell r="Q76">
            <v>27</v>
          </cell>
          <cell r="R76">
            <v>16.7</v>
          </cell>
          <cell r="T76">
            <v>24.4</v>
          </cell>
          <cell r="U76">
            <v>2.7</v>
          </cell>
        </row>
        <row r="77">
          <cell r="B77" t="str">
            <v>CBECS1999 - US - AllHt - 95%CI</v>
          </cell>
          <cell r="C77" t="str">
            <v>17 - 21</v>
          </cell>
          <cell r="F77" t="str">
            <v>12 - 19</v>
          </cell>
          <cell r="J77" t="str">
            <v>7.8 - 9.6</v>
          </cell>
          <cell r="L77" t="str">
            <v>5.3 - 7.7</v>
          </cell>
          <cell r="M77" t="str">
            <v>37 - 60</v>
          </cell>
          <cell r="O77" t="str">
            <v>25 - 43</v>
          </cell>
          <cell r="P77" t="str">
            <v xml:space="preserve"> 11 - 14</v>
          </cell>
          <cell r="Q77" t="str">
            <v>25 - 29</v>
          </cell>
          <cell r="R77" t="str">
            <v>14 - 19</v>
          </cell>
          <cell r="T77" t="str">
            <v>18 - 31</v>
          </cell>
          <cell r="U77" t="str">
            <v>1 - 4.4</v>
          </cell>
        </row>
        <row r="79">
          <cell r="B79" t="str">
            <v>CBECS2003 Mean US in kWh/sf</v>
          </cell>
          <cell r="C79">
            <v>17.3</v>
          </cell>
          <cell r="F79">
            <v>19.2</v>
          </cell>
          <cell r="J79">
            <v>11</v>
          </cell>
          <cell r="L79">
            <v>7.6</v>
          </cell>
          <cell r="M79">
            <v>49.4</v>
          </cell>
          <cell r="O79">
            <v>38.4</v>
          </cell>
          <cell r="P79">
            <v>13.5</v>
          </cell>
          <cell r="Q79">
            <v>27.5</v>
          </cell>
          <cell r="R79">
            <v>16.100000000000001</v>
          </cell>
          <cell r="S79">
            <v>12.5</v>
          </cell>
          <cell r="T79">
            <v>22.5</v>
          </cell>
        </row>
        <row r="80">
          <cell r="B80" t="str">
            <v>CBECS2003 Mean US in therms/sf</v>
          </cell>
          <cell r="C80">
            <v>0.28100000000000003</v>
          </cell>
          <cell r="F80">
            <v>0.33500000000000002</v>
          </cell>
          <cell r="J80">
            <v>0.38100000000000001</v>
          </cell>
          <cell r="L80">
            <v>0.24099999999999999</v>
          </cell>
          <cell r="M80">
            <v>0.51700000000000002</v>
          </cell>
          <cell r="O80">
            <v>1.45</v>
          </cell>
          <cell r="P80">
            <v>0.504</v>
          </cell>
          <cell r="Q80">
            <v>1.1299999999999999</v>
          </cell>
          <cell r="R80">
            <v>0.51800000000000002</v>
          </cell>
          <cell r="S80">
            <v>0.375</v>
          </cell>
          <cell r="T80">
            <v>0.69699999999999995</v>
          </cell>
        </row>
        <row r="83">
          <cell r="B83" t="str">
            <v>CBSA 2002-2004 New Bldg Elec in kWh/sf</v>
          </cell>
          <cell r="C83">
            <v>17.8</v>
          </cell>
          <cell r="F83">
            <v>21.6</v>
          </cell>
          <cell r="J83">
            <v>9.6</v>
          </cell>
          <cell r="K83">
            <v>12.7</v>
          </cell>
          <cell r="L83">
            <v>15.1</v>
          </cell>
          <cell r="M83">
            <v>46.6</v>
          </cell>
          <cell r="O83">
            <v>86.2</v>
          </cell>
          <cell r="P83">
            <v>10.6</v>
          </cell>
          <cell r="Q83">
            <v>25.3</v>
          </cell>
          <cell r="R83">
            <v>14.3</v>
          </cell>
          <cell r="S83">
            <v>13.3</v>
          </cell>
          <cell r="T83">
            <v>18.3</v>
          </cell>
        </row>
        <row r="84">
          <cell r="B84" t="str">
            <v>CBSA 2002-2004 New Bldg Gas in therms/sf</v>
          </cell>
          <cell r="C84">
            <v>0.11</v>
          </cell>
          <cell r="F84">
            <v>0.21</v>
          </cell>
          <cell r="J84">
            <v>0.3</v>
          </cell>
          <cell r="K84">
            <v>0.18</v>
          </cell>
          <cell r="L84">
            <v>0.18</v>
          </cell>
          <cell r="M84">
            <v>0.61</v>
          </cell>
          <cell r="O84">
            <v>1.57</v>
          </cell>
          <cell r="P84">
            <v>0.23</v>
          </cell>
          <cell r="Q84">
            <v>1.07</v>
          </cell>
          <cell r="R84">
            <v>0.69</v>
          </cell>
          <cell r="S84">
            <v>0.37</v>
          </cell>
          <cell r="T84">
            <v>0.22</v>
          </cell>
        </row>
        <row r="85">
          <cell r="B85" t="str">
            <v>CBSA 2002-2004 New Bldg All Fuel kBtu/sf</v>
          </cell>
          <cell r="C85">
            <v>71.7</v>
          </cell>
          <cell r="F85">
            <v>95.5</v>
          </cell>
          <cell r="J85">
            <v>61.4</v>
          </cell>
          <cell r="K85">
            <v>62.2</v>
          </cell>
          <cell r="L85">
            <v>70.5</v>
          </cell>
          <cell r="M85">
            <v>219.8</v>
          </cell>
          <cell r="O85">
            <v>451</v>
          </cell>
          <cell r="P85">
            <v>64</v>
          </cell>
          <cell r="Q85">
            <v>193.5</v>
          </cell>
          <cell r="R85">
            <v>111.8</v>
          </cell>
          <cell r="S85">
            <v>83.1</v>
          </cell>
          <cell r="T85">
            <v>102.5</v>
          </cell>
        </row>
        <row r="86">
          <cell r="B86" t="str">
            <v>CBSA 2002-2004 New Bldg Elec in kBtu/sf</v>
          </cell>
          <cell r="C86">
            <v>60.733600000000003</v>
          </cell>
          <cell r="F86">
            <v>73.699200000000005</v>
          </cell>
        </row>
        <row r="87">
          <cell r="B87" t="str">
            <v>CBSA 2002-2004 New Bldg Gas in kBtu/sf</v>
          </cell>
          <cell r="C87">
            <v>11</v>
          </cell>
          <cell r="F87">
            <v>21</v>
          </cell>
        </row>
        <row r="90">
          <cell r="C90" t="str">
            <v>Electricity Energy Intensity (kWh/square foot)</v>
          </cell>
        </row>
        <row r="91">
          <cell r="B91" t="str">
            <v>CBECS2003</v>
          </cell>
          <cell r="C91" t="str">
            <v xml:space="preserve">Total  </v>
          </cell>
          <cell r="D91" t="str">
            <v>Space Heat-
ing</v>
          </cell>
          <cell r="E91" t="str">
            <v>Cool-
ing</v>
          </cell>
          <cell r="F91" t="str">
            <v>Venti-
lation</v>
          </cell>
          <cell r="G91" t="str">
            <v>Water Heat-
ing</v>
          </cell>
          <cell r="H91" t="str">
            <v>Light-
ing</v>
          </cell>
          <cell r="I91" t="str">
            <v>Cook-
ing</v>
          </cell>
          <cell r="J91" t="str">
            <v>Refrig-
eration</v>
          </cell>
          <cell r="K91" t="str">
            <v>Office Equip-
ment</v>
          </cell>
          <cell r="L91" t="str">
            <v>Com-
puters</v>
          </cell>
          <cell r="M91" t="str">
            <v>Other</v>
          </cell>
          <cell r="O91" t="str">
            <v>Sum EQ, COMP, OTH</v>
          </cell>
          <cell r="P91" t="str">
            <v>HVAC EUI</v>
          </cell>
        </row>
        <row r="92">
          <cell r="B92" t="str">
            <v>Principal Building Activity</v>
          </cell>
        </row>
        <row r="93">
          <cell r="B93" t="str">
            <v>Education ....................</v>
          </cell>
          <cell r="C93">
            <v>11</v>
          </cell>
          <cell r="D93">
            <v>0.5</v>
          </cell>
          <cell r="E93">
            <v>2.2000000000000002</v>
          </cell>
          <cell r="F93">
            <v>2.5</v>
          </cell>
          <cell r="G93">
            <v>0.3</v>
          </cell>
          <cell r="H93">
            <v>3.4</v>
          </cell>
          <cell r="I93" t="str">
            <v>(*)</v>
          </cell>
          <cell r="J93">
            <v>0.5</v>
          </cell>
          <cell r="K93">
            <v>0.1</v>
          </cell>
          <cell r="L93">
            <v>1</v>
          </cell>
          <cell r="M93">
            <v>0.6</v>
          </cell>
          <cell r="O93">
            <v>1.7000000000000002</v>
          </cell>
          <cell r="P93">
            <v>5.2</v>
          </cell>
        </row>
        <row r="94">
          <cell r="B94" t="str">
            <v>Food Sales ...................</v>
          </cell>
          <cell r="C94">
            <v>49.4</v>
          </cell>
          <cell r="D94">
            <v>1.5</v>
          </cell>
          <cell r="E94">
            <v>2.9</v>
          </cell>
          <cell r="F94">
            <v>1.8</v>
          </cell>
          <cell r="G94" t="str">
            <v>Q</v>
          </cell>
          <cell r="H94">
            <v>10.9</v>
          </cell>
          <cell r="I94">
            <v>0.6</v>
          </cell>
          <cell r="J94">
            <v>28.2</v>
          </cell>
          <cell r="K94">
            <v>0.5</v>
          </cell>
          <cell r="L94">
            <v>0.4</v>
          </cell>
          <cell r="M94">
            <v>2.4</v>
          </cell>
          <cell r="O94">
            <v>3.3</v>
          </cell>
          <cell r="P94">
            <v>6.2</v>
          </cell>
        </row>
        <row r="95">
          <cell r="B95" t="str">
            <v>Food Service .................</v>
          </cell>
          <cell r="C95">
            <v>38.4</v>
          </cell>
          <cell r="D95">
            <v>1.8</v>
          </cell>
          <cell r="E95">
            <v>5</v>
          </cell>
          <cell r="F95">
            <v>4.3</v>
          </cell>
          <cell r="G95">
            <v>1.8</v>
          </cell>
          <cell r="H95">
            <v>7.5</v>
          </cell>
          <cell r="I95">
            <v>2.4</v>
          </cell>
          <cell r="J95">
            <v>12.3</v>
          </cell>
          <cell r="K95">
            <v>0.3</v>
          </cell>
          <cell r="L95">
            <v>0.3</v>
          </cell>
          <cell r="M95">
            <v>2.6</v>
          </cell>
          <cell r="O95">
            <v>3.2</v>
          </cell>
          <cell r="P95">
            <v>11.1</v>
          </cell>
        </row>
        <row r="96">
          <cell r="B96" t="str">
            <v>Health Care ..................</v>
          </cell>
          <cell r="C96">
            <v>22.9</v>
          </cell>
          <cell r="D96">
            <v>0.5</v>
          </cell>
          <cell r="E96">
            <v>3.1</v>
          </cell>
          <cell r="F96">
            <v>3.9</v>
          </cell>
          <cell r="G96">
            <v>0.2</v>
          </cell>
          <cell r="H96">
            <v>9.6999999999999993</v>
          </cell>
          <cell r="I96">
            <v>0.1</v>
          </cell>
          <cell r="J96">
            <v>0.8</v>
          </cell>
          <cell r="K96">
            <v>0.3</v>
          </cell>
          <cell r="L96">
            <v>0.9</v>
          </cell>
          <cell r="M96">
            <v>3.3</v>
          </cell>
          <cell r="O96">
            <v>4.5</v>
          </cell>
          <cell r="P96">
            <v>7.5</v>
          </cell>
        </row>
        <row r="97">
          <cell r="B97" t="str">
            <v xml:space="preserve">  Inpatient ..................</v>
          </cell>
          <cell r="C97">
            <v>27.5</v>
          </cell>
          <cell r="D97">
            <v>0.5</v>
          </cell>
          <cell r="E97">
            <v>3.8</v>
          </cell>
          <cell r="F97">
            <v>5.9</v>
          </cell>
          <cell r="G97">
            <v>0.3</v>
          </cell>
          <cell r="H97">
            <v>11.7</v>
          </cell>
          <cell r="I97">
            <v>0.1</v>
          </cell>
          <cell r="J97">
            <v>0.6</v>
          </cell>
          <cell r="K97">
            <v>0.3</v>
          </cell>
          <cell r="L97">
            <v>1</v>
          </cell>
          <cell r="M97">
            <v>3.2</v>
          </cell>
          <cell r="O97">
            <v>4.5</v>
          </cell>
          <cell r="P97">
            <v>10.199999999999999</v>
          </cell>
        </row>
        <row r="98">
          <cell r="B98" t="str">
            <v xml:space="preserve">  Outpatient .................</v>
          </cell>
          <cell r="C98">
            <v>16.100000000000001</v>
          </cell>
          <cell r="D98">
            <v>0.7</v>
          </cell>
          <cell r="E98">
            <v>2.1</v>
          </cell>
          <cell r="F98">
            <v>1</v>
          </cell>
          <cell r="G98">
            <v>0.1</v>
          </cell>
          <cell r="H98">
            <v>6.6</v>
          </cell>
          <cell r="I98" t="str">
            <v>(*)</v>
          </cell>
          <cell r="J98">
            <v>1</v>
          </cell>
          <cell r="K98">
            <v>0.4</v>
          </cell>
          <cell r="L98">
            <v>0.8</v>
          </cell>
          <cell r="M98">
            <v>3.5</v>
          </cell>
          <cell r="O98">
            <v>4.7</v>
          </cell>
          <cell r="P98">
            <v>3.8</v>
          </cell>
        </row>
        <row r="99">
          <cell r="B99" t="str">
            <v>Lodging ......................</v>
          </cell>
          <cell r="C99">
            <v>13.5</v>
          </cell>
          <cell r="D99">
            <v>0.8</v>
          </cell>
          <cell r="E99">
            <v>1.4</v>
          </cell>
          <cell r="F99">
            <v>0.8</v>
          </cell>
          <cell r="G99">
            <v>0.7</v>
          </cell>
          <cell r="H99">
            <v>7.1</v>
          </cell>
          <cell r="I99">
            <v>0.1</v>
          </cell>
          <cell r="J99">
            <v>0.7</v>
          </cell>
          <cell r="K99" t="str">
            <v>Q</v>
          </cell>
          <cell r="L99">
            <v>0.4</v>
          </cell>
          <cell r="M99">
            <v>1.4</v>
          </cell>
          <cell r="O99">
            <v>1.7999999999999998</v>
          </cell>
          <cell r="P99">
            <v>3</v>
          </cell>
        </row>
        <row r="100">
          <cell r="B100" t="str">
            <v>Mercantile ...................</v>
          </cell>
          <cell r="C100">
            <v>19.2</v>
          </cell>
          <cell r="D100">
            <v>1.5</v>
          </cell>
          <cell r="E100">
            <v>2.9</v>
          </cell>
          <cell r="F100">
            <v>1.8</v>
          </cell>
          <cell r="G100">
            <v>1</v>
          </cell>
          <cell r="H100">
            <v>8.1</v>
          </cell>
          <cell r="I100">
            <v>0.1</v>
          </cell>
          <cell r="J100">
            <v>1.3</v>
          </cell>
          <cell r="K100">
            <v>0.2</v>
          </cell>
          <cell r="L100">
            <v>0.3</v>
          </cell>
          <cell r="M100">
            <v>2.2000000000000002</v>
          </cell>
          <cell r="O100">
            <v>2.7</v>
          </cell>
          <cell r="P100">
            <v>6.2</v>
          </cell>
        </row>
        <row r="101">
          <cell r="B101" t="str">
            <v xml:space="preserve">  Retail (Other Than Mall) ...</v>
          </cell>
          <cell r="C101">
            <v>14.3</v>
          </cell>
          <cell r="D101">
            <v>0.4</v>
          </cell>
          <cell r="E101">
            <v>1.7</v>
          </cell>
          <cell r="F101">
            <v>1.1000000000000001</v>
          </cell>
          <cell r="G101">
            <v>0.1</v>
          </cell>
          <cell r="H101">
            <v>7.5</v>
          </cell>
          <cell r="I101" t="str">
            <v>(*)</v>
          </cell>
          <cell r="J101">
            <v>1.5</v>
          </cell>
          <cell r="K101">
            <v>0.2</v>
          </cell>
          <cell r="L101">
            <v>0.3</v>
          </cell>
          <cell r="M101">
            <v>1.5</v>
          </cell>
          <cell r="O101">
            <v>2</v>
          </cell>
          <cell r="P101">
            <v>3.2</v>
          </cell>
        </row>
        <row r="102">
          <cell r="B102" t="str">
            <v xml:space="preserve">  Enclosed and Strip Malls ...</v>
          </cell>
          <cell r="C102">
            <v>22.3</v>
          </cell>
          <cell r="D102">
            <v>2.2000000000000002</v>
          </cell>
          <cell r="E102">
            <v>3.6</v>
          </cell>
          <cell r="F102">
            <v>2.2000000000000002</v>
          </cell>
          <cell r="G102">
            <v>1.5</v>
          </cell>
          <cell r="H102">
            <v>8.4</v>
          </cell>
          <cell r="I102">
            <v>0.1</v>
          </cell>
          <cell r="J102">
            <v>1.2</v>
          </cell>
          <cell r="K102">
            <v>0.2</v>
          </cell>
          <cell r="L102">
            <v>0.3</v>
          </cell>
          <cell r="M102">
            <v>2.6</v>
          </cell>
          <cell r="O102">
            <v>3.1</v>
          </cell>
          <cell r="P102">
            <v>8</v>
          </cell>
        </row>
        <row r="103">
          <cell r="B103" t="str">
            <v>Office .......................</v>
          </cell>
          <cell r="C103">
            <v>17.3</v>
          </cell>
          <cell r="D103">
            <v>0.8</v>
          </cell>
          <cell r="E103">
            <v>2.4</v>
          </cell>
          <cell r="F103">
            <v>1.5</v>
          </cell>
          <cell r="G103">
            <v>0.2</v>
          </cell>
          <cell r="H103">
            <v>6.8</v>
          </cell>
          <cell r="I103" t="str">
            <v>(*)</v>
          </cell>
          <cell r="J103">
            <v>0.8</v>
          </cell>
          <cell r="K103">
            <v>0.8</v>
          </cell>
          <cell r="L103">
            <v>1.8</v>
          </cell>
          <cell r="M103">
            <v>2.2000000000000002</v>
          </cell>
          <cell r="O103">
            <v>4.8000000000000007</v>
          </cell>
          <cell r="P103">
            <v>4.7</v>
          </cell>
        </row>
        <row r="104">
          <cell r="B104" t="str">
            <v>Public Assembly ..............</v>
          </cell>
          <cell r="C104">
            <v>12.5</v>
          </cell>
          <cell r="D104">
            <v>0.4</v>
          </cell>
          <cell r="E104">
            <v>2.6</v>
          </cell>
          <cell r="F104">
            <v>4.7</v>
          </cell>
          <cell r="G104" t="str">
            <v>(*)</v>
          </cell>
          <cell r="H104">
            <v>2</v>
          </cell>
          <cell r="I104" t="str">
            <v>(*)</v>
          </cell>
          <cell r="J104">
            <v>0.7</v>
          </cell>
          <cell r="K104" t="str">
            <v>Q</v>
          </cell>
          <cell r="L104">
            <v>0.2</v>
          </cell>
          <cell r="M104">
            <v>1.7</v>
          </cell>
          <cell r="O104">
            <v>1.9</v>
          </cell>
          <cell r="P104">
            <v>7.7</v>
          </cell>
        </row>
        <row r="105">
          <cell r="B105" t="str">
            <v>Public Order and Safety ......</v>
          </cell>
          <cell r="C105">
            <v>15.3</v>
          </cell>
          <cell r="D105">
            <v>0.5</v>
          </cell>
          <cell r="E105">
            <v>2.1</v>
          </cell>
          <cell r="F105">
            <v>2.8</v>
          </cell>
          <cell r="G105">
            <v>0.9</v>
          </cell>
          <cell r="H105">
            <v>4.8</v>
          </cell>
          <cell r="I105" t="str">
            <v>(*)</v>
          </cell>
          <cell r="J105">
            <v>0.9</v>
          </cell>
          <cell r="K105">
            <v>0.2</v>
          </cell>
          <cell r="L105">
            <v>0.4</v>
          </cell>
          <cell r="M105">
            <v>2.7</v>
          </cell>
          <cell r="O105">
            <v>3.3000000000000003</v>
          </cell>
          <cell r="P105">
            <v>5.4</v>
          </cell>
        </row>
        <row r="106">
          <cell r="B106" t="str">
            <v>Religious Worship ............</v>
          </cell>
          <cell r="C106">
            <v>4.9000000000000004</v>
          </cell>
          <cell r="D106">
            <v>0.2</v>
          </cell>
          <cell r="E106">
            <v>0.8</v>
          </cell>
          <cell r="F106">
            <v>0.4</v>
          </cell>
          <cell r="G106" t="str">
            <v>(*)</v>
          </cell>
          <cell r="H106">
            <v>1.3</v>
          </cell>
          <cell r="I106" t="str">
            <v>(*)</v>
          </cell>
          <cell r="J106">
            <v>0.5</v>
          </cell>
          <cell r="K106" t="str">
            <v>(*)</v>
          </cell>
          <cell r="L106">
            <v>0.1</v>
          </cell>
          <cell r="M106">
            <v>1.4</v>
          </cell>
          <cell r="O106">
            <v>1.5</v>
          </cell>
          <cell r="P106">
            <v>1.4</v>
          </cell>
        </row>
        <row r="107">
          <cell r="B107" t="str">
            <v>Service ......................</v>
          </cell>
          <cell r="C107">
            <v>11</v>
          </cell>
          <cell r="D107">
            <v>0.4</v>
          </cell>
          <cell r="E107">
            <v>1.1000000000000001</v>
          </cell>
          <cell r="F107">
            <v>1.8</v>
          </cell>
          <cell r="G107" t="str">
            <v>(*)</v>
          </cell>
          <cell r="H107">
            <v>4.5999999999999996</v>
          </cell>
          <cell r="I107" t="str">
            <v>Q</v>
          </cell>
          <cell r="J107">
            <v>0.6</v>
          </cell>
          <cell r="K107">
            <v>0.1</v>
          </cell>
          <cell r="L107">
            <v>0.2</v>
          </cell>
          <cell r="M107">
            <v>2.1</v>
          </cell>
          <cell r="O107">
            <v>2.4000000000000004</v>
          </cell>
          <cell r="P107">
            <v>3.3</v>
          </cell>
        </row>
        <row r="108">
          <cell r="B108" t="str">
            <v>Warehouse and Storage ........</v>
          </cell>
          <cell r="C108">
            <v>7.6</v>
          </cell>
          <cell r="D108">
            <v>0.2</v>
          </cell>
          <cell r="E108">
            <v>0.4</v>
          </cell>
          <cell r="F108">
            <v>0.6</v>
          </cell>
          <cell r="G108">
            <v>0.1</v>
          </cell>
          <cell r="H108">
            <v>4.0999999999999996</v>
          </cell>
          <cell r="I108" t="str">
            <v>Q</v>
          </cell>
          <cell r="J108">
            <v>1.1000000000000001</v>
          </cell>
          <cell r="K108">
            <v>0.1</v>
          </cell>
          <cell r="L108">
            <v>0.1</v>
          </cell>
          <cell r="M108">
            <v>0.9</v>
          </cell>
          <cell r="O108">
            <v>1.1000000000000001</v>
          </cell>
          <cell r="P108">
            <v>1.2000000000000002</v>
          </cell>
        </row>
        <row r="109">
          <cell r="B109" t="str">
            <v>Other ........................</v>
          </cell>
          <cell r="C109">
            <v>22.5</v>
          </cell>
          <cell r="D109">
            <v>0.4</v>
          </cell>
          <cell r="E109">
            <v>2.7</v>
          </cell>
          <cell r="F109">
            <v>1.8</v>
          </cell>
          <cell r="G109">
            <v>0.1</v>
          </cell>
          <cell r="H109">
            <v>10.1</v>
          </cell>
          <cell r="I109" t="str">
            <v>Q</v>
          </cell>
          <cell r="J109">
            <v>1.8</v>
          </cell>
          <cell r="K109" t="str">
            <v>Q</v>
          </cell>
          <cell r="L109">
            <v>0.9</v>
          </cell>
          <cell r="M109">
            <v>3.7</v>
          </cell>
          <cell r="O109">
            <v>4.6000000000000005</v>
          </cell>
          <cell r="P109">
            <v>4.9000000000000004</v>
          </cell>
        </row>
        <row r="110">
          <cell r="B110" t="str">
            <v>Vacant .......................</v>
          </cell>
          <cell r="C110">
            <v>2.4</v>
          </cell>
          <cell r="D110">
            <v>0.1</v>
          </cell>
          <cell r="E110">
            <v>0.2</v>
          </cell>
          <cell r="F110">
            <v>0.2</v>
          </cell>
          <cell r="G110" t="str">
            <v>Q</v>
          </cell>
          <cell r="H110">
            <v>0.7</v>
          </cell>
          <cell r="I110" t="str">
            <v>Q</v>
          </cell>
          <cell r="J110">
            <v>0.1</v>
          </cell>
          <cell r="K110" t="str">
            <v>Q</v>
          </cell>
          <cell r="L110" t="str">
            <v>(*)</v>
          </cell>
          <cell r="M110">
            <v>1.1000000000000001</v>
          </cell>
          <cell r="O110">
            <v>1.1000000000000001</v>
          </cell>
          <cell r="P110">
            <v>0.5</v>
          </cell>
        </row>
        <row r="113">
          <cell r="C113" t="str">
            <v>Total Natural Gas Consumption
(trillion Btu)</v>
          </cell>
          <cell r="H113" t="str">
            <v>Natural Gas Energy Intensity
(thousand Btu/square foot)</v>
          </cell>
          <cell r="O113">
            <v>0.7</v>
          </cell>
          <cell r="P113">
            <v>2</v>
          </cell>
        </row>
        <row r="114">
          <cell r="B114" t="str">
            <v>CBECS2003</v>
          </cell>
          <cell r="C114" t="str">
            <v xml:space="preserve">Total  </v>
          </cell>
          <cell r="D114" t="str">
            <v>Space Heating</v>
          </cell>
          <cell r="E114" t="str">
            <v>Water Heating</v>
          </cell>
          <cell r="F114" t="str">
            <v>Cook-
ing</v>
          </cell>
          <cell r="G114" t="str">
            <v>Other</v>
          </cell>
          <cell r="H114" t="str">
            <v xml:space="preserve">Total  </v>
          </cell>
          <cell r="I114" t="str">
            <v>Space Heating</v>
          </cell>
          <cell r="J114" t="str">
            <v>Water Heating</v>
          </cell>
          <cell r="K114" t="str">
            <v>Cook-
ing</v>
          </cell>
          <cell r="L114" t="str">
            <v>Other</v>
          </cell>
          <cell r="O114" t="str">
            <v>Space Heating Elec Equiv</v>
          </cell>
          <cell r="P114" t="str">
            <v>Heating HP Equiv</v>
          </cell>
          <cell r="R114" t="str">
            <v>CBSA 2002-2004 New Bldg Gas (kBtu/SF Heat)</v>
          </cell>
          <cell r="S114" t="str">
            <v>CBSA 2002-2004 New Bldg Heat Elec Equiv</v>
          </cell>
          <cell r="T114" t="str">
            <v>NEEA Heat HP Equiv</v>
          </cell>
          <cell r="U114" t="str">
            <v>CEUS Gas (kBtu/SF Heat)</v>
          </cell>
          <cell r="V114" t="str">
            <v>CEUS Heat Elec Equiv</v>
          </cell>
          <cell r="W114" t="str">
            <v>CEUS Heat HP Equiv</v>
          </cell>
        </row>
        <row r="115">
          <cell r="B115" t="str">
            <v>Principal Building Activity</v>
          </cell>
        </row>
        <row r="116">
          <cell r="B116" t="str">
            <v>Education ....................</v>
          </cell>
          <cell r="C116">
            <v>268</v>
          </cell>
          <cell r="D116">
            <v>207</v>
          </cell>
          <cell r="E116">
            <v>37</v>
          </cell>
          <cell r="F116">
            <v>5</v>
          </cell>
          <cell r="G116">
            <v>19</v>
          </cell>
          <cell r="H116">
            <v>38.1</v>
          </cell>
          <cell r="I116">
            <v>29.5</v>
          </cell>
          <cell r="J116">
            <v>5.2</v>
          </cell>
          <cell r="K116">
            <v>0.7</v>
          </cell>
          <cell r="L116">
            <v>2.7</v>
          </cell>
          <cell r="N116" t="str">
            <v>Educ</v>
          </cell>
          <cell r="O116">
            <v>6.0521688159437277</v>
          </cell>
          <cell r="P116">
            <v>3.0260844079718638</v>
          </cell>
          <cell r="R116">
            <v>23.2</v>
          </cell>
          <cell r="S116">
            <v>4.7596717467760836</v>
          </cell>
          <cell r="T116">
            <v>2.3798358733880418</v>
          </cell>
          <cell r="U116">
            <v>24</v>
          </cell>
          <cell r="V116">
            <v>4.9237983587338796</v>
          </cell>
        </row>
        <row r="117">
          <cell r="B117" t="str">
            <v>Food Sales ...................</v>
          </cell>
          <cell r="C117">
            <v>39</v>
          </cell>
          <cell r="D117">
            <v>27</v>
          </cell>
          <cell r="E117">
            <v>2</v>
          </cell>
          <cell r="F117">
            <v>8</v>
          </cell>
          <cell r="G117" t="str">
            <v>Q</v>
          </cell>
          <cell r="H117">
            <v>51.7</v>
          </cell>
          <cell r="I117">
            <v>35.6</v>
          </cell>
          <cell r="J117">
            <v>3.2</v>
          </cell>
          <cell r="K117">
            <v>11.2</v>
          </cell>
          <cell r="L117" t="str">
            <v>Q</v>
          </cell>
          <cell r="N117" t="str">
            <v>Groc</v>
          </cell>
          <cell r="O117">
            <v>7.3036342321219214</v>
          </cell>
          <cell r="P117">
            <v>3.6518171160609607</v>
          </cell>
          <cell r="R117">
            <v>40.299999999999997</v>
          </cell>
          <cell r="S117">
            <v>8.2678780773739735</v>
          </cell>
          <cell r="T117">
            <v>4.1339390386869868</v>
          </cell>
          <cell r="U117">
            <v>21.8</v>
          </cell>
          <cell r="V117">
            <v>4.4724501758499411</v>
          </cell>
        </row>
        <row r="118">
          <cell r="B118" t="str">
            <v>Food Service .................</v>
          </cell>
          <cell r="C118">
            <v>203</v>
          </cell>
          <cell r="D118">
            <v>54</v>
          </cell>
          <cell r="E118">
            <v>56</v>
          </cell>
          <cell r="F118">
            <v>91</v>
          </cell>
          <cell r="G118" t="str">
            <v>Q</v>
          </cell>
          <cell r="H118">
            <v>145.6</v>
          </cell>
          <cell r="I118">
            <v>39</v>
          </cell>
          <cell r="J118">
            <v>40</v>
          </cell>
          <cell r="K118">
            <v>65.400000000000006</v>
          </cell>
          <cell r="L118" t="str">
            <v>Q</v>
          </cell>
          <cell r="N118" t="str">
            <v>Restau</v>
          </cell>
          <cell r="O118">
            <v>8.0011723329425539</v>
          </cell>
          <cell r="P118">
            <v>4.000586166471277</v>
          </cell>
        </row>
        <row r="119">
          <cell r="B119" t="str">
            <v>Health Care ..................</v>
          </cell>
          <cell r="C119">
            <v>243</v>
          </cell>
          <cell r="D119">
            <v>136</v>
          </cell>
          <cell r="E119">
            <v>74</v>
          </cell>
          <cell r="F119">
            <v>10</v>
          </cell>
          <cell r="G119">
            <v>23</v>
          </cell>
          <cell r="H119">
            <v>95.3</v>
          </cell>
          <cell r="I119">
            <v>53.6</v>
          </cell>
          <cell r="J119">
            <v>28.9</v>
          </cell>
          <cell r="K119">
            <v>3.8</v>
          </cell>
          <cell r="L119">
            <v>9.1</v>
          </cell>
          <cell r="N119" t="str">
            <v>Health</v>
          </cell>
          <cell r="O119">
            <v>10.996483001172331</v>
          </cell>
          <cell r="P119">
            <v>5.4982415005861656</v>
          </cell>
        </row>
      </sheetData>
      <sheetData sheetId="17">
        <row r="11">
          <cell r="B11" t="str">
            <v>Water Using Devices</v>
          </cell>
          <cell r="C11" t="str">
            <v>Pre-Rinse Spray Valve</v>
          </cell>
          <cell r="D11" t="str">
            <v>Pre-Rinse Spray Valve</v>
          </cell>
          <cell r="E11" t="str">
            <v>CBSA 2014</v>
          </cell>
          <cell r="F11" t="str">
            <v>Some</v>
          </cell>
          <cell r="H11" t="str">
            <v>Retro</v>
          </cell>
          <cell r="I11">
            <v>0</v>
          </cell>
        </row>
        <row r="12">
          <cell r="B12" t="str">
            <v>Cooking</v>
          </cell>
          <cell r="C12" t="str">
            <v>Cooking Equipment</v>
          </cell>
          <cell r="D12" t="str">
            <v>Cooking Equipment</v>
          </cell>
          <cell r="E12" t="str">
            <v>CBSA 2014</v>
          </cell>
          <cell r="F12" t="str">
            <v>All</v>
          </cell>
          <cell r="H12" t="str">
            <v>NR</v>
          </cell>
          <cell r="I12">
            <v>0</v>
          </cell>
        </row>
        <row r="13">
          <cell r="B13" t="str">
            <v>HVAC System Improvements</v>
          </cell>
          <cell r="C13" t="str">
            <v>Premium HVAC Equipment</v>
          </cell>
          <cell r="D13" t="str">
            <v>Premium HVAC Equipment</v>
          </cell>
          <cell r="E13" t="str">
            <v>CBSA 2014</v>
          </cell>
          <cell r="F13" t="str">
            <v>All</v>
          </cell>
          <cell r="H13" t="str">
            <v>New</v>
          </cell>
          <cell r="I13">
            <v>0</v>
          </cell>
        </row>
        <row r="14">
          <cell r="B14" t="str">
            <v>HVAC System Improvements</v>
          </cell>
          <cell r="C14" t="str">
            <v>Premium HVAC Equipment</v>
          </cell>
          <cell r="D14" t="str">
            <v>Premium HVAC Equipment</v>
          </cell>
          <cell r="E14" t="str">
            <v>CBSA 2014</v>
          </cell>
          <cell r="F14" t="str">
            <v>All</v>
          </cell>
          <cell r="H14" t="str">
            <v>New</v>
          </cell>
          <cell r="I14">
            <v>0</v>
          </cell>
        </row>
        <row r="15">
          <cell r="B15" t="str">
            <v>Envelope</v>
          </cell>
          <cell r="C15" t="str">
            <v>Glass</v>
          </cell>
          <cell r="D15" t="str">
            <v>Windows</v>
          </cell>
          <cell r="E15" t="str">
            <v>CBSA 2014</v>
          </cell>
          <cell r="F15" t="str">
            <v>All</v>
          </cell>
          <cell r="H15" t="str">
            <v>New</v>
          </cell>
          <cell r="I15">
            <v>0</v>
          </cell>
        </row>
        <row r="16">
          <cell r="B16" t="str">
            <v>Envelope</v>
          </cell>
          <cell r="C16" t="str">
            <v>Glass</v>
          </cell>
          <cell r="D16" t="str">
            <v>Windows</v>
          </cell>
          <cell r="E16" t="str">
            <v>CBSA 2014</v>
          </cell>
          <cell r="F16" t="str">
            <v>All</v>
          </cell>
          <cell r="H16" t="str">
            <v>New</v>
          </cell>
          <cell r="I16">
            <v>0</v>
          </cell>
        </row>
        <row r="17">
          <cell r="B17" t="str">
            <v>Envelope</v>
          </cell>
          <cell r="C17" t="str">
            <v>Glass</v>
          </cell>
          <cell r="D17" t="str">
            <v>Windows</v>
          </cell>
          <cell r="E17" t="str">
            <v>CBSA 2014</v>
          </cell>
          <cell r="F17" t="str">
            <v>All</v>
          </cell>
          <cell r="H17" t="str">
            <v>New</v>
          </cell>
          <cell r="I17">
            <v>0</v>
          </cell>
        </row>
        <row r="18">
          <cell r="B18" t="str">
            <v>HVAC System Improvements</v>
          </cell>
          <cell r="C18" t="str">
            <v>Advanced Rooftop Controller</v>
          </cell>
          <cell r="D18" t="str">
            <v>Advanced Rooftop Controller</v>
          </cell>
          <cell r="E18" t="str">
            <v>CBSA 2014</v>
          </cell>
          <cell r="F18" t="str">
            <v>Most</v>
          </cell>
          <cell r="H18" t="str">
            <v>New</v>
          </cell>
          <cell r="I18">
            <v>0</v>
          </cell>
        </row>
        <row r="19">
          <cell r="B19" t="str">
            <v>HVAC System Improvements</v>
          </cell>
          <cell r="C19" t="str">
            <v>Advanced Rooftop Controller</v>
          </cell>
          <cell r="D19" t="str">
            <v>Advanced Rooftop Controller</v>
          </cell>
          <cell r="E19" t="str">
            <v>CBSA 2014</v>
          </cell>
          <cell r="F19" t="str">
            <v>Most</v>
          </cell>
          <cell r="H19" t="str">
            <v>New</v>
          </cell>
          <cell r="I19">
            <v>0</v>
          </cell>
        </row>
        <row r="20">
          <cell r="B20" t="str">
            <v>HVAC System Improvements</v>
          </cell>
          <cell r="C20" t="str">
            <v>Advanced Rooftop Controller</v>
          </cell>
          <cell r="D20" t="str">
            <v>Advanced Rooftop Controller</v>
          </cell>
          <cell r="E20" t="str">
            <v>CBSA 2014</v>
          </cell>
          <cell r="F20" t="str">
            <v>Most</v>
          </cell>
          <cell r="H20" t="str">
            <v>New</v>
          </cell>
          <cell r="I20">
            <v>0</v>
          </cell>
        </row>
        <row r="21">
          <cell r="B21" t="str">
            <v>Envelope</v>
          </cell>
          <cell r="C21" t="str">
            <v>Variable Speed Chiller</v>
          </cell>
          <cell r="D21" t="str">
            <v>Variable Speed Chiller</v>
          </cell>
          <cell r="E21" t="str">
            <v>CBSA 2014</v>
          </cell>
          <cell r="F21" t="str">
            <v>Some</v>
          </cell>
          <cell r="H21" t="str">
            <v>New</v>
          </cell>
          <cell r="I21">
            <v>0</v>
          </cell>
        </row>
        <row r="22">
          <cell r="B22" t="str">
            <v>Envelope</v>
          </cell>
          <cell r="C22" t="str">
            <v>Variable Speed Chiller</v>
          </cell>
          <cell r="D22" t="str">
            <v>Variable Speed Chiller</v>
          </cell>
          <cell r="E22" t="str">
            <v>CBSA 2014</v>
          </cell>
          <cell r="F22" t="str">
            <v>Some</v>
          </cell>
          <cell r="H22" t="str">
            <v>New</v>
          </cell>
          <cell r="I22">
            <v>0</v>
          </cell>
        </row>
        <row r="23">
          <cell r="B23" t="str">
            <v>Whole Bldg/Meter Level System Improvements</v>
          </cell>
          <cell r="C23" t="str">
            <v>Commercial EM</v>
          </cell>
          <cell r="D23" t="str">
            <v>Commercial Energy Management For Complex systems</v>
          </cell>
          <cell r="E23" t="str">
            <v>CBSA 2014</v>
          </cell>
          <cell r="F23" t="str">
            <v>All</v>
          </cell>
          <cell r="H23" t="str">
            <v>New</v>
          </cell>
          <cell r="I23">
            <v>0</v>
          </cell>
        </row>
        <row r="24">
          <cell r="B24" t="str">
            <v>Whole Bldg/Meter Level System Improvements</v>
          </cell>
          <cell r="C24" t="str">
            <v>Commercial EM</v>
          </cell>
          <cell r="D24" t="str">
            <v>Commercial Energy Management For Complex systems</v>
          </cell>
          <cell r="E24" t="str">
            <v>CBSA 2014</v>
          </cell>
          <cell r="F24" t="str">
            <v>All</v>
          </cell>
          <cell r="H24" t="str">
            <v>New</v>
          </cell>
          <cell r="I24">
            <v>0</v>
          </cell>
        </row>
        <row r="25">
          <cell r="B25" t="str">
            <v>Whole Bldg/Meter Level System Improvements</v>
          </cell>
          <cell r="C25" t="str">
            <v>Commercial EM</v>
          </cell>
          <cell r="D25" t="str">
            <v>Commercial Energy Management For Complex systems</v>
          </cell>
          <cell r="E25" t="str">
            <v>CBSA 2014</v>
          </cell>
          <cell r="F25" t="str">
            <v>All</v>
          </cell>
          <cell r="H25" t="str">
            <v>New</v>
          </cell>
          <cell r="I25">
            <v>0</v>
          </cell>
        </row>
        <row r="26">
          <cell r="B26" t="str">
            <v>HVAC System Improvements</v>
          </cell>
          <cell r="C26" t="str">
            <v>Evaporative Assist Cooling</v>
          </cell>
          <cell r="D26" t="str">
            <v>Evaporative Assist Cooling</v>
          </cell>
          <cell r="E26" t="str">
            <v>CBSA 2014</v>
          </cell>
          <cell r="F26" t="str">
            <v>Some</v>
          </cell>
          <cell r="H26" t="str">
            <v>New</v>
          </cell>
          <cell r="I26">
            <v>0</v>
          </cell>
        </row>
        <row r="27">
          <cell r="B27" t="str">
            <v>HVAC System Improvements</v>
          </cell>
          <cell r="C27" t="str">
            <v>Evaporative Assist Cooling</v>
          </cell>
          <cell r="D27" t="str">
            <v>Evaporative Assist Cooling</v>
          </cell>
          <cell r="E27" t="str">
            <v>CBSA 2014</v>
          </cell>
          <cell r="F27" t="str">
            <v>Some</v>
          </cell>
          <cell r="H27" t="str">
            <v>New</v>
          </cell>
          <cell r="I27">
            <v>0</v>
          </cell>
        </row>
        <row r="28">
          <cell r="B28" t="e">
            <v>#N/A</v>
          </cell>
          <cell r="C28" t="str">
            <v>Low Pressure Distribution Complex HVAC</v>
          </cell>
          <cell r="D28" t="e">
            <v>#N/A</v>
          </cell>
          <cell r="E28" t="e">
            <v>#N/A</v>
          </cell>
          <cell r="F28" t="e">
            <v>#N/A</v>
          </cell>
          <cell r="H28" t="e">
            <v>#N/A</v>
          </cell>
          <cell r="I28" t="e">
            <v>#N/A</v>
          </cell>
        </row>
        <row r="29">
          <cell r="B29" t="str">
            <v>HVAC System Controls</v>
          </cell>
          <cell r="C29" t="str">
            <v>Demand Control Ventilation</v>
          </cell>
          <cell r="D29" t="str">
            <v>Demand Control Ventilation</v>
          </cell>
          <cell r="E29" t="str">
            <v>CBSA 2014</v>
          </cell>
          <cell r="F29" t="str">
            <v>All</v>
          </cell>
          <cell r="H29" t="str">
            <v>New</v>
          </cell>
          <cell r="I29">
            <v>0</v>
          </cell>
        </row>
        <row r="30">
          <cell r="B30" t="str">
            <v>HVAC System Controls</v>
          </cell>
          <cell r="C30" t="str">
            <v>Demand Control Ventilation</v>
          </cell>
          <cell r="D30" t="str">
            <v>Demand Control Ventilation</v>
          </cell>
          <cell r="E30" t="str">
            <v>CBSA 2014</v>
          </cell>
          <cell r="F30" t="str">
            <v>All</v>
          </cell>
          <cell r="H30" t="str">
            <v>New</v>
          </cell>
          <cell r="I30">
            <v>0</v>
          </cell>
        </row>
        <row r="31">
          <cell r="B31" t="str">
            <v>HVAC System Controls</v>
          </cell>
          <cell r="C31" t="str">
            <v>Demand Control Ventilation</v>
          </cell>
          <cell r="D31" t="str">
            <v>Demand Control Ventilation</v>
          </cell>
          <cell r="E31" t="str">
            <v>CBSA 2014</v>
          </cell>
          <cell r="F31" t="str">
            <v>All</v>
          </cell>
          <cell r="H31" t="str">
            <v>New</v>
          </cell>
          <cell r="I31">
            <v>0</v>
          </cell>
        </row>
        <row r="32">
          <cell r="B32" t="str">
            <v>Pumps and Fans</v>
          </cell>
          <cell r="C32" t="str">
            <v>Premium Fume Hood</v>
          </cell>
          <cell r="D32" t="str">
            <v>Premium Fume Hood</v>
          </cell>
          <cell r="E32" t="str">
            <v>CBSA 2014</v>
          </cell>
          <cell r="F32" t="str">
            <v>Some</v>
          </cell>
          <cell r="H32" t="str">
            <v>NR</v>
          </cell>
          <cell r="I32">
            <v>0</v>
          </cell>
        </row>
        <row r="33">
          <cell r="B33" t="str">
            <v>Pumps and Fans</v>
          </cell>
          <cell r="C33" t="str">
            <v>DCV Restaurant Hood</v>
          </cell>
          <cell r="D33" t="str">
            <v>DCV Restaurant Hood</v>
          </cell>
          <cell r="E33" t="str">
            <v>CBSA 2014</v>
          </cell>
          <cell r="F33" t="str">
            <v>Restaurant</v>
          </cell>
          <cell r="H33" t="str">
            <v>Retro</v>
          </cell>
          <cell r="I33">
            <v>0</v>
          </cell>
        </row>
        <row r="34">
          <cell r="B34" t="str">
            <v>Pumps and Fans</v>
          </cell>
          <cell r="C34" t="str">
            <v>DCV Parking Garage</v>
          </cell>
          <cell r="D34" t="str">
            <v>DCV Parking Garage</v>
          </cell>
          <cell r="E34" t="str">
            <v>CBSA 2014</v>
          </cell>
          <cell r="F34" t="str">
            <v>All</v>
          </cell>
          <cell r="H34" t="str">
            <v>Retro</v>
          </cell>
          <cell r="I34" t="str">
            <v>x</v>
          </cell>
        </row>
        <row r="35">
          <cell r="B35" t="str">
            <v>Envelope</v>
          </cell>
          <cell r="C35" t="str">
            <v>Weatherization - School</v>
          </cell>
          <cell r="D35" t="str">
            <v>Weatherization - School</v>
          </cell>
          <cell r="E35" t="str">
            <v>CBSA 2014</v>
          </cell>
          <cell r="F35" t="str">
            <v>K-12</v>
          </cell>
          <cell r="H35" t="str">
            <v>Retro</v>
          </cell>
          <cell r="I35" t="str">
            <v>x</v>
          </cell>
        </row>
        <row r="36">
          <cell r="B36" t="str">
            <v>Computer Technologies</v>
          </cell>
          <cell r="C36" t="str">
            <v>Energy Recovery Ventilator</v>
          </cell>
          <cell r="D36" t="str">
            <v>Heat Recovery Ventilation</v>
          </cell>
          <cell r="E36" t="str">
            <v>CBSA 20154</v>
          </cell>
          <cell r="F36" t="str">
            <v>All</v>
          </cell>
          <cell r="H36" t="str">
            <v>NR</v>
          </cell>
          <cell r="I36">
            <v>0</v>
          </cell>
        </row>
        <row r="37">
          <cell r="B37" t="str">
            <v>Heat Recovery</v>
          </cell>
          <cell r="C37" t="str">
            <v>AC Heat Recovery for Water Heating</v>
          </cell>
          <cell r="D37" t="str">
            <v>AC Heat Recovery for Water Heating</v>
          </cell>
          <cell r="E37" t="str">
            <v>CBSA 2014</v>
          </cell>
          <cell r="F37" t="str">
            <v>All</v>
          </cell>
          <cell r="H37" t="str">
            <v>NR</v>
          </cell>
          <cell r="I37" t="str">
            <v>x</v>
          </cell>
        </row>
        <row r="38">
          <cell r="B38" t="str">
            <v>Whole Bldg/Meter Level System Improvements</v>
          </cell>
          <cell r="C38" t="str">
            <v>Room Occupancy Sensors in Lodging</v>
          </cell>
          <cell r="D38" t="str">
            <v>Room Occupancy Sensors in Lodging</v>
          </cell>
          <cell r="E38" t="str">
            <v>CBSA 2014</v>
          </cell>
          <cell r="F38" t="str">
            <v>Lodging</v>
          </cell>
          <cell r="H38" t="str">
            <v>Retro</v>
          </cell>
          <cell r="I38" t="str">
            <v>x</v>
          </cell>
        </row>
        <row r="39">
          <cell r="B39" t="str">
            <v>HVAC System Improvements</v>
          </cell>
          <cell r="C39" t="str">
            <v>Chiller - chilled water retrofit</v>
          </cell>
          <cell r="D39" t="str">
            <v>Chiller - chilled water retrofit</v>
          </cell>
          <cell r="E39" t="str">
            <v>CBSA 2014</v>
          </cell>
          <cell r="F39" t="str">
            <v>Some</v>
          </cell>
          <cell r="H39" t="str">
            <v>Retro</v>
          </cell>
          <cell r="I39" t="str">
            <v>x</v>
          </cell>
        </row>
        <row r="40">
          <cell r="B40" t="str">
            <v>HVAC System Improvements</v>
          </cell>
          <cell r="C40" t="str">
            <v>Chiller - equip retrofits</v>
          </cell>
          <cell r="D40" t="str">
            <v>Chiller - equip retrofits</v>
          </cell>
          <cell r="E40" t="str">
            <v>CBSA 2014</v>
          </cell>
          <cell r="F40" t="str">
            <v>Some</v>
          </cell>
          <cell r="H40" t="str">
            <v>Retro</v>
          </cell>
          <cell r="I40" t="str">
            <v>x</v>
          </cell>
        </row>
        <row r="41">
          <cell r="B41" t="str">
            <v>Pool System Improvements</v>
          </cell>
          <cell r="C41" t="str">
            <v>Pool Blankets</v>
          </cell>
          <cell r="D41" t="str">
            <v>Pool Blankets</v>
          </cell>
          <cell r="E41" t="str">
            <v>CBSA 2014</v>
          </cell>
          <cell r="F41" t="str">
            <v>Some</v>
          </cell>
          <cell r="H41" t="str">
            <v>Retro</v>
          </cell>
          <cell r="I41" t="str">
            <v>x</v>
          </cell>
        </row>
        <row r="42">
          <cell r="B42" t="str">
            <v>HVAC System Controls</v>
          </cell>
          <cell r="C42" t="str">
            <v>Web-Enabled Thermostats</v>
          </cell>
          <cell r="D42" t="str">
            <v>Web-Enabled Thermostats</v>
          </cell>
          <cell r="E42" t="str">
            <v>CBSA 2014</v>
          </cell>
          <cell r="F42" t="str">
            <v>Some</v>
          </cell>
          <cell r="H42" t="str">
            <v>Retro</v>
          </cell>
          <cell r="I42" t="str">
            <v>x</v>
          </cell>
        </row>
        <row r="43">
          <cell r="B43" t="str">
            <v>HVAC System Controls</v>
          </cell>
          <cell r="C43" t="str">
            <v>Garage CO2 ventilation</v>
          </cell>
          <cell r="D43" t="str">
            <v>Garage CO2 ventilation</v>
          </cell>
          <cell r="E43" t="str">
            <v>CBSA 2014</v>
          </cell>
          <cell r="F43" t="str">
            <v>Some</v>
          </cell>
          <cell r="H43" t="str">
            <v>Retro</v>
          </cell>
          <cell r="I43" t="str">
            <v>x</v>
          </cell>
        </row>
        <row r="44">
          <cell r="B44" t="str">
            <v>Pumps and Fans</v>
          </cell>
          <cell r="C44" t="str">
            <v>Circ Pump ECM and drive</v>
          </cell>
          <cell r="D44" t="str">
            <v>Circ Pump ECM and drive</v>
          </cell>
          <cell r="E44" t="str">
            <v>CBSA 2014</v>
          </cell>
          <cell r="F44" t="str">
            <v>Some</v>
          </cell>
          <cell r="H44" t="str">
            <v>Retro</v>
          </cell>
          <cell r="I44" t="str">
            <v>x</v>
          </cell>
        </row>
        <row r="45">
          <cell r="B45" t="str">
            <v>HVAC System Improvements</v>
          </cell>
          <cell r="C45" t="str">
            <v>VRF</v>
          </cell>
          <cell r="D45" t="str">
            <v>Variable Refrigerant Flow</v>
          </cell>
          <cell r="E45" t="str">
            <v>CBSA 2014</v>
          </cell>
          <cell r="F45" t="str">
            <v>Some</v>
          </cell>
          <cell r="H45" t="str">
            <v>New</v>
          </cell>
          <cell r="I45" t="str">
            <v>x</v>
          </cell>
        </row>
        <row r="46">
          <cell r="B46" t="str">
            <v>HVAC System Improvements</v>
          </cell>
          <cell r="C46" t="str">
            <v>VRF</v>
          </cell>
          <cell r="D46" t="str">
            <v>Variable Refrigerant Flow</v>
          </cell>
          <cell r="E46" t="str">
            <v>CBSA 2014</v>
          </cell>
          <cell r="F46" t="str">
            <v>Some</v>
          </cell>
          <cell r="H46" t="str">
            <v>New</v>
          </cell>
          <cell r="I46" t="str">
            <v>x</v>
          </cell>
        </row>
        <row r="47">
          <cell r="B47" t="str">
            <v>HVAC System Improvements</v>
          </cell>
          <cell r="C47" t="str">
            <v>Evaporator Roof Top HVAC</v>
          </cell>
          <cell r="D47" t="str">
            <v>Evaporator Roof Top HVAC</v>
          </cell>
          <cell r="E47" t="str">
            <v>CBSA 2014</v>
          </cell>
          <cell r="F47" t="str">
            <v>Some</v>
          </cell>
          <cell r="H47" t="str">
            <v>Retro</v>
          </cell>
          <cell r="I47" t="str">
            <v>x</v>
          </cell>
        </row>
        <row r="48">
          <cell r="B48" t="str">
            <v>Envelope</v>
          </cell>
          <cell r="C48" t="str">
            <v>Secondary Glazing Systems</v>
          </cell>
          <cell r="D48" t="str">
            <v>Secondary Glazing Systems</v>
          </cell>
          <cell r="E48" t="str">
            <v>CBSA 2014</v>
          </cell>
          <cell r="F48" t="str">
            <v>All</v>
          </cell>
          <cell r="H48" t="str">
            <v>Retro</v>
          </cell>
          <cell r="I48" t="str">
            <v>x</v>
          </cell>
        </row>
        <row r="49">
          <cell r="B49" t="str">
            <v>Lamps/Ballasts/Fixtures</v>
          </cell>
          <cell r="C49" t="str">
            <v>LPD Package</v>
          </cell>
          <cell r="D49" t="str">
            <v>Lighting Power Density</v>
          </cell>
          <cell r="E49" t="str">
            <v>CBSA 2014</v>
          </cell>
          <cell r="F49" t="str">
            <v>All</v>
          </cell>
          <cell r="H49" t="str">
            <v>New</v>
          </cell>
          <cell r="I49">
            <v>0</v>
          </cell>
        </row>
        <row r="50">
          <cell r="B50" t="str">
            <v>Lamps/Ballasts/Fixtures</v>
          </cell>
          <cell r="C50" t="str">
            <v>LPD Package</v>
          </cell>
          <cell r="D50" t="str">
            <v>Lighting Power Density</v>
          </cell>
          <cell r="E50" t="str">
            <v>CBSA 2014</v>
          </cell>
          <cell r="F50" t="str">
            <v>All</v>
          </cell>
          <cell r="H50" t="str">
            <v>New</v>
          </cell>
          <cell r="I50">
            <v>0</v>
          </cell>
        </row>
        <row r="51">
          <cell r="B51" t="str">
            <v>Lamps/Ballasts/Fixtures</v>
          </cell>
          <cell r="C51" t="str">
            <v>LPD Package</v>
          </cell>
          <cell r="D51" t="str">
            <v>Lighting Power Density</v>
          </cell>
          <cell r="E51" t="str">
            <v>CBSA 2014</v>
          </cell>
          <cell r="F51" t="str">
            <v>All</v>
          </cell>
          <cell r="H51" t="str">
            <v>New</v>
          </cell>
          <cell r="I51">
            <v>0</v>
          </cell>
        </row>
        <row r="52">
          <cell r="B52" t="str">
            <v>Lighting Controls</v>
          </cell>
          <cell r="C52" t="str">
            <v>Top Daylighting</v>
          </cell>
          <cell r="D52" t="str">
            <v>Daylighting with Skylights</v>
          </cell>
          <cell r="E52" t="str">
            <v>CBSA 2014</v>
          </cell>
          <cell r="F52" t="str">
            <v>All</v>
          </cell>
          <cell r="H52" t="str">
            <v>New</v>
          </cell>
          <cell r="I52">
            <v>0</v>
          </cell>
        </row>
        <row r="53">
          <cell r="B53" t="str">
            <v>Lighting Controls</v>
          </cell>
          <cell r="C53" t="str">
            <v>Perimeter Daylighting Controls Advanced</v>
          </cell>
          <cell r="D53" t="str">
            <v>Daylighting with Windows</v>
          </cell>
          <cell r="E53" t="str">
            <v>CBSA 2014</v>
          </cell>
          <cell r="F53" t="str">
            <v>All</v>
          </cell>
          <cell r="H53" t="str">
            <v>New</v>
          </cell>
          <cell r="I53">
            <v>0</v>
          </cell>
        </row>
        <row r="54">
          <cell r="B54" t="str">
            <v>Lighting Controls</v>
          </cell>
          <cell r="C54" t="str">
            <v>Perimeter Daylighting Controls Advanced</v>
          </cell>
          <cell r="D54" t="str">
            <v>Daylighting with Windows</v>
          </cell>
          <cell r="E54" t="str">
            <v>CBSA 2014</v>
          </cell>
          <cell r="F54" t="str">
            <v>All</v>
          </cell>
          <cell r="H54" t="str">
            <v>New</v>
          </cell>
          <cell r="I54">
            <v>0</v>
          </cell>
        </row>
        <row r="55">
          <cell r="B55" t="str">
            <v>Lighting Controls</v>
          </cell>
          <cell r="C55" t="str">
            <v>Lighting Controls Interior</v>
          </cell>
          <cell r="D55" t="str">
            <v>Lighting Controls Interior</v>
          </cell>
          <cell r="E55" t="str">
            <v>CBSA 2014</v>
          </cell>
          <cell r="F55" t="str">
            <v>All</v>
          </cell>
          <cell r="H55" t="str">
            <v>New</v>
          </cell>
          <cell r="I55">
            <v>0</v>
          </cell>
        </row>
        <row r="56">
          <cell r="B56" t="str">
            <v>Lighting Controls</v>
          </cell>
          <cell r="C56" t="str">
            <v>Lighting Controls Interior</v>
          </cell>
          <cell r="D56" t="str">
            <v>Lighting Controls Interior</v>
          </cell>
          <cell r="E56" t="str">
            <v>CBSA 2014</v>
          </cell>
          <cell r="F56" t="str">
            <v>All</v>
          </cell>
          <cell r="H56" t="str">
            <v>New</v>
          </cell>
          <cell r="I56">
            <v>0</v>
          </cell>
        </row>
        <row r="57">
          <cell r="B57" t="str">
            <v>Lamps/Ballasts/Fixtures</v>
          </cell>
          <cell r="C57" t="str">
            <v>Exterior Building Lighting</v>
          </cell>
          <cell r="D57" t="str">
            <v>Exterior Building Lighting</v>
          </cell>
          <cell r="E57" t="str">
            <v>CBSA 2014</v>
          </cell>
          <cell r="F57" t="str">
            <v>All</v>
          </cell>
          <cell r="H57" t="str">
            <v>New</v>
          </cell>
          <cell r="I57">
            <v>0</v>
          </cell>
        </row>
        <row r="58">
          <cell r="B58" t="str">
            <v>Lamps/Ballasts/Fixtures</v>
          </cell>
          <cell r="C58" t="str">
            <v>Exterior Building Lighting</v>
          </cell>
          <cell r="D58" t="str">
            <v>Exterior Building Lighting</v>
          </cell>
          <cell r="E58" t="str">
            <v>CBSA 2014</v>
          </cell>
          <cell r="F58" t="str">
            <v>All</v>
          </cell>
          <cell r="H58" t="str">
            <v>New</v>
          </cell>
          <cell r="I58">
            <v>0</v>
          </cell>
        </row>
        <row r="59">
          <cell r="B59" t="str">
            <v>Lamps/Ballasts/Fixtures</v>
          </cell>
          <cell r="C59" t="str">
            <v>Street and Roadway Lighting</v>
          </cell>
          <cell r="D59" t="str">
            <v>Street and Roadway Lighting</v>
          </cell>
          <cell r="E59" t="str">
            <v>Navigant 2014</v>
          </cell>
          <cell r="F59" t="str">
            <v>Non-Building</v>
          </cell>
          <cell r="H59" t="str">
            <v>New</v>
          </cell>
          <cell r="I59">
            <v>0</v>
          </cell>
        </row>
        <row r="60">
          <cell r="B60" t="str">
            <v>Lamps/Ballasts/Fixtures</v>
          </cell>
          <cell r="C60" t="str">
            <v>Street and Roadway Lighting</v>
          </cell>
          <cell r="D60" t="str">
            <v>Street and Roadway Lighting</v>
          </cell>
          <cell r="E60" t="str">
            <v>Navigant 2014</v>
          </cell>
          <cell r="F60" t="str">
            <v>Non-Building</v>
          </cell>
          <cell r="H60" t="str">
            <v>New</v>
          </cell>
          <cell r="I60">
            <v>0</v>
          </cell>
        </row>
        <row r="61">
          <cell r="B61" t="str">
            <v>Lamps/Ballasts/Fixtures</v>
          </cell>
          <cell r="C61" t="str">
            <v>Parking Lighting</v>
          </cell>
          <cell r="D61" t="str">
            <v>Parking Lighting</v>
          </cell>
          <cell r="E61" t="str">
            <v>CBSA 2014</v>
          </cell>
          <cell r="F61" t="str">
            <v>All</v>
          </cell>
          <cell r="H61" t="str">
            <v>New</v>
          </cell>
          <cell r="I61">
            <v>0</v>
          </cell>
        </row>
        <row r="62">
          <cell r="B62" t="str">
            <v>Lamps/Ballasts/Fixtures</v>
          </cell>
          <cell r="C62" t="str">
            <v>Parking Lighting</v>
          </cell>
          <cell r="D62" t="str">
            <v>Parking Lighting</v>
          </cell>
          <cell r="E62" t="str">
            <v>CBSA 2014</v>
          </cell>
          <cell r="F62" t="str">
            <v>All</v>
          </cell>
          <cell r="H62" t="str">
            <v>New</v>
          </cell>
          <cell r="I62">
            <v>0</v>
          </cell>
        </row>
        <row r="63">
          <cell r="B63" t="e">
            <v>#N/A</v>
          </cell>
          <cell r="C63" t="str">
            <v>Bi-Level Stiarwell Lighting</v>
          </cell>
          <cell r="D63" t="e">
            <v>#N/A</v>
          </cell>
          <cell r="E63" t="e">
            <v>#N/A</v>
          </cell>
          <cell r="F63" t="e">
            <v>#N/A</v>
          </cell>
          <cell r="H63" t="e">
            <v>#N/A</v>
          </cell>
          <cell r="I63" t="e">
            <v>#N/A</v>
          </cell>
        </row>
        <row r="64">
          <cell r="B64" t="str">
            <v>Motors</v>
          </cell>
          <cell r="C64" t="str">
            <v>ECM-VAV</v>
          </cell>
          <cell r="D64" t="str">
            <v>ECM Motors on Variable Air Volume Boxes</v>
          </cell>
          <cell r="E64" t="str">
            <v>CBSA 2014</v>
          </cell>
          <cell r="F64" t="str">
            <v>All</v>
          </cell>
          <cell r="H64" t="str">
            <v>New</v>
          </cell>
          <cell r="I64">
            <v>0</v>
          </cell>
        </row>
        <row r="65">
          <cell r="B65" t="str">
            <v>Motors</v>
          </cell>
          <cell r="C65" t="str">
            <v>ECM-VAV</v>
          </cell>
          <cell r="D65" t="str">
            <v>ECM Motors on Variable Air Volume Boxes</v>
          </cell>
          <cell r="E65" t="str">
            <v>CBSA 2014</v>
          </cell>
          <cell r="F65" t="str">
            <v>All</v>
          </cell>
          <cell r="H65" t="str">
            <v>New</v>
          </cell>
          <cell r="I65">
            <v>0</v>
          </cell>
        </row>
        <row r="66">
          <cell r="B66" t="str">
            <v>Pool System Improvements</v>
          </cell>
          <cell r="C66" t="str">
            <v>Pool pumps</v>
          </cell>
          <cell r="D66" t="str">
            <v>Pool pumps</v>
          </cell>
          <cell r="E66" t="str">
            <v>CBSA 2014</v>
          </cell>
          <cell r="F66" t="str">
            <v>Some</v>
          </cell>
          <cell r="H66" t="str">
            <v>Retro</v>
          </cell>
          <cell r="I66" t="str">
            <v>x</v>
          </cell>
        </row>
        <row r="67">
          <cell r="B67" t="str">
            <v>Motors</v>
          </cell>
          <cell r="C67" t="str">
            <v>MotorsRewind</v>
          </cell>
          <cell r="D67" t="str">
            <v>Motors - Rewind</v>
          </cell>
          <cell r="E67" t="str">
            <v>CBSA 2014</v>
          </cell>
          <cell r="F67" t="str">
            <v>All</v>
          </cell>
          <cell r="H67" t="str">
            <v>New</v>
          </cell>
          <cell r="I67" t="str">
            <v>x</v>
          </cell>
        </row>
        <row r="68">
          <cell r="B68" t="str">
            <v>Motors</v>
          </cell>
          <cell r="C68" t="str">
            <v>MotorsRewind</v>
          </cell>
          <cell r="D68" t="str">
            <v>Motors - Rewind</v>
          </cell>
          <cell r="E68" t="str">
            <v>CBSA 2014</v>
          </cell>
          <cell r="F68" t="str">
            <v>All</v>
          </cell>
          <cell r="H68" t="str">
            <v>New</v>
          </cell>
          <cell r="I68" t="str">
            <v>x</v>
          </cell>
        </row>
        <row r="69">
          <cell r="B69" t="str">
            <v>Process Loads System Improvements</v>
          </cell>
          <cell r="C69" t="str">
            <v>Municipal Sewage Treatment</v>
          </cell>
          <cell r="D69" t="str">
            <v>Municipal Sewage Treatment</v>
          </cell>
          <cell r="E69" t="str">
            <v>2013 EPA Flow rates</v>
          </cell>
          <cell r="F69" t="str">
            <v>Non-Building</v>
          </cell>
          <cell r="H69" t="str">
            <v>Retro</v>
          </cell>
          <cell r="I69">
            <v>0</v>
          </cell>
        </row>
        <row r="70">
          <cell r="B70" t="str">
            <v>Process Loads System Improvements</v>
          </cell>
          <cell r="C70" t="str">
            <v>Municipal Water Supply</v>
          </cell>
          <cell r="D70" t="str">
            <v>Municipal Water Supply</v>
          </cell>
          <cell r="E70" t="str">
            <v>2013 EPA Flow rates</v>
          </cell>
          <cell r="F70" t="str">
            <v>Non-Building</v>
          </cell>
          <cell r="H70" t="str">
            <v>Retro</v>
          </cell>
          <cell r="I70">
            <v>0</v>
          </cell>
        </row>
        <row r="71">
          <cell r="B71" t="str">
            <v>Process Loads System Controls</v>
          </cell>
          <cell r="C71" t="str">
            <v>Engine Generator Block Heaters</v>
          </cell>
          <cell r="D71" t="str">
            <v>Engine Generator Block Heaters</v>
          </cell>
          <cell r="E71" t="str">
            <v>No Control</v>
          </cell>
          <cell r="F71" t="str">
            <v>All</v>
          </cell>
          <cell r="H71" t="str">
            <v>Retro</v>
          </cell>
          <cell r="I71" t="str">
            <v>x</v>
          </cell>
        </row>
        <row r="72">
          <cell r="B72" t="str">
            <v>Refrigeration System Improvements</v>
          </cell>
          <cell r="C72" t="str">
            <v>Grocery Refrigeration Bundle</v>
          </cell>
          <cell r="D72" t="str">
            <v>Grocery Refrigeration Bundle</v>
          </cell>
          <cell r="E72" t="str">
            <v>CBSA 2014</v>
          </cell>
          <cell r="F72" t="str">
            <v>Grocery</v>
          </cell>
          <cell r="H72" t="str">
            <v>Retro</v>
          </cell>
          <cell r="I72">
            <v>0</v>
          </cell>
        </row>
        <row r="73">
          <cell r="B73" t="str">
            <v>Packaged Refrigeration</v>
          </cell>
          <cell r="C73" t="str">
            <v>Packaged Refrigeration Equipment</v>
          </cell>
          <cell r="D73" t="str">
            <v>Packaged Refrigeration Equipment</v>
          </cell>
          <cell r="E73" t="str">
            <v>CBSA 2014</v>
          </cell>
          <cell r="F73" t="str">
            <v>Grocery</v>
          </cell>
          <cell r="H73" t="str">
            <v>New</v>
          </cell>
          <cell r="I73">
            <v>0</v>
          </cell>
        </row>
        <row r="74">
          <cell r="B74" t="str">
            <v>Refrigeration System Improvements</v>
          </cell>
          <cell r="C74" t="str">
            <v>Appliances - Freezers</v>
          </cell>
          <cell r="D74" t="str">
            <v>Appliances - Freezers</v>
          </cell>
          <cell r="E74" t="str">
            <v>Fed Std 2014</v>
          </cell>
          <cell r="F74" t="str">
            <v>All</v>
          </cell>
          <cell r="H74" t="str">
            <v>NR</v>
          </cell>
          <cell r="I74" t="str">
            <v>x</v>
          </cell>
        </row>
        <row r="75">
          <cell r="B75" t="str">
            <v>Refrigeration System Improvements</v>
          </cell>
          <cell r="C75" t="str">
            <v>Appliances - Refrigerators</v>
          </cell>
          <cell r="D75" t="str">
            <v>Appliances - Refrigerators</v>
          </cell>
          <cell r="E75" t="str">
            <v>Fed Std 2014</v>
          </cell>
          <cell r="F75" t="str">
            <v>All</v>
          </cell>
          <cell r="H75" t="str">
            <v>NR</v>
          </cell>
          <cell r="I75" t="str">
            <v>x</v>
          </cell>
        </row>
        <row r="76">
          <cell r="B76" t="str">
            <v>Refrigeration System Controls</v>
          </cell>
          <cell r="C76" t="str">
            <v>Water Cooler Controls</v>
          </cell>
          <cell r="D76" t="str">
            <v>Water Cooler Controls</v>
          </cell>
          <cell r="E76" t="str">
            <v>Uncontrolled</v>
          </cell>
          <cell r="F76" t="str">
            <v>Some</v>
          </cell>
          <cell r="H76" t="str">
            <v>NR</v>
          </cell>
          <cell r="I76" t="str">
            <v>x</v>
          </cell>
        </row>
        <row r="77">
          <cell r="B77" t="str">
            <v>Water Using Devices</v>
          </cell>
          <cell r="C77" t="str">
            <v>WHTanks</v>
          </cell>
          <cell r="D77" t="str">
            <v>DHW - Efficient Tanks</v>
          </cell>
          <cell r="E77" t="str">
            <v>CBSA 2014</v>
          </cell>
          <cell r="F77" t="str">
            <v>Some</v>
          </cell>
          <cell r="H77" t="str">
            <v>New</v>
          </cell>
          <cell r="I77">
            <v>0</v>
          </cell>
        </row>
        <row r="78">
          <cell r="B78" t="str">
            <v>Water Using Devices</v>
          </cell>
          <cell r="C78" t="str">
            <v>WHTanks</v>
          </cell>
          <cell r="D78" t="str">
            <v>DHW - Efficient Tanks</v>
          </cell>
          <cell r="E78" t="str">
            <v>CBSA 2014</v>
          </cell>
          <cell r="F78" t="str">
            <v>Some</v>
          </cell>
          <cell r="H78" t="str">
            <v>New</v>
          </cell>
          <cell r="I78">
            <v>0</v>
          </cell>
        </row>
        <row r="79">
          <cell r="B79" t="str">
            <v>Water Using Devices</v>
          </cell>
          <cell r="C79" t="str">
            <v>Appliances - Clothes Washers</v>
          </cell>
          <cell r="D79" t="str">
            <v>Appliances - Clothes Washers</v>
          </cell>
          <cell r="E79" t="str">
            <v>CBSA 2014</v>
          </cell>
          <cell r="F79" t="str">
            <v>Some</v>
          </cell>
          <cell r="H79" t="str">
            <v>NR</v>
          </cell>
          <cell r="I79" t="str">
            <v>x</v>
          </cell>
        </row>
        <row r="80">
          <cell r="B80" t="str">
            <v>Water Using Devices</v>
          </cell>
          <cell r="C80" t="str">
            <v>Showerheads</v>
          </cell>
          <cell r="D80" t="str">
            <v>DHW - Showerheads</v>
          </cell>
          <cell r="E80" t="str">
            <v>2.5 GPM</v>
          </cell>
          <cell r="F80" t="str">
            <v>Some</v>
          </cell>
          <cell r="H80" t="str">
            <v>Retro</v>
          </cell>
          <cell r="I80" t="str">
            <v>x</v>
          </cell>
        </row>
        <row r="81">
          <cell r="B81" t="str">
            <v>Water Using Devices</v>
          </cell>
          <cell r="C81" t="str">
            <v>Water Heating - GFHX</v>
          </cell>
          <cell r="D81" t="str">
            <v>Water Heating - GFHX</v>
          </cell>
          <cell r="E81" t="str">
            <v>No Heat Recovery</v>
          </cell>
          <cell r="F81" t="str">
            <v>All</v>
          </cell>
          <cell r="H81" t="str">
            <v>New</v>
          </cell>
          <cell r="I81" t="str">
            <v>x</v>
          </cell>
        </row>
        <row r="82">
          <cell r="B82" t="str">
            <v>Water Using Devices</v>
          </cell>
          <cell r="C82" t="str">
            <v>Demand Control Circulating system DHW</v>
          </cell>
          <cell r="D82" t="str">
            <v>Demand Control Circulating system DHW</v>
          </cell>
          <cell r="E82" t="str">
            <v>CBSA 2014</v>
          </cell>
          <cell r="F82" t="str">
            <v>Some</v>
          </cell>
          <cell r="H82" t="str">
            <v>Retro</v>
          </cell>
          <cell r="I82" t="str">
            <v>x</v>
          </cell>
        </row>
        <row r="83">
          <cell r="B83" t="str">
            <v>Water Heaters</v>
          </cell>
          <cell r="C83" t="str">
            <v>Central HPWH MF</v>
          </cell>
          <cell r="D83" t="str">
            <v>Central HPWH MF</v>
          </cell>
          <cell r="E83" t="str">
            <v>CBSA 2014</v>
          </cell>
          <cell r="F83" t="str">
            <v>Multifamily</v>
          </cell>
          <cell r="H83" t="str">
            <v>Retro</v>
          </cell>
          <cell r="I83" t="str">
            <v>x</v>
          </cell>
        </row>
        <row r="84">
          <cell r="B84" t="str">
            <v>Whole Bldg/Meter Level System Improvements</v>
          </cell>
          <cell r="C84" t="str">
            <v>Ultra Low Energy Building</v>
          </cell>
          <cell r="D84" t="str">
            <v>Ultra Low Energy Building</v>
          </cell>
          <cell r="E84" t="str">
            <v>Code</v>
          </cell>
          <cell r="F84" t="str">
            <v>Some</v>
          </cell>
          <cell r="H84" t="str">
            <v>New</v>
          </cell>
          <cell r="I84">
            <v>0</v>
          </cell>
        </row>
        <row r="85">
          <cell r="B85" t="e">
            <v>#N/A</v>
          </cell>
          <cell r="C85" t="str">
            <v>HPLowPowerGSFL</v>
          </cell>
          <cell r="D85" t="e">
            <v>#N/A</v>
          </cell>
          <cell r="E85" t="e">
            <v>#N/A</v>
          </cell>
          <cell r="F85" t="e">
            <v>#N/A</v>
          </cell>
          <cell r="H85" t="e">
            <v>#N/A</v>
          </cell>
          <cell r="I85" t="e">
            <v>#N/A</v>
          </cell>
        </row>
      </sheetData>
      <sheetData sheetId="18">
        <row r="11">
          <cell r="B11" t="str">
            <v>Assembly</v>
          </cell>
          <cell r="C11">
            <v>0.22184609974487568</v>
          </cell>
          <cell r="D11">
            <v>0.77815390025512432</v>
          </cell>
          <cell r="E11">
            <v>1</v>
          </cell>
          <cell r="G11" t="str">
            <v>Assembly</v>
          </cell>
          <cell r="H11">
            <v>0.47962038771740423</v>
          </cell>
          <cell r="I11">
            <v>0.52037961228259577</v>
          </cell>
          <cell r="J11">
            <v>1</v>
          </cell>
          <cell r="L11">
            <v>0.10640191237323121</v>
          </cell>
          <cell r="M11">
            <v>0.77815390025512432</v>
          </cell>
          <cell r="N11">
            <v>0.11544418737164447</v>
          </cell>
          <cell r="O11">
            <v>1</v>
          </cell>
        </row>
        <row r="12">
          <cell r="B12" t="str">
            <v>Grocery</v>
          </cell>
          <cell r="C12">
            <v>0.19141181754336017</v>
          </cell>
          <cell r="D12">
            <v>0.80858818245663977</v>
          </cell>
          <cell r="E12">
            <v>1</v>
          </cell>
          <cell r="G12" t="str">
            <v>Grocery</v>
          </cell>
          <cell r="H12">
            <v>0.38592097461312147</v>
          </cell>
          <cell r="I12">
            <v>0.61407902538687853</v>
          </cell>
          <cell r="J12">
            <v>1</v>
          </cell>
          <cell r="L12">
            <v>7.3869835178802537E-2</v>
          </cell>
          <cell r="M12">
            <v>0.80858818245663977</v>
          </cell>
          <cell r="N12">
            <v>0.11754198236455764</v>
          </cell>
          <cell r="O12">
            <v>0.99999999999999989</v>
          </cell>
        </row>
        <row r="13">
          <cell r="B13" t="str">
            <v>Lodging</v>
          </cell>
          <cell r="C13">
            <v>0.75058251470213166</v>
          </cell>
          <cell r="D13">
            <v>0.24941748529786834</v>
          </cell>
          <cell r="E13">
            <v>1</v>
          </cell>
          <cell r="G13" t="str">
            <v>Lodging</v>
          </cell>
          <cell r="H13">
            <v>0.59526013213262075</v>
          </cell>
          <cell r="I13">
            <v>0.40473986786737931</v>
          </cell>
          <cell r="J13">
            <v>1</v>
          </cell>
          <cell r="L13">
            <v>0.44679184687802564</v>
          </cell>
          <cell r="M13">
            <v>0.24941748529786834</v>
          </cell>
          <cell r="N13">
            <v>0.30379066782410608</v>
          </cell>
          <cell r="O13">
            <v>1</v>
          </cell>
        </row>
        <row r="14">
          <cell r="B14" t="str">
            <v>Office</v>
          </cell>
          <cell r="C14">
            <v>0.51635908187299928</v>
          </cell>
          <cell r="D14">
            <v>0.48364091812700072</v>
          </cell>
          <cell r="E14">
            <v>1</v>
          </cell>
          <cell r="G14" t="str">
            <v>Office</v>
          </cell>
          <cell r="H14">
            <v>0.45565580415878149</v>
          </cell>
          <cell r="I14">
            <v>0.54434419584121851</v>
          </cell>
          <cell r="J14">
            <v>1</v>
          </cell>
          <cell r="L14">
            <v>0.23528201268553159</v>
          </cell>
          <cell r="M14">
            <v>0.48364091812700072</v>
          </cell>
          <cell r="N14">
            <v>0.28107706918746772</v>
          </cell>
          <cell r="O14">
            <v>1</v>
          </cell>
        </row>
        <row r="15">
          <cell r="B15" t="str">
            <v>Other</v>
          </cell>
          <cell r="C15">
            <v>0.27428395672737665</v>
          </cell>
          <cell r="D15">
            <v>0.7257160432726234</v>
          </cell>
          <cell r="E15">
            <v>1</v>
          </cell>
          <cell r="G15" t="str">
            <v>Other</v>
          </cell>
          <cell r="H15">
            <v>0.6175903960921354</v>
          </cell>
          <cell r="I15">
            <v>0.38240960390786466</v>
          </cell>
          <cell r="J15">
            <v>1</v>
          </cell>
          <cell r="L15">
            <v>0.16939513747697868</v>
          </cell>
          <cell r="M15">
            <v>0.7257160432726234</v>
          </cell>
          <cell r="N15">
            <v>0.104888819250398</v>
          </cell>
          <cell r="O15">
            <v>1</v>
          </cell>
        </row>
        <row r="16">
          <cell r="B16" t="str">
            <v>Residential Care</v>
          </cell>
          <cell r="C16">
            <v>0.59443378738060659</v>
          </cell>
          <cell r="D16">
            <v>0.40556621261939335</v>
          </cell>
          <cell r="E16">
            <v>1</v>
          </cell>
          <cell r="G16" t="str">
            <v>Residential Care</v>
          </cell>
          <cell r="H16">
            <v>0.57173215680136025</v>
          </cell>
          <cell r="I16">
            <v>0.42826784319863981</v>
          </cell>
          <cell r="J16">
            <v>1</v>
          </cell>
          <cell r="L16">
            <v>0.33985691133471541</v>
          </cell>
          <cell r="M16">
            <v>0.40556621261939335</v>
          </cell>
          <cell r="N16">
            <v>0.25457687604589124</v>
          </cell>
          <cell r="O16">
            <v>1</v>
          </cell>
        </row>
        <row r="17">
          <cell r="B17" t="str">
            <v>Restaurant</v>
          </cell>
          <cell r="C17">
            <v>0.20634715054031719</v>
          </cell>
          <cell r="D17">
            <v>0.79365284945968273</v>
          </cell>
          <cell r="E17">
            <v>1</v>
          </cell>
          <cell r="G17" t="str">
            <v>Restaurant</v>
          </cell>
          <cell r="H17">
            <v>0.1456310681449533</v>
          </cell>
          <cell r="I17">
            <v>0.8543689318550467</v>
          </cell>
          <cell r="J17">
            <v>1</v>
          </cell>
          <cell r="L17">
            <v>3.0050555941853869E-2</v>
          </cell>
          <cell r="M17">
            <v>0.79365284945968273</v>
          </cell>
          <cell r="N17">
            <v>0.17629659459846331</v>
          </cell>
          <cell r="O17">
            <v>1</v>
          </cell>
        </row>
        <row r="18">
          <cell r="B18" t="str">
            <v>Retail/Service</v>
          </cell>
          <cell r="C18">
            <v>0.17516537112508487</v>
          </cell>
          <cell r="D18">
            <v>0.8248346288749151</v>
          </cell>
          <cell r="E18">
            <v>1</v>
          </cell>
          <cell r="G18" t="str">
            <v>Retail/Service</v>
          </cell>
          <cell r="H18">
            <v>0.63140923348225164</v>
          </cell>
          <cell r="I18">
            <v>0.3685907665177483</v>
          </cell>
          <cell r="J18">
            <v>1</v>
          </cell>
          <cell r="L18">
            <v>0.11060103271472398</v>
          </cell>
          <cell r="M18">
            <v>0.8248346288749151</v>
          </cell>
          <cell r="N18">
            <v>6.4564338410360883E-2</v>
          </cell>
          <cell r="O18">
            <v>1</v>
          </cell>
        </row>
        <row r="19">
          <cell r="B19" t="str">
            <v>School K-12</v>
          </cell>
          <cell r="C19">
            <v>0.15222217778811709</v>
          </cell>
          <cell r="D19">
            <v>0.84777782221188291</v>
          </cell>
          <cell r="E19">
            <v>1</v>
          </cell>
          <cell r="G19" t="str">
            <v>School K-12</v>
          </cell>
          <cell r="H19">
            <v>0.38344835656863396</v>
          </cell>
          <cell r="I19">
            <v>0.61655164343136604</v>
          </cell>
          <cell r="J19">
            <v>1</v>
          </cell>
          <cell r="L19">
            <v>5.8369343906151915E-2</v>
          </cell>
          <cell r="M19">
            <v>0.84777782221188291</v>
          </cell>
          <cell r="N19">
            <v>9.3852833881965178E-2</v>
          </cell>
          <cell r="O19">
            <v>1</v>
          </cell>
        </row>
        <row r="20">
          <cell r="B20" t="str">
            <v>Warehouse</v>
          </cell>
          <cell r="C20">
            <v>1.2996176702745714E-2</v>
          </cell>
          <cell r="D20">
            <v>0.98700382329725422</v>
          </cell>
          <cell r="E20">
            <v>1</v>
          </cell>
          <cell r="G20" t="str">
            <v>Warehouse</v>
          </cell>
          <cell r="H20">
            <v>0.49190726224873216</v>
          </cell>
          <cell r="I20">
            <v>0.50809273775126784</v>
          </cell>
          <cell r="J20">
            <v>1</v>
          </cell>
          <cell r="L20">
            <v>6.3929137015483993E-3</v>
          </cell>
          <cell r="M20">
            <v>0.98700382329725422</v>
          </cell>
          <cell r="N20">
            <v>6.6032630011973147E-3</v>
          </cell>
          <cell r="O20">
            <v>0.99999999999999989</v>
          </cell>
        </row>
        <row r="21">
          <cell r="B21" t="str">
            <v>Grand Total</v>
          </cell>
          <cell r="C21">
            <v>0.31549365790667433</v>
          </cell>
          <cell r="D21">
            <v>0.68450634209332561</v>
          </cell>
          <cell r="E21">
            <v>1</v>
          </cell>
          <cell r="G21" t="str">
            <v>Grand Total</v>
          </cell>
          <cell r="H21">
            <v>0.51592151636315642</v>
          </cell>
          <cell r="I21">
            <v>0.48407848363684358</v>
          </cell>
          <cell r="J21">
            <v>1</v>
          </cell>
          <cell r="L21">
            <v>0.16276996639017036</v>
          </cell>
          <cell r="M21">
            <v>0.68450634209332561</v>
          </cell>
          <cell r="N21">
            <v>0.15272369151650397</v>
          </cell>
          <cell r="O21">
            <v>1</v>
          </cell>
        </row>
        <row r="25">
          <cell r="B25" t="str">
            <v>Built-up share - for Com_Master -CHAR</v>
          </cell>
        </row>
        <row r="27">
          <cell r="B27" t="str">
            <v>Multizone Systems Only</v>
          </cell>
          <cell r="C27" t="str">
            <v>Everything But SZ ducted systems</v>
          </cell>
          <cell r="G27" t="str">
            <v>Custom work in this table</v>
          </cell>
          <cell r="K27" t="str">
            <v>Electric</v>
          </cell>
          <cell r="L27" t="str">
            <v>Gas</v>
          </cell>
          <cell r="M27" t="str">
            <v>HP</v>
          </cell>
          <cell r="N27" t="str">
            <v>Total</v>
          </cell>
          <cell r="P27" t="str">
            <v>Everything But SZ Ducted</v>
          </cell>
        </row>
        <row r="28">
          <cell r="B28">
            <v>0.13911514778937467</v>
          </cell>
          <cell r="C28">
            <v>0.27379566641599334</v>
          </cell>
          <cell r="G28" t="str">
            <v>Not all formulas are the same</v>
          </cell>
          <cell r="I28" t="str">
            <v>Large Off</v>
          </cell>
          <cell r="J28" t="str">
            <v>&gt;50,000</v>
          </cell>
          <cell r="K28">
            <v>0.20943280302167308</v>
          </cell>
          <cell r="L28">
            <v>0.54037060186620078</v>
          </cell>
          <cell r="M28">
            <v>0.25019659511212627</v>
          </cell>
          <cell r="N28">
            <v>1.0000000000000002</v>
          </cell>
          <cell r="P28">
            <v>0.72977881629252517</v>
          </cell>
        </row>
        <row r="29">
          <cell r="B29">
            <v>0</v>
          </cell>
          <cell r="C29">
            <v>0.20656505403266429</v>
          </cell>
          <cell r="G29" t="str">
            <v>Pulling from different parts of this worksheet</v>
          </cell>
          <cell r="I29" t="str">
            <v>Medium Off</v>
          </cell>
          <cell r="J29" t="str">
            <v>5,000 to 50,000</v>
          </cell>
          <cell r="K29">
            <v>0.22131165109110185</v>
          </cell>
          <cell r="L29">
            <v>0.51430081857580845</v>
          </cell>
          <cell r="M29">
            <v>0.26438753033308959</v>
          </cell>
          <cell r="N29">
            <v>0.99999999999999989</v>
          </cell>
          <cell r="P29">
            <v>0.46635610541382266</v>
          </cell>
        </row>
        <row r="30">
          <cell r="B30">
            <v>0.53</v>
          </cell>
          <cell r="C30">
            <v>0.53</v>
          </cell>
          <cell r="I30" t="str">
            <v>Small Off</v>
          </cell>
          <cell r="J30" t="str">
            <v>&lt;5,000</v>
          </cell>
          <cell r="K30">
            <v>0.30640942705415353</v>
          </cell>
          <cell r="L30">
            <v>0.3275419203320854</v>
          </cell>
          <cell r="M30">
            <v>0.36604865261376096</v>
          </cell>
          <cell r="N30">
            <v>0.99999999999999989</v>
          </cell>
          <cell r="P30">
            <v>0.18010901567330029</v>
          </cell>
        </row>
        <row r="31">
          <cell r="B31">
            <v>5.6924185465057203E-2</v>
          </cell>
          <cell r="C31">
            <v>0.68482020855141457</v>
          </cell>
          <cell r="I31" t="str">
            <v>Xlarge Ret</v>
          </cell>
          <cell r="J31" t="str">
            <v>&gt;100,000</v>
          </cell>
          <cell r="K31">
            <v>5.2995881766435368E-2</v>
          </cell>
          <cell r="L31">
            <v>0.91606730000738101</v>
          </cell>
          <cell r="M31">
            <v>3.0936818226183656E-2</v>
          </cell>
          <cell r="N31">
            <v>1</v>
          </cell>
          <cell r="P31">
            <v>0.2530928144049488</v>
          </cell>
        </row>
        <row r="32">
          <cell r="B32">
            <v>0.25506362599984067</v>
          </cell>
          <cell r="C32">
            <v>0.37830047353246543</v>
          </cell>
          <cell r="I32" t="str">
            <v>Large Ret</v>
          </cell>
          <cell r="J32" t="str">
            <v>50,000 - 100,000</v>
          </cell>
          <cell r="K32">
            <v>1.0593107738682607E-2</v>
          </cell>
          <cell r="L32">
            <v>0.98322307122393326</v>
          </cell>
          <cell r="M32">
            <v>6.1838210373840949E-3</v>
          </cell>
          <cell r="N32">
            <v>1</v>
          </cell>
          <cell r="P32">
            <v>0.2530928144049488</v>
          </cell>
        </row>
        <row r="33">
          <cell r="B33">
            <v>0.16716328428783481</v>
          </cell>
          <cell r="C33">
            <v>0.46120223430256424</v>
          </cell>
          <cell r="I33" t="str">
            <v>Medium Ret</v>
          </cell>
          <cell r="J33" t="str">
            <v>5000 - 50,000</v>
          </cell>
          <cell r="K33">
            <v>0.12006240959495594</v>
          </cell>
          <cell r="L33">
            <v>0.80985008893074606</v>
          </cell>
          <cell r="M33">
            <v>7.0087501474297986E-2</v>
          </cell>
          <cell r="N33">
            <v>1</v>
          </cell>
          <cell r="P33">
            <v>0.2530928144049488</v>
          </cell>
        </row>
        <row r="34">
          <cell r="B34">
            <v>2.8348285792584815E-2</v>
          </cell>
          <cell r="C34">
            <v>0.52265270042747103</v>
          </cell>
          <cell r="I34" t="str">
            <v>Small Ret</v>
          </cell>
          <cell r="J34" t="str">
            <v>&lt;5000</v>
          </cell>
          <cell r="K34">
            <v>0.2732917310450087</v>
          </cell>
          <cell r="L34">
            <v>0.56717178566142912</v>
          </cell>
          <cell r="M34">
            <v>0.15953648329356207</v>
          </cell>
          <cell r="N34">
            <v>0.99999999999999989</v>
          </cell>
          <cell r="P34">
            <v>0.2530928144049488</v>
          </cell>
        </row>
        <row r="35">
          <cell r="B35">
            <v>0</v>
          </cell>
          <cell r="C35">
            <v>5.8610362131589246E-2</v>
          </cell>
          <cell r="I35" t="str">
            <v>School K-12</v>
          </cell>
          <cell r="J35" t="str">
            <v>Any</v>
          </cell>
          <cell r="K35">
            <v>5.8369343906151915E-2</v>
          </cell>
          <cell r="L35">
            <v>0.84777782221188291</v>
          </cell>
          <cell r="M35">
            <v>9.3852833881965178E-2</v>
          </cell>
          <cell r="N35">
            <v>1</v>
          </cell>
          <cell r="P35">
            <v>0.45489304544728093</v>
          </cell>
        </row>
        <row r="36">
          <cell r="B36">
            <v>1.9041724473909054E-2</v>
          </cell>
          <cell r="C36">
            <v>0.2530928144049488</v>
          </cell>
          <cell r="I36" t="str">
            <v>University</v>
          </cell>
          <cell r="J36" t="str">
            <v>Any</v>
          </cell>
          <cell r="K36">
            <v>5.8369343906151915E-2</v>
          </cell>
          <cell r="L36">
            <v>0.84777782221188291</v>
          </cell>
          <cell r="M36">
            <v>9.3852833881965178E-2</v>
          </cell>
          <cell r="N36">
            <v>1</v>
          </cell>
          <cell r="P36">
            <v>0.45489304544728093</v>
          </cell>
        </row>
        <row r="37">
          <cell r="B37">
            <v>0.21392277044122734</v>
          </cell>
          <cell r="C37">
            <v>0.45489304544728093</v>
          </cell>
          <cell r="I37" t="str">
            <v>Warehouse</v>
          </cell>
          <cell r="J37" t="str">
            <v>Any</v>
          </cell>
          <cell r="K37">
            <v>6.3929137015483993E-3</v>
          </cell>
          <cell r="L37">
            <v>0.98700382329725422</v>
          </cell>
          <cell r="M37">
            <v>6.6032630011973147E-3</v>
          </cell>
          <cell r="N37">
            <v>0.99999999999999989</v>
          </cell>
          <cell r="P37">
            <v>0.68364721407456519</v>
          </cell>
        </row>
        <row r="38">
          <cell r="B38">
            <v>0.72</v>
          </cell>
          <cell r="C38">
            <v>0.72</v>
          </cell>
          <cell r="I38" t="str">
            <v>Supermarket</v>
          </cell>
          <cell r="J38" t="str">
            <v>&gt; 5000</v>
          </cell>
          <cell r="K38">
            <v>3.9182634298973458E-2</v>
          </cell>
          <cell r="L38">
            <v>0.46957192737561176</v>
          </cell>
          <cell r="M38">
            <v>6.234756715808213E-2</v>
          </cell>
          <cell r="N38">
            <v>0.57110212883266731</v>
          </cell>
          <cell r="P38">
            <v>0.20656505403266429</v>
          </cell>
        </row>
        <row r="39">
          <cell r="B39">
            <v>0</v>
          </cell>
          <cell r="C39">
            <v>0.68364721407456519</v>
          </cell>
          <cell r="I39" t="str">
            <v>MiniMart</v>
          </cell>
          <cell r="J39" t="str">
            <v>&lt; 5000</v>
          </cell>
          <cell r="K39">
            <v>9.8940421863423066E-3</v>
          </cell>
          <cell r="L39">
            <v>0.86606113087441317</v>
          </cell>
          <cell r="M39">
            <v>1.5743440192688529E-2</v>
          </cell>
          <cell r="N39">
            <v>0.89169861325344391</v>
          </cell>
          <cell r="P39">
            <v>0.20656505403266429</v>
          </cell>
        </row>
        <row r="40">
          <cell r="I40" t="str">
            <v>Restaurant</v>
          </cell>
          <cell r="J40" t="str">
            <v>Any</v>
          </cell>
          <cell r="K40">
            <v>3.0050555941853869E-2</v>
          </cell>
          <cell r="L40">
            <v>0.79365284945968273</v>
          </cell>
          <cell r="M40">
            <v>0.17629659459846331</v>
          </cell>
          <cell r="N40">
            <v>1</v>
          </cell>
          <cell r="P40">
            <v>5.8610362131589246E-2</v>
          </cell>
        </row>
        <row r="41">
          <cell r="I41" t="str">
            <v>Lodging</v>
          </cell>
          <cell r="J41" t="str">
            <v>Any</v>
          </cell>
          <cell r="K41">
            <v>0.44679184687802564</v>
          </cell>
          <cell r="L41">
            <v>0.24941748529786834</v>
          </cell>
          <cell r="M41">
            <v>0.30379066782410608</v>
          </cell>
          <cell r="N41">
            <v>1</v>
          </cell>
          <cell r="P41">
            <v>0.68482020855141457</v>
          </cell>
        </row>
        <row r="42">
          <cell r="I42" t="str">
            <v>Hospital</v>
          </cell>
          <cell r="J42" t="str">
            <v>Any</v>
          </cell>
          <cell r="K42">
            <v>0.33985691133471541</v>
          </cell>
          <cell r="L42">
            <v>0.40556621261939335</v>
          </cell>
          <cell r="M42">
            <v>0.25457687604589124</v>
          </cell>
          <cell r="N42">
            <v>1</v>
          </cell>
          <cell r="P42">
            <v>0.53</v>
          </cell>
        </row>
        <row r="43">
          <cell r="I43" t="str">
            <v>Residential Care</v>
          </cell>
          <cell r="J43" t="str">
            <v>Any</v>
          </cell>
          <cell r="K43">
            <v>0.33985691133471541</v>
          </cell>
          <cell r="L43">
            <v>0.40556621261939335</v>
          </cell>
          <cell r="M43">
            <v>0.25457687604589124</v>
          </cell>
          <cell r="N43">
            <v>1</v>
          </cell>
          <cell r="P43">
            <v>0.53</v>
          </cell>
        </row>
        <row r="44">
          <cell r="I44" t="str">
            <v>Assembly</v>
          </cell>
          <cell r="J44" t="str">
            <v>Any</v>
          </cell>
          <cell r="K44">
            <v>0.10640191237323121</v>
          </cell>
          <cell r="L44">
            <v>0.77815390025512432</v>
          </cell>
          <cell r="M44">
            <v>0.11544418737164447</v>
          </cell>
          <cell r="N44">
            <v>1</v>
          </cell>
          <cell r="P44">
            <v>0.27379566641599334</v>
          </cell>
        </row>
        <row r="45">
          <cell r="I45" t="str">
            <v>Other</v>
          </cell>
          <cell r="J45" t="str">
            <v>Any</v>
          </cell>
          <cell r="K45">
            <v>0.16939513747697868</v>
          </cell>
          <cell r="L45">
            <v>0.7257160432726234</v>
          </cell>
          <cell r="M45">
            <v>0.104888819250398</v>
          </cell>
          <cell r="N45">
            <v>1</v>
          </cell>
          <cell r="P45">
            <v>0.46120223430256424</v>
          </cell>
        </row>
        <row r="48">
          <cell r="B48" t="str">
            <v>Site_ID</v>
          </cell>
          <cell r="C48" t="str">
            <v>(All)</v>
          </cell>
        </row>
        <row r="49">
          <cell r="B49" t="str">
            <v>Fan_Ctr</v>
          </cell>
          <cell r="C49" t="str">
            <v>(All)</v>
          </cell>
        </row>
        <row r="50">
          <cell r="B50" t="str">
            <v>DistSys</v>
          </cell>
          <cell r="C50" t="str">
            <v>(All)</v>
          </cell>
        </row>
        <row r="51">
          <cell r="B51" t="str">
            <v>Equip_Type</v>
          </cell>
          <cell r="C51" t="str">
            <v>(All)</v>
          </cell>
        </row>
        <row r="52">
          <cell r="B52" t="str">
            <v>DistSys_Detail</v>
          </cell>
          <cell r="C52" t="str">
            <v>(All)</v>
          </cell>
        </row>
        <row r="54">
          <cell r="B54" t="str">
            <v>Sum of Heat_Frac_Sf_PNW_Heated</v>
          </cell>
          <cell r="D54" t="str">
            <v>Column Labels</v>
          </cell>
        </row>
        <row r="55">
          <cell r="B55" t="str">
            <v>Row Labels</v>
          </cell>
          <cell r="C55" t="str">
            <v>Size_Group</v>
          </cell>
          <cell r="D55" t="str">
            <v>Electricity</v>
          </cell>
          <cell r="E55" t="str">
            <v>Natural Gas</v>
          </cell>
          <cell r="F55" t="str">
            <v>Grand Total</v>
          </cell>
          <cell r="G55" t="str">
            <v>SF</v>
          </cell>
        </row>
        <row r="56">
          <cell r="B56" t="str">
            <v>Assembly</v>
          </cell>
          <cell r="C56" t="str">
            <v>&lt;5,001</v>
          </cell>
          <cell r="D56">
            <v>0.28968678369813988</v>
          </cell>
          <cell r="E56">
            <v>0.71031321630186006</v>
          </cell>
          <cell r="F56">
            <v>1</v>
          </cell>
          <cell r="G56">
            <v>10791889.418072201</v>
          </cell>
        </row>
        <row r="57">
          <cell r="C57" t="str">
            <v>100,001+</v>
          </cell>
          <cell r="D57">
            <v>0.18435982906228074</v>
          </cell>
          <cell r="E57">
            <v>0.81564017093771923</v>
          </cell>
          <cell r="F57">
            <v>1</v>
          </cell>
          <cell r="G57">
            <v>47585686.482744053</v>
          </cell>
        </row>
        <row r="58">
          <cell r="C58" t="str">
            <v>20,001-50,000</v>
          </cell>
          <cell r="D58">
            <v>0.20157557375693722</v>
          </cell>
          <cell r="E58">
            <v>0.79842442624306276</v>
          </cell>
          <cell r="F58">
            <v>1</v>
          </cell>
          <cell r="G58">
            <v>75093057.6555399</v>
          </cell>
        </row>
        <row r="59">
          <cell r="C59" t="str">
            <v>5,001-20,000</v>
          </cell>
          <cell r="D59">
            <v>0.28320940685422302</v>
          </cell>
          <cell r="E59">
            <v>0.71679059314577698</v>
          </cell>
          <cell r="F59">
            <v>1</v>
          </cell>
          <cell r="G59">
            <v>133312634.77726388</v>
          </cell>
        </row>
        <row r="60">
          <cell r="C60" t="str">
            <v>50,001-100,000</v>
          </cell>
          <cell r="D60">
            <v>0.12313805305365039</v>
          </cell>
          <cell r="E60">
            <v>0.87686194694634967</v>
          </cell>
          <cell r="F60">
            <v>1</v>
          </cell>
          <cell r="G60">
            <v>56800309.557055436</v>
          </cell>
          <cell r="O60" t="str">
            <v>Electric</v>
          </cell>
          <cell r="P60" t="str">
            <v>Gas</v>
          </cell>
        </row>
        <row r="61">
          <cell r="B61" t="str">
            <v>Grocery</v>
          </cell>
          <cell r="C61" t="str">
            <v>&lt;5,001</v>
          </cell>
          <cell r="D61">
            <v>0.53042807262438818</v>
          </cell>
          <cell r="E61">
            <v>0.46957192737561176</v>
          </cell>
          <cell r="F61">
            <v>1</v>
          </cell>
          <cell r="G61">
            <v>9815889.4471183456</v>
          </cell>
          <cell r="I61" t="str">
            <v>&lt;5,001</v>
          </cell>
          <cell r="J61">
            <v>0.53042807262438818</v>
          </cell>
          <cell r="K61">
            <v>0.46957192737561176</v>
          </cell>
          <cell r="L61">
            <v>1</v>
          </cell>
          <cell r="M61">
            <v>9815889.4471183456</v>
          </cell>
          <cell r="N61" t="str">
            <v>&gt; 5000</v>
          </cell>
          <cell r="O61">
            <v>0.53042807262438818</v>
          </cell>
          <cell r="P61">
            <v>0.46957192737561176</v>
          </cell>
        </row>
        <row r="62">
          <cell r="C62" t="str">
            <v>20,001-50,000</v>
          </cell>
          <cell r="D62">
            <v>3.5142286878275322E-2</v>
          </cell>
          <cell r="E62">
            <v>0.96485771312172464</v>
          </cell>
          <cell r="F62">
            <v>1</v>
          </cell>
          <cell r="G62">
            <v>23241500.137925949</v>
          </cell>
          <cell r="I62" t="str">
            <v>20,001-50,000</v>
          </cell>
          <cell r="J62">
            <v>3.5142286878275322E-2</v>
          </cell>
          <cell r="K62">
            <v>0.96485771312172464</v>
          </cell>
          <cell r="L62">
            <v>1</v>
          </cell>
          <cell r="M62">
            <v>23241500.137925949</v>
          </cell>
          <cell r="N62" t="str">
            <v>&lt; 5000</v>
          </cell>
          <cell r="O62">
            <v>0.13393886912558689</v>
          </cell>
          <cell r="P62">
            <v>0.86606113087441317</v>
          </cell>
        </row>
        <row r="63">
          <cell r="C63" t="str">
            <v>5,001-20,000</v>
          </cell>
          <cell r="D63">
            <v>0.24107220109261876</v>
          </cell>
          <cell r="E63">
            <v>0.75892779890738127</v>
          </cell>
          <cell r="F63">
            <v>1</v>
          </cell>
          <cell r="G63">
            <v>16084444.905748043</v>
          </cell>
          <cell r="I63" t="str">
            <v>5,001-20,000</v>
          </cell>
          <cell r="J63">
            <v>0.24107220109261876</v>
          </cell>
          <cell r="K63">
            <v>0.75892779890738127</v>
          </cell>
          <cell r="L63">
            <v>1</v>
          </cell>
          <cell r="M63">
            <v>16084444.905748043</v>
          </cell>
        </row>
        <row r="64">
          <cell r="C64" t="str">
            <v>50,001-100,000</v>
          </cell>
          <cell r="D64">
            <v>0.16478658283274414</v>
          </cell>
          <cell r="E64">
            <v>0.83521341716725583</v>
          </cell>
          <cell r="F64">
            <v>1</v>
          </cell>
          <cell r="G64">
            <v>18575140.114893399</v>
          </cell>
          <cell r="I64" t="str">
            <v>50,001-100,000</v>
          </cell>
          <cell r="J64">
            <v>0.16478658283274414</v>
          </cell>
          <cell r="K64">
            <v>0.83521341716725583</v>
          </cell>
          <cell r="L64">
            <v>1</v>
          </cell>
          <cell r="M64">
            <v>18575140.114893399</v>
          </cell>
        </row>
        <row r="65">
          <cell r="B65" t="str">
            <v>Lodging</v>
          </cell>
          <cell r="C65" t="str">
            <v>&lt;5,001</v>
          </cell>
          <cell r="D65">
            <v>1</v>
          </cell>
          <cell r="E65">
            <v>0</v>
          </cell>
          <cell r="F65">
            <v>1</v>
          </cell>
          <cell r="G65">
            <v>771154.95824772085</v>
          </cell>
        </row>
        <row r="66">
          <cell r="C66" t="str">
            <v>100,001+</v>
          </cell>
          <cell r="D66">
            <v>0.66932609944359711</v>
          </cell>
          <cell r="E66">
            <v>0.33067390055640283</v>
          </cell>
          <cell r="F66">
            <v>1</v>
          </cell>
          <cell r="G66">
            <v>37478802.645819291</v>
          </cell>
        </row>
        <row r="67">
          <cell r="C67" t="str">
            <v>20,001-50,000</v>
          </cell>
          <cell r="D67">
            <v>0.80938461207249257</v>
          </cell>
          <cell r="E67">
            <v>0.19061538792750743</v>
          </cell>
          <cell r="F67">
            <v>1</v>
          </cell>
          <cell r="G67">
            <v>44511439.869276322</v>
          </cell>
        </row>
        <row r="68">
          <cell r="C68" t="str">
            <v>5,001-20,000</v>
          </cell>
          <cell r="D68">
            <v>0.708233600439651</v>
          </cell>
          <cell r="E68">
            <v>0.29176639956034905</v>
          </cell>
          <cell r="F68">
            <v>1</v>
          </cell>
          <cell r="G68">
            <v>8867151.9690522291</v>
          </cell>
        </row>
        <row r="69">
          <cell r="C69" t="str">
            <v>50,001-100,000</v>
          </cell>
          <cell r="D69">
            <v>0.75967537196550394</v>
          </cell>
          <cell r="E69">
            <v>0.24032462803449609</v>
          </cell>
          <cell r="F69">
            <v>1</v>
          </cell>
          <cell r="G69">
            <v>67217799.666102752</v>
          </cell>
          <cell r="O69" t="str">
            <v>Electric</v>
          </cell>
          <cell r="P69" t="str">
            <v>Gas</v>
          </cell>
          <cell r="T69" t="str">
            <v>SZ Ducted</v>
          </cell>
          <cell r="V69" t="str">
            <v>SZ Ducted</v>
          </cell>
          <cell r="W69" t="str">
            <v>Everything but</v>
          </cell>
          <cell r="Y69" t="str">
            <v>Multizone systems</v>
          </cell>
        </row>
        <row r="70">
          <cell r="B70" t="str">
            <v>Office</v>
          </cell>
          <cell r="C70" t="str">
            <v>&lt;5,001</v>
          </cell>
          <cell r="D70">
            <v>0.67245807966791449</v>
          </cell>
          <cell r="E70">
            <v>0.3275419203320854</v>
          </cell>
          <cell r="F70">
            <v>1</v>
          </cell>
          <cell r="G70">
            <v>88922415.770519257</v>
          </cell>
          <cell r="I70" t="str">
            <v>100,001+</v>
          </cell>
          <cell r="J70">
            <v>0.56343603427674449</v>
          </cell>
          <cell r="K70">
            <v>0.43656396572325545</v>
          </cell>
          <cell r="L70">
            <v>1</v>
          </cell>
          <cell r="M70">
            <v>161400968.09734377</v>
          </cell>
          <cell r="N70" t="str">
            <v>&gt;50,000</v>
          </cell>
          <cell r="O70">
            <v>0.45962939813379933</v>
          </cell>
          <cell r="P70">
            <v>0.54037060186620078</v>
          </cell>
          <cell r="S70" t="str">
            <v>100,001+</v>
          </cell>
          <cell r="T70">
            <v>0.20317755500773604</v>
          </cell>
          <cell r="U70" t="str">
            <v>&gt;50,000</v>
          </cell>
          <cell r="V70">
            <v>0.27022118370747483</v>
          </cell>
          <cell r="W70">
            <v>0.72977881629252517</v>
          </cell>
          <cell r="Y70" t="str">
            <v>&lt;5,001</v>
          </cell>
        </row>
        <row r="71">
          <cell r="C71" t="str">
            <v>100,001+</v>
          </cell>
          <cell r="D71">
            <v>0.56343603427674449</v>
          </cell>
          <cell r="E71">
            <v>0.43656396572325545</v>
          </cell>
          <cell r="F71">
            <v>1</v>
          </cell>
          <cell r="G71">
            <v>161400968.09734377</v>
          </cell>
          <cell r="I71" t="str">
            <v>50,001-100,000</v>
          </cell>
          <cell r="J71">
            <v>0.25807624626210907</v>
          </cell>
          <cell r="K71">
            <v>0.74192375373789099</v>
          </cell>
          <cell r="L71">
            <v>1</v>
          </cell>
          <cell r="M71">
            <v>83126914.229880497</v>
          </cell>
          <cell r="N71" t="str">
            <v>5,000 to 50,000</v>
          </cell>
          <cell r="O71">
            <v>0.48569918142419144</v>
          </cell>
          <cell r="P71">
            <v>0.51430081857580845</v>
          </cell>
          <cell r="S71" t="str">
            <v>50,001-100,000</v>
          </cell>
          <cell r="T71">
            <v>0.40039450575540259</v>
          </cell>
          <cell r="U71" t="str">
            <v>5,000 to 50,000</v>
          </cell>
          <cell r="V71">
            <v>0.53364389458617734</v>
          </cell>
          <cell r="W71">
            <v>0.46635610541382266</v>
          </cell>
          <cell r="Y71" t="str">
            <v>100,001+</v>
          </cell>
        </row>
        <row r="72">
          <cell r="C72" t="str">
            <v>20,001-50,000</v>
          </cell>
          <cell r="D72">
            <v>0.34614420585949485</v>
          </cell>
          <cell r="E72">
            <v>0.6538557941405051</v>
          </cell>
          <cell r="F72">
            <v>1</v>
          </cell>
          <cell r="G72">
            <v>121088778.65134136</v>
          </cell>
          <cell r="I72" t="str">
            <v>20,001-50,000</v>
          </cell>
          <cell r="J72">
            <v>0.34614420585949485</v>
          </cell>
          <cell r="K72">
            <v>0.6538557941405051</v>
          </cell>
          <cell r="L72">
            <v>1</v>
          </cell>
          <cell r="M72">
            <v>121088778.65134136</v>
          </cell>
          <cell r="N72" t="str">
            <v>&lt;5,000</v>
          </cell>
          <cell r="O72">
            <v>0.67245807966791449</v>
          </cell>
          <cell r="P72">
            <v>0.3275419203320854</v>
          </cell>
          <cell r="S72" t="str">
            <v>20,001-50,000</v>
          </cell>
          <cell r="T72">
            <v>0.79236371541570771</v>
          </cell>
          <cell r="U72" t="str">
            <v>&lt;5,000</v>
          </cell>
          <cell r="V72">
            <v>0.81989098432669971</v>
          </cell>
          <cell r="W72">
            <v>0.18010901567330029</v>
          </cell>
          <cell r="Y72" t="str">
            <v>20,001-50,000</v>
          </cell>
        </row>
        <row r="73">
          <cell r="C73" t="str">
            <v>5,001-20,000</v>
          </cell>
          <cell r="D73">
            <v>0.59535158312648861</v>
          </cell>
          <cell r="E73">
            <v>0.40464841687351133</v>
          </cell>
          <cell r="F73">
            <v>1</v>
          </cell>
          <cell r="G73">
            <v>154110090.46318847</v>
          </cell>
          <cell r="I73" t="str">
            <v>5,001-20,000</v>
          </cell>
          <cell r="J73">
            <v>0.59535158312648861</v>
          </cell>
          <cell r="K73">
            <v>0.40464841687351133</v>
          </cell>
          <cell r="L73">
            <v>1</v>
          </cell>
          <cell r="M73">
            <v>154110090.46318847</v>
          </cell>
          <cell r="S73" t="str">
            <v>5,001-20,000</v>
          </cell>
          <cell r="T73">
            <v>0.87333850962546711</v>
          </cell>
          <cell r="Y73" t="str">
            <v>5,001-20,000</v>
          </cell>
        </row>
        <row r="74">
          <cell r="C74" t="str">
            <v>50,001-100,000</v>
          </cell>
          <cell r="D74">
            <v>0.25807624626210907</v>
          </cell>
          <cell r="E74">
            <v>0.74192375373789099</v>
          </cell>
          <cell r="F74">
            <v>1</v>
          </cell>
          <cell r="G74">
            <v>83126914.229880497</v>
          </cell>
          <cell r="I74" t="str">
            <v>&lt;5,001</v>
          </cell>
          <cell r="J74">
            <v>0.67245807966791449</v>
          </cell>
          <cell r="K74">
            <v>0.3275419203320854</v>
          </cell>
          <cell r="L74">
            <v>1</v>
          </cell>
          <cell r="M74">
            <v>88922415.770519257</v>
          </cell>
          <cell r="S74" t="str">
            <v>&lt;5,001</v>
          </cell>
          <cell r="T74">
            <v>0.86743113566731078</v>
          </cell>
          <cell r="Y74" t="str">
            <v>50,001-100,000</v>
          </cell>
        </row>
        <row r="75">
          <cell r="B75" t="str">
            <v>Other</v>
          </cell>
          <cell r="C75" t="str">
            <v>&lt;5,001</v>
          </cell>
          <cell r="D75">
            <v>0.36963108384061777</v>
          </cell>
          <cell r="E75">
            <v>0.63036891615938218</v>
          </cell>
          <cell r="F75">
            <v>1</v>
          </cell>
          <cell r="G75">
            <v>11401400.474691771</v>
          </cell>
        </row>
        <row r="76">
          <cell r="C76" t="str">
            <v>100,001+</v>
          </cell>
          <cell r="D76">
            <v>0.11927323464793231</v>
          </cell>
          <cell r="E76">
            <v>0.88072676535206773</v>
          </cell>
          <cell r="F76">
            <v>1</v>
          </cell>
          <cell r="G76">
            <v>60024943.803527087</v>
          </cell>
        </row>
        <row r="77">
          <cell r="C77" t="str">
            <v>20,001-50,000</v>
          </cell>
          <cell r="D77">
            <v>0.28972859528015749</v>
          </cell>
          <cell r="E77">
            <v>0.71027140471984251</v>
          </cell>
          <cell r="F77">
            <v>1</v>
          </cell>
          <cell r="G77">
            <v>67056749.230095625</v>
          </cell>
        </row>
        <row r="78">
          <cell r="C78" t="str">
            <v>5,001-20,000</v>
          </cell>
          <cell r="D78">
            <v>0.19665327325738066</v>
          </cell>
          <cell r="E78">
            <v>0.80334672674261942</v>
          </cell>
          <cell r="F78">
            <v>1</v>
          </cell>
          <cell r="G78">
            <v>90016986.964126915</v>
          </cell>
        </row>
        <row r="79">
          <cell r="C79" t="str">
            <v>50,001-100,000</v>
          </cell>
          <cell r="D79">
            <v>0.58009651662613548</v>
          </cell>
          <cell r="E79">
            <v>0.41990348337386446</v>
          </cell>
          <cell r="F79">
            <v>1</v>
          </cell>
          <cell r="G79">
            <v>46335023.23670388</v>
          </cell>
        </row>
        <row r="80">
          <cell r="B80" t="str">
            <v>Residential Care</v>
          </cell>
          <cell r="C80" t="str">
            <v>&lt;5,001</v>
          </cell>
          <cell r="D80">
            <v>1.3677517552166963E-2</v>
          </cell>
          <cell r="E80">
            <v>0.98632248244783316</v>
          </cell>
          <cell r="F80">
            <v>1</v>
          </cell>
          <cell r="G80">
            <v>617607.67825962591</v>
          </cell>
        </row>
        <row r="81">
          <cell r="C81" t="str">
            <v>100,001+</v>
          </cell>
          <cell r="D81">
            <v>0.65208373998713842</v>
          </cell>
          <cell r="E81">
            <v>0.34791626001286152</v>
          </cell>
          <cell r="F81">
            <v>1</v>
          </cell>
          <cell r="G81">
            <v>29481393.869044412</v>
          </cell>
        </row>
        <row r="82">
          <cell r="C82" t="str">
            <v>20,001-50,000</v>
          </cell>
          <cell r="D82">
            <v>0.58940370199270897</v>
          </cell>
          <cell r="E82">
            <v>0.41059629800729103</v>
          </cell>
          <cell r="F82">
            <v>1</v>
          </cell>
          <cell r="G82">
            <v>45870170.91031719</v>
          </cell>
        </row>
        <row r="83">
          <cell r="C83" t="str">
            <v>5,001-20,000</v>
          </cell>
          <cell r="D83">
            <v>0.43473317164785674</v>
          </cell>
          <cell r="E83">
            <v>0.56526682835214326</v>
          </cell>
          <cell r="F83">
            <v>1</v>
          </cell>
          <cell r="G83">
            <v>21950482.47130106</v>
          </cell>
        </row>
        <row r="84">
          <cell r="C84" t="str">
            <v>50,001-100,000</v>
          </cell>
          <cell r="D84">
            <v>0.7159490279733054</v>
          </cell>
          <cell r="E84">
            <v>0.28405097202669471</v>
          </cell>
          <cell r="F84">
            <v>1</v>
          </cell>
          <cell r="G84">
            <v>19712054.250720531</v>
          </cell>
        </row>
        <row r="85">
          <cell r="B85" t="str">
            <v>Restaurant</v>
          </cell>
          <cell r="C85" t="str">
            <v>&lt;5,001</v>
          </cell>
          <cell r="D85">
            <v>0.222372990309429</v>
          </cell>
          <cell r="E85">
            <v>0.77762700969057108</v>
          </cell>
          <cell r="F85">
            <v>1</v>
          </cell>
          <cell r="G85">
            <v>23327830.483758003</v>
          </cell>
        </row>
        <row r="86">
          <cell r="C86" t="str">
            <v>5,001-20,000</v>
          </cell>
          <cell r="D86">
            <v>0.19083743977042419</v>
          </cell>
          <cell r="E86">
            <v>0.80916256022957589</v>
          </cell>
          <cell r="F86">
            <v>1</v>
          </cell>
          <cell r="G86">
            <v>24104129.2800515</v>
          </cell>
          <cell r="O86" t="str">
            <v>Electric</v>
          </cell>
          <cell r="P86" t="str">
            <v>Gas</v>
          </cell>
        </row>
        <row r="87">
          <cell r="B87" t="str">
            <v>Retail/Service</v>
          </cell>
          <cell r="C87" t="str">
            <v>&lt;5,001</v>
          </cell>
          <cell r="D87">
            <v>0.43282821433857083</v>
          </cell>
          <cell r="E87">
            <v>0.56717178566142912</v>
          </cell>
          <cell r="F87">
            <v>1</v>
          </cell>
          <cell r="G87">
            <v>45229806.543296024</v>
          </cell>
          <cell r="H87">
            <v>0.01</v>
          </cell>
          <cell r="I87" t="str">
            <v>100,001+</v>
          </cell>
          <cell r="J87">
            <v>8.3932699992619028E-2</v>
          </cell>
          <cell r="K87">
            <v>0.91606730000738101</v>
          </cell>
          <cell r="L87">
            <v>1</v>
          </cell>
          <cell r="M87">
            <v>124562026.1368593</v>
          </cell>
          <cell r="N87" t="str">
            <v>&gt;100,000</v>
          </cell>
          <cell r="O87">
            <v>8.3932699992619028E-2</v>
          </cell>
          <cell r="P87">
            <v>0.91606730000738101</v>
          </cell>
        </row>
        <row r="88">
          <cell r="C88" t="str">
            <v>100,001+</v>
          </cell>
          <cell r="D88">
            <v>8.3932699992619028E-2</v>
          </cell>
          <cell r="E88">
            <v>0.91606730000738101</v>
          </cell>
          <cell r="F88">
            <v>1</v>
          </cell>
          <cell r="G88">
            <v>124562026.1368593</v>
          </cell>
          <cell r="H88">
            <v>0.02</v>
          </cell>
          <cell r="I88" t="str">
            <v>50,001-100,000</v>
          </cell>
          <cell r="J88">
            <v>1.6776928776066704E-2</v>
          </cell>
          <cell r="K88">
            <v>0.98322307122393326</v>
          </cell>
          <cell r="L88">
            <v>1</v>
          </cell>
          <cell r="M88">
            <v>29532449.302067615</v>
          </cell>
          <cell r="N88" t="str">
            <v>50,000 - 100,000</v>
          </cell>
          <cell r="O88">
            <v>1.6776928776066704E-2</v>
          </cell>
          <cell r="P88">
            <v>0.98322307122393326</v>
          </cell>
        </row>
        <row r="89">
          <cell r="C89" t="str">
            <v>20,001-50,000</v>
          </cell>
          <cell r="D89">
            <v>0.12300334486769968</v>
          </cell>
          <cell r="E89">
            <v>0.8769966551323003</v>
          </cell>
          <cell r="F89">
            <v>1</v>
          </cell>
          <cell r="G89">
            <v>150479652.53202388</v>
          </cell>
          <cell r="H89">
            <v>0.03</v>
          </cell>
          <cell r="I89" t="str">
            <v>20,001-50,000</v>
          </cell>
          <cell r="J89">
            <v>0.12300334486769968</v>
          </cell>
          <cell r="K89">
            <v>0.8769966551323003</v>
          </cell>
          <cell r="L89">
            <v>1</v>
          </cell>
          <cell r="M89">
            <v>150479652.53202388</v>
          </cell>
          <cell r="N89" t="str">
            <v>5000 - 50,000</v>
          </cell>
          <cell r="O89">
            <v>0.19014991106925394</v>
          </cell>
          <cell r="P89">
            <v>0.80985008893074606</v>
          </cell>
        </row>
        <row r="90">
          <cell r="C90" t="str">
            <v>5,001-20,000</v>
          </cell>
          <cell r="D90">
            <v>0.26113899837633403</v>
          </cell>
          <cell r="E90">
            <v>0.73886100162366586</v>
          </cell>
          <cell r="F90">
            <v>1</v>
          </cell>
          <cell r="G90">
            <v>142334439.47546965</v>
          </cell>
          <cell r="H90">
            <v>0.04</v>
          </cell>
          <cell r="I90" t="str">
            <v>5,001-20,000</v>
          </cell>
          <cell r="J90">
            <v>0.26113899837633403</v>
          </cell>
          <cell r="K90">
            <v>0.73886100162366586</v>
          </cell>
          <cell r="L90">
            <v>1</v>
          </cell>
          <cell r="M90">
            <v>142334439.47546965</v>
          </cell>
          <cell r="N90" t="str">
            <v>&lt;5000</v>
          </cell>
          <cell r="O90">
            <v>0.43282821433857083</v>
          </cell>
          <cell r="P90">
            <v>0.56717178566142912</v>
          </cell>
        </row>
        <row r="91">
          <cell r="C91" t="str">
            <v>50,001-100,000</v>
          </cell>
          <cell r="D91">
            <v>1.6776928776066704E-2</v>
          </cell>
          <cell r="E91">
            <v>0.98322307122393326</v>
          </cell>
          <cell r="F91">
            <v>1</v>
          </cell>
          <cell r="G91">
            <v>29532449.302067615</v>
          </cell>
          <cell r="H91">
            <v>0.05</v>
          </cell>
          <cell r="I91" t="str">
            <v>&lt;5,001</v>
          </cell>
          <cell r="J91">
            <v>0.43282821433857083</v>
          </cell>
          <cell r="K91">
            <v>0.56717178566142912</v>
          </cell>
          <cell r="L91">
            <v>1</v>
          </cell>
          <cell r="M91">
            <v>45229806.543296024</v>
          </cell>
        </row>
        <row r="92">
          <cell r="B92" t="str">
            <v>School K-12</v>
          </cell>
          <cell r="C92" t="str">
            <v>&lt;5,001</v>
          </cell>
          <cell r="D92">
            <v>6.8260893508024292E-2</v>
          </cell>
          <cell r="E92">
            <v>0.93173910649197567</v>
          </cell>
          <cell r="F92">
            <v>1</v>
          </cell>
          <cell r="G92">
            <v>2868722.4248554921</v>
          </cell>
        </row>
        <row r="93">
          <cell r="C93" t="str">
            <v>100,001+</v>
          </cell>
          <cell r="D93">
            <v>0.16029926138119366</v>
          </cell>
          <cell r="E93">
            <v>0.83970073861880623</v>
          </cell>
          <cell r="F93">
            <v>1</v>
          </cell>
          <cell r="G93">
            <v>70407779.68745172</v>
          </cell>
        </row>
        <row r="94">
          <cell r="C94" t="str">
            <v>20,001-50,000</v>
          </cell>
          <cell r="D94">
            <v>0.14157569383085569</v>
          </cell>
          <cell r="E94">
            <v>0.85842430616914434</v>
          </cell>
          <cell r="F94">
            <v>1</v>
          </cell>
          <cell r="G94">
            <v>84555158.13868171</v>
          </cell>
        </row>
        <row r="95">
          <cell r="C95" t="str">
            <v>5,001-20,000</v>
          </cell>
          <cell r="D95">
            <v>0.24053328228867543</v>
          </cell>
          <cell r="E95">
            <v>0.75946671771132457</v>
          </cell>
          <cell r="F95">
            <v>1</v>
          </cell>
          <cell r="G95">
            <v>8452418.6872956287</v>
          </cell>
        </row>
        <row r="96">
          <cell r="C96" t="str">
            <v>50,001-100,000</v>
          </cell>
          <cell r="D96">
            <v>0.14934373572795726</v>
          </cell>
          <cell r="E96">
            <v>0.85065626427204277</v>
          </cell>
          <cell r="F96">
            <v>1</v>
          </cell>
          <cell r="G96">
            <v>60468543.335515603</v>
          </cell>
        </row>
        <row r="97">
          <cell r="B97" t="str">
            <v>Warehouse</v>
          </cell>
          <cell r="C97" t="str">
            <v>&lt;5,001</v>
          </cell>
          <cell r="D97">
            <v>0.12838801779438211</v>
          </cell>
          <cell r="E97">
            <v>0.87161198220561797</v>
          </cell>
          <cell r="F97">
            <v>1</v>
          </cell>
          <cell r="G97">
            <v>8938801.4812825639</v>
          </cell>
        </row>
        <row r="98">
          <cell r="C98" t="str">
            <v>100,001+</v>
          </cell>
          <cell r="D98">
            <v>0</v>
          </cell>
          <cell r="E98">
            <v>1</v>
          </cell>
          <cell r="F98">
            <v>1</v>
          </cell>
          <cell r="G98">
            <v>28824886.069673002</v>
          </cell>
        </row>
        <row r="99">
          <cell r="C99" t="str">
            <v>20,001-50,000</v>
          </cell>
          <cell r="D99">
            <v>5.1437746035443866E-3</v>
          </cell>
          <cell r="E99">
            <v>0.99485622539645557</v>
          </cell>
          <cell r="F99">
            <v>1</v>
          </cell>
          <cell r="G99">
            <v>99863887.212485299</v>
          </cell>
        </row>
        <row r="100">
          <cell r="C100" t="str">
            <v>5,001-20,000</v>
          </cell>
          <cell r="D100">
            <v>1.4492053425769444E-2</v>
          </cell>
          <cell r="E100">
            <v>0.98550794657423046</v>
          </cell>
          <cell r="F100">
            <v>1</v>
          </cell>
          <cell r="G100">
            <v>49025622.289909087</v>
          </cell>
        </row>
        <row r="101">
          <cell r="C101" t="str">
            <v>50,001-100,000</v>
          </cell>
          <cell r="D101">
            <v>1.8182350443928772E-2</v>
          </cell>
          <cell r="E101">
            <v>0.9818176495560712</v>
          </cell>
          <cell r="F101">
            <v>1</v>
          </cell>
          <cell r="G101">
            <v>10409150.518417275</v>
          </cell>
        </row>
        <row r="102">
          <cell r="B102" t="str">
            <v>Grand Total</v>
          </cell>
          <cell r="D102">
            <v>0.31344565584888812</v>
          </cell>
          <cell r="E102">
            <v>0.68655434415111194</v>
          </cell>
          <cell r="F102">
            <v>1</v>
          </cell>
          <cell r="G102">
            <v>2514648185.3050141</v>
          </cell>
        </row>
        <row r="105">
          <cell r="B105" t="str">
            <v>Shares of Electric Heat</v>
          </cell>
        </row>
        <row r="106">
          <cell r="B106" t="str">
            <v>Site_ID</v>
          </cell>
          <cell r="C106" t="str">
            <v>(All)</v>
          </cell>
        </row>
        <row r="107">
          <cell r="B107" t="str">
            <v>Fan_Ctr</v>
          </cell>
          <cell r="C107" t="str">
            <v>(All)</v>
          </cell>
        </row>
        <row r="108">
          <cell r="B108" t="str">
            <v>DistSys</v>
          </cell>
          <cell r="C108" t="str">
            <v>(All)</v>
          </cell>
        </row>
        <row r="109">
          <cell r="B109" t="str">
            <v>DistSys_Detail</v>
          </cell>
          <cell r="C109" t="str">
            <v>(All)</v>
          </cell>
        </row>
        <row r="110">
          <cell r="B110" t="str">
            <v>HeatSys_PrimFuel</v>
          </cell>
          <cell r="C110" t="str">
            <v>Electricity</v>
          </cell>
        </row>
        <row r="111">
          <cell r="B111" t="str">
            <v>Equip_Type</v>
          </cell>
          <cell r="C111" t="str">
            <v>(All)</v>
          </cell>
        </row>
        <row r="113">
          <cell r="B113" t="str">
            <v>Sum of Heat_Frac_Sf_PNW_Heated</v>
          </cell>
          <cell r="C113" t="str">
            <v>Column Labels</v>
          </cell>
        </row>
        <row r="114">
          <cell r="B114" t="str">
            <v>Row Labels</v>
          </cell>
          <cell r="C114" t="str">
            <v>CE</v>
          </cell>
          <cell r="D114" t="str">
            <v>HP</v>
          </cell>
          <cell r="E114" t="str">
            <v>HWC</v>
          </cell>
          <cell r="F114" t="str">
            <v>NA</v>
          </cell>
          <cell r="G114" t="str">
            <v>OT</v>
          </cell>
          <cell r="H114" t="str">
            <v>SC</v>
          </cell>
          <cell r="I114" t="str">
            <v>SE</v>
          </cell>
          <cell r="J114" t="str">
            <v>Grand Total</v>
          </cell>
          <cell r="K114" t="str">
            <v>Elect- Non-HP</v>
          </cell>
          <cell r="L114" t="str">
            <v>Elect-HP</v>
          </cell>
        </row>
        <row r="115">
          <cell r="B115" t="str">
            <v>Assembly</v>
          </cell>
          <cell r="C115">
            <v>2.1933371064227269E-2</v>
          </cell>
          <cell r="D115">
            <v>0.52037961228259577</v>
          </cell>
          <cell r="E115">
            <v>8.4869959933207936E-2</v>
          </cell>
          <cell r="F115">
            <v>0.37281705671996906</v>
          </cell>
          <cell r="G115">
            <v>0</v>
          </cell>
          <cell r="H115">
            <v>0</v>
          </cell>
          <cell r="I115">
            <v>0</v>
          </cell>
          <cell r="J115">
            <v>1</v>
          </cell>
          <cell r="K115">
            <v>0.47962038771740423</v>
          </cell>
          <cell r="L115">
            <v>0.52037961228259577</v>
          </cell>
        </row>
        <row r="116">
          <cell r="B116" t="str">
            <v>Grocery</v>
          </cell>
          <cell r="C116">
            <v>0</v>
          </cell>
          <cell r="D116">
            <v>0.61407902538687853</v>
          </cell>
          <cell r="E116">
            <v>0</v>
          </cell>
          <cell r="F116">
            <v>0.38592097461312153</v>
          </cell>
          <cell r="G116">
            <v>0</v>
          </cell>
          <cell r="H116">
            <v>0</v>
          </cell>
          <cell r="I116">
            <v>0</v>
          </cell>
          <cell r="J116">
            <v>1</v>
          </cell>
          <cell r="K116">
            <v>0.38592097461312147</v>
          </cell>
          <cell r="L116">
            <v>0.61407902538687853</v>
          </cell>
        </row>
        <row r="117">
          <cell r="B117" t="str">
            <v>Lodging</v>
          </cell>
          <cell r="C117">
            <v>0</v>
          </cell>
          <cell r="D117">
            <v>0.40473986786737931</v>
          </cell>
          <cell r="E117">
            <v>1.9101566005885497E-2</v>
          </cell>
          <cell r="F117">
            <v>0.56637390858008696</v>
          </cell>
          <cell r="G117">
            <v>0</v>
          </cell>
          <cell r="H117">
            <v>0</v>
          </cell>
          <cell r="I117">
            <v>9.7846575466481386E-3</v>
          </cell>
          <cell r="J117">
            <v>1</v>
          </cell>
          <cell r="K117">
            <v>0.59526013213262075</v>
          </cell>
          <cell r="L117">
            <v>0.40473986786737931</v>
          </cell>
        </row>
        <row r="118">
          <cell r="B118" t="str">
            <v>Office</v>
          </cell>
          <cell r="C118">
            <v>0</v>
          </cell>
          <cell r="D118">
            <v>0.54434419584121851</v>
          </cell>
          <cell r="E118">
            <v>1.3163924041996011E-2</v>
          </cell>
          <cell r="F118">
            <v>0.29977798762598179</v>
          </cell>
          <cell r="G118">
            <v>5.6989236417166553E-3</v>
          </cell>
          <cell r="H118">
            <v>1.8553743341665496E-2</v>
          </cell>
          <cell r="I118">
            <v>0.11846122550742165</v>
          </cell>
          <cell r="J118">
            <v>1</v>
          </cell>
          <cell r="K118">
            <v>0.45565580415878149</v>
          </cell>
          <cell r="L118">
            <v>0.54434419584121851</v>
          </cell>
        </row>
        <row r="119">
          <cell r="B119" t="str">
            <v>Other</v>
          </cell>
          <cell r="C119">
            <v>1.8656133921888154E-2</v>
          </cell>
          <cell r="D119">
            <v>0.38240960390786466</v>
          </cell>
          <cell r="E119">
            <v>3.4723225987817435E-2</v>
          </cell>
          <cell r="F119">
            <v>0.39770544205545494</v>
          </cell>
          <cell r="G119">
            <v>0</v>
          </cell>
          <cell r="H119">
            <v>0</v>
          </cell>
          <cell r="I119">
            <v>0.1665055941269748</v>
          </cell>
          <cell r="J119">
            <v>1</v>
          </cell>
          <cell r="K119">
            <v>0.6175903960921354</v>
          </cell>
          <cell r="L119">
            <v>0.38240960390786466</v>
          </cell>
        </row>
      </sheetData>
      <sheetData sheetId="19">
        <row r="11">
          <cell r="B11">
            <v>2.0434554153352484E-2</v>
          </cell>
        </row>
        <row r="12">
          <cell r="B12">
            <v>3.1863582040406999E-2</v>
          </cell>
        </row>
        <row r="13">
          <cell r="B13">
            <v>5.5794347273117245E-2</v>
          </cell>
        </row>
        <row r="14">
          <cell r="B14">
            <v>0.23374291413554329</v>
          </cell>
        </row>
        <row r="15">
          <cell r="B15">
            <v>0.12270755891365608</v>
          </cell>
        </row>
        <row r="16">
          <cell r="B16">
            <v>4.2121761451219118E-2</v>
          </cell>
        </row>
        <row r="17">
          <cell r="B17">
            <v>1.255060122823257E-2</v>
          </cell>
        </row>
        <row r="18">
          <cell r="B18">
            <v>0.16379453573805774</v>
          </cell>
        </row>
        <row r="19">
          <cell r="B19">
            <v>8.8639553331737689E-2</v>
          </cell>
          <cell r="N19" t="str">
            <v>Data tables from CBSA</v>
          </cell>
        </row>
        <row r="20">
          <cell r="B20">
            <v>2.590476843098345E-3</v>
          </cell>
        </row>
        <row r="21">
          <cell r="B21">
            <v>9.6266945662747766E-2</v>
          </cell>
          <cell r="N21" t="str">
            <v>Site_ID</v>
          </cell>
          <cell r="O21" t="str">
            <v>(All)</v>
          </cell>
        </row>
        <row r="22">
          <cell r="B22">
            <v>1</v>
          </cell>
          <cell r="N22" t="str">
            <v>Fan_Ctr</v>
          </cell>
          <cell r="O22" t="str">
            <v>(All)</v>
          </cell>
        </row>
        <row r="23">
          <cell r="B23">
            <v>7.398534349162611E-2</v>
          </cell>
          <cell r="N23" t="str">
            <v>DistSys</v>
          </cell>
          <cell r="O23" t="str">
            <v>(All)</v>
          </cell>
        </row>
        <row r="24">
          <cell r="N24" t="str">
            <v>Equip_Type</v>
          </cell>
          <cell r="O24" t="str">
            <v>(All)</v>
          </cell>
        </row>
        <row r="25">
          <cell r="N25" t="str">
            <v>DistSys_Detail</v>
          </cell>
          <cell r="O25" t="str">
            <v>(All)</v>
          </cell>
        </row>
        <row r="26">
          <cell r="N26" t="str">
            <v>Vintage</v>
          </cell>
          <cell r="O26" t="str">
            <v>2004-2013</v>
          </cell>
        </row>
        <row r="27">
          <cell r="B27" t="str">
            <v>2004-2013</v>
          </cell>
          <cell r="I27" t="str">
            <v>To CHAR</v>
          </cell>
          <cell r="U27" t="str">
            <v>Vintage</v>
          </cell>
          <cell r="V27" t="str">
            <v>2004-2013</v>
          </cell>
        </row>
        <row r="28">
          <cell r="P28" t="str">
            <v>Values</v>
          </cell>
        </row>
        <row r="29">
          <cell r="B29" t="str">
            <v>Sum of Sf_PNW</v>
          </cell>
          <cell r="E29" t="str">
            <v>SF</v>
          </cell>
          <cell r="F29" t="str">
            <v>SF Share</v>
          </cell>
          <cell r="G29" t="str">
            <v>Cool Frac</v>
          </cell>
          <cell r="J29" t="str">
            <v>SF</v>
          </cell>
          <cell r="K29" t="str">
            <v>SF Share</v>
          </cell>
          <cell r="L29" t="str">
            <v>Cool Frac</v>
          </cell>
          <cell r="N29" t="str">
            <v>Row Labels</v>
          </cell>
          <cell r="O29" t="str">
            <v>Size_Group</v>
          </cell>
          <cell r="P29" t="str">
            <v>Sum of Heat_Frac_Sf_PNW_Heated</v>
          </cell>
          <cell r="Q29" t="str">
            <v>Sum of Cool_Frac_Sf_PNW</v>
          </cell>
          <cell r="S29" t="str">
            <v>Share</v>
          </cell>
          <cell r="U29" t="str">
            <v>Row Labels</v>
          </cell>
          <cell r="V29" t="str">
            <v>Sum of Sf_PNW</v>
          </cell>
        </row>
        <row r="30">
          <cell r="B30">
            <v>165907691.59999999</v>
          </cell>
          <cell r="D30" t="str">
            <v>Assembly</v>
          </cell>
          <cell r="E30">
            <v>165907691.59999999</v>
          </cell>
          <cell r="F30">
            <v>0.12949316922883078</v>
          </cell>
          <cell r="G30">
            <v>0.91177234717447209</v>
          </cell>
          <cell r="I30" t="str">
            <v>Large Off</v>
          </cell>
          <cell r="J30">
            <v>165907691.59999999</v>
          </cell>
          <cell r="K30">
            <v>0.12949316922883078</v>
          </cell>
          <cell r="L30">
            <v>0.95128694884061893</v>
          </cell>
          <cell r="N30" t="str">
            <v>Assembly</v>
          </cell>
          <cell r="P30">
            <v>162680832.55865625</v>
          </cell>
          <cell r="Q30">
            <v>151270045.38443044</v>
          </cell>
          <cell r="R30">
            <v>165907691.59999999</v>
          </cell>
          <cell r="S30">
            <v>0.91177234717447209</v>
          </cell>
          <cell r="U30" t="str">
            <v>Assembly</v>
          </cell>
          <cell r="V30">
            <v>165907691.59999999</v>
          </cell>
        </row>
        <row r="31">
          <cell r="B31">
            <v>26180915.399999999</v>
          </cell>
          <cell r="D31" t="str">
            <v>Supermarket</v>
          </cell>
          <cell r="E31">
            <v>22661825.399999999</v>
          </cell>
          <cell r="F31">
            <v>1.7687857405861318E-2</v>
          </cell>
          <cell r="G31">
            <v>0.92147944946531313</v>
          </cell>
          <cell r="I31" t="str">
            <v>Medium Off</v>
          </cell>
          <cell r="J31">
            <v>22661825.399999999</v>
          </cell>
          <cell r="K31">
            <v>1.7687857405861318E-2</v>
          </cell>
          <cell r="L31">
            <v>0.97665874571205136</v>
          </cell>
          <cell r="N31" t="str">
            <v>Grocery</v>
          </cell>
          <cell r="O31" t="str">
            <v>&lt;5,001</v>
          </cell>
          <cell r="P31">
            <v>3007817.5990934744</v>
          </cell>
          <cell r="Q31">
            <v>2951425.5438271598</v>
          </cell>
          <cell r="R31">
            <v>3519089.9999999995</v>
          </cell>
          <cell r="S31">
            <v>0.83868998628257874</v>
          </cell>
          <cell r="U31" t="str">
            <v>Grocery</v>
          </cell>
          <cell r="V31">
            <v>26180915.399999999</v>
          </cell>
        </row>
        <row r="32">
          <cell r="B32">
            <v>3519089.9999999995</v>
          </cell>
          <cell r="D32" t="str">
            <v>Minimart</v>
          </cell>
          <cell r="E32">
            <v>3519089.9999999995</v>
          </cell>
          <cell r="F32">
            <v>2.7466967474911578E-3</v>
          </cell>
          <cell r="G32">
            <v>0.83868998628257874</v>
          </cell>
          <cell r="I32" t="str">
            <v>Small Off</v>
          </cell>
          <cell r="J32">
            <v>3519089.9999999995</v>
          </cell>
          <cell r="K32">
            <v>2.7466967474911578E-3</v>
          </cell>
          <cell r="L32">
            <v>0.91122609210258287</v>
          </cell>
          <cell r="O32" t="str">
            <v>5,001-20,000</v>
          </cell>
          <cell r="P32">
            <v>3986446.8767986465</v>
          </cell>
          <cell r="Q32">
            <v>3879036.8423711793</v>
          </cell>
          <cell r="R32">
            <v>4873991.3999999994</v>
          </cell>
          <cell r="S32">
            <v>0.79586452334962665</v>
          </cell>
          <cell r="U32" t="str">
            <v>&lt;5,001</v>
          </cell>
          <cell r="V32">
            <v>3519089.9999999995</v>
          </cell>
        </row>
        <row r="33">
          <cell r="B33">
            <v>4873991.3999999994</v>
          </cell>
          <cell r="D33" t="str">
            <v>Hospital</v>
          </cell>
          <cell r="E33">
            <v>40823878</v>
          </cell>
          <cell r="F33">
            <v>3.1863582040406992E-2</v>
          </cell>
          <cell r="I33" t="str">
            <v>Xlarge Ret</v>
          </cell>
          <cell r="J33">
            <v>40823878</v>
          </cell>
          <cell r="K33">
            <v>3.1863582040406992E-2</v>
          </cell>
          <cell r="L33">
            <v>0.98608503921852686</v>
          </cell>
          <cell r="O33" t="str">
            <v>20,001-50,000</v>
          </cell>
          <cell r="P33">
            <v>11467754.274220692</v>
          </cell>
          <cell r="Q33">
            <v>10683291.020562317</v>
          </cell>
          <cell r="R33">
            <v>11467755</v>
          </cell>
          <cell r="S33">
            <v>0.93159393626410025</v>
          </cell>
          <cell r="U33" t="str">
            <v>5,001-20,000</v>
          </cell>
          <cell r="V33">
            <v>4873991.3999999994</v>
          </cell>
        </row>
        <row r="34">
          <cell r="B34">
            <v>11467755</v>
          </cell>
          <cell r="D34" t="str">
            <v>Lodging</v>
          </cell>
          <cell r="E34">
            <v>71484167.200000003</v>
          </cell>
          <cell r="F34">
            <v>5.5794347273117231E-2</v>
          </cell>
          <cell r="G34">
            <v>0.94438859080377269</v>
          </cell>
          <cell r="I34" t="str">
            <v>Large Ret</v>
          </cell>
          <cell r="J34">
            <v>71484167.200000003</v>
          </cell>
          <cell r="K34">
            <v>5.5794347273117231E-2</v>
          </cell>
          <cell r="L34">
            <v>0.77181511362305244</v>
          </cell>
          <cell r="O34" t="str">
            <v>50,001-100,000</v>
          </cell>
          <cell r="P34">
            <v>6320078.5305375494</v>
          </cell>
          <cell r="Q34">
            <v>6320078.5305375513</v>
          </cell>
          <cell r="R34">
            <v>6320079</v>
          </cell>
          <cell r="S34">
            <v>0.99999992571889551</v>
          </cell>
          <cell r="U34" t="str">
            <v>20,001-50,000</v>
          </cell>
          <cell r="V34">
            <v>11467755</v>
          </cell>
        </row>
        <row r="35">
          <cell r="B35">
            <v>6320079</v>
          </cell>
          <cell r="D35" t="str">
            <v>Large Off</v>
          </cell>
          <cell r="E35">
            <v>148846158</v>
          </cell>
          <cell r="F35">
            <v>0.11617641437279382</v>
          </cell>
          <cell r="G35">
            <v>0.95128694884061893</v>
          </cell>
          <cell r="I35" t="str">
            <v>Medium Ret</v>
          </cell>
          <cell r="J35">
            <v>148846158</v>
          </cell>
          <cell r="K35">
            <v>0.11617641437279382</v>
          </cell>
          <cell r="L35">
            <v>0.90527535536267667</v>
          </cell>
          <cell r="N35" t="str">
            <v>Lodging</v>
          </cell>
          <cell r="P35">
            <v>67358224.807189479</v>
          </cell>
          <cell r="Q35">
            <v>67508831.926789269</v>
          </cell>
          <cell r="R35">
            <v>71484167.200000003</v>
          </cell>
          <cell r="S35">
            <v>0.94438859080377269</v>
          </cell>
          <cell r="U35" t="str">
            <v>50,001-100,000</v>
          </cell>
          <cell r="V35">
            <v>6320079</v>
          </cell>
        </row>
        <row r="36">
          <cell r="B36">
            <v>40823878</v>
          </cell>
          <cell r="D36" t="str">
            <v>Medium Off</v>
          </cell>
          <cell r="E36">
            <v>127597664</v>
          </cell>
          <cell r="F36">
            <v>9.9591681001699198E-2</v>
          </cell>
          <cell r="G36">
            <v>0.97665874571205136</v>
          </cell>
          <cell r="I36" t="str">
            <v>Small Ret</v>
          </cell>
          <cell r="J36">
            <v>127597664</v>
          </cell>
          <cell r="K36">
            <v>9.9591681001699198E-2</v>
          </cell>
          <cell r="L36">
            <v>0.53668215741883951</v>
          </cell>
          <cell r="N36" t="str">
            <v>Office</v>
          </cell>
          <cell r="O36" t="str">
            <v>&lt;5,001</v>
          </cell>
          <cell r="P36">
            <v>23029482.214190245</v>
          </cell>
          <cell r="Q36">
            <v>20985065.432742432</v>
          </cell>
          <cell r="R36">
            <v>23029482.600000001</v>
          </cell>
          <cell r="S36">
            <v>0.91122609210258287</v>
          </cell>
          <cell r="U36" t="str">
            <v>Hospital</v>
          </cell>
          <cell r="V36">
            <v>40823878</v>
          </cell>
        </row>
        <row r="37">
          <cell r="B37">
            <v>71484167.200000003</v>
          </cell>
          <cell r="D37" t="str">
            <v>Small Off</v>
          </cell>
          <cell r="E37">
            <v>23029482.600000001</v>
          </cell>
          <cell r="F37">
            <v>1.7974818761050219E-2</v>
          </cell>
          <cell r="G37">
            <v>0.91122609210258287</v>
          </cell>
          <cell r="I37" t="str">
            <v>School K-12</v>
          </cell>
          <cell r="J37">
            <v>23029482.600000001</v>
          </cell>
          <cell r="K37">
            <v>1.7974818761050219E-2</v>
          </cell>
          <cell r="L37">
            <v>0.96128535178408803</v>
          </cell>
          <cell r="O37" t="str">
            <v>5,001-20,000</v>
          </cell>
          <cell r="P37">
            <v>80784182.574405566</v>
          </cell>
          <cell r="Q37">
            <v>82746734.576799899</v>
          </cell>
          <cell r="R37">
            <v>85725024</v>
          </cell>
          <cell r="S37">
            <v>0.96525764258520241</v>
          </cell>
          <cell r="U37" t="str">
            <v>Lodging</v>
          </cell>
          <cell r="V37">
            <v>71484167.200000003</v>
          </cell>
        </row>
        <row r="38">
          <cell r="B38">
            <v>299473304.60000002</v>
          </cell>
          <cell r="D38" t="str">
            <v>Other</v>
          </cell>
          <cell r="E38">
            <v>157213913</v>
          </cell>
          <cell r="F38">
            <v>0.12270755891365605</v>
          </cell>
          <cell r="G38">
            <v>0.87717751610580841</v>
          </cell>
          <cell r="I38" t="str">
            <v>University</v>
          </cell>
          <cell r="J38">
            <v>157213913</v>
          </cell>
          <cell r="K38">
            <v>0.12270755891365605</v>
          </cell>
          <cell r="L38">
            <v>0</v>
          </cell>
          <cell r="O38" t="str">
            <v>20,001-50,000</v>
          </cell>
          <cell r="P38">
            <v>34539301.857369535</v>
          </cell>
          <cell r="Q38">
            <v>41872639.901227877</v>
          </cell>
          <cell r="R38">
            <v>41872640</v>
          </cell>
          <cell r="S38">
            <v>0.99999999764112979</v>
          </cell>
          <cell r="U38" t="str">
            <v>Office</v>
          </cell>
          <cell r="V38">
            <v>299473304.60000002</v>
          </cell>
        </row>
        <row r="39">
          <cell r="B39">
            <v>23029482.600000001</v>
          </cell>
          <cell r="D39" t="str">
            <v>residential care</v>
          </cell>
          <cell r="E39">
            <v>53966740.100000001</v>
          </cell>
          <cell r="F39">
            <v>4.2121761451219111E-2</v>
          </cell>
          <cell r="G39">
            <v>0.8423386600487599</v>
          </cell>
          <cell r="I39" t="str">
            <v>Warehouse</v>
          </cell>
          <cell r="J39">
            <v>53966740.100000001</v>
          </cell>
          <cell r="K39">
            <v>4.2121761451219111E-2</v>
          </cell>
          <cell r="L39">
            <v>0.18162271351024481</v>
          </cell>
          <cell r="O39" t="str">
            <v>50,001-100,000</v>
          </cell>
          <cell r="P39">
            <v>43034153.216813698</v>
          </cell>
          <cell r="Q39">
            <v>63253424.725206777</v>
          </cell>
          <cell r="R39">
            <v>63929821</v>
          </cell>
          <cell r="S39">
            <v>0.98941970641849253</v>
          </cell>
          <cell r="U39" t="str">
            <v>&lt;5,001</v>
          </cell>
          <cell r="V39">
            <v>23029482.600000001</v>
          </cell>
        </row>
        <row r="40">
          <cell r="B40">
            <v>85725024</v>
          </cell>
          <cell r="D40" t="str">
            <v>Restaurant</v>
          </cell>
          <cell r="E40">
            <v>16079931.400000002</v>
          </cell>
          <cell r="F40">
            <v>1.2550601228232568E-2</v>
          </cell>
          <cell r="G40">
            <v>0.99999997512427186</v>
          </cell>
          <cell r="I40" t="str">
            <v>Supermarket</v>
          </cell>
          <cell r="J40">
            <v>16079931.400000002</v>
          </cell>
          <cell r="K40">
            <v>1.2550601228232568E-2</v>
          </cell>
          <cell r="L40">
            <v>0.92147944946531313</v>
          </cell>
          <cell r="O40" t="str">
            <v>100,001+</v>
          </cell>
          <cell r="P40">
            <v>64636550.250122726</v>
          </cell>
          <cell r="Q40">
            <v>78341982.765261889</v>
          </cell>
          <cell r="R40">
            <v>84916337</v>
          </cell>
          <cell r="S40">
            <v>0.92257845230961733</v>
          </cell>
          <cell r="U40" t="str">
            <v>5,001-20,000</v>
          </cell>
          <cell r="V40">
            <v>85725024</v>
          </cell>
        </row>
        <row r="41">
          <cell r="B41">
            <v>41872640</v>
          </cell>
          <cell r="D41" t="str">
            <v>Xlarge Ret</v>
          </cell>
          <cell r="E41">
            <v>59225697</v>
          </cell>
          <cell r="F41">
            <v>4.6226447552576613E-2</v>
          </cell>
          <cell r="G41">
            <v>0.98608503921852686</v>
          </cell>
          <cell r="I41" t="str">
            <v>MiniMart</v>
          </cell>
          <cell r="J41">
            <v>59225697</v>
          </cell>
          <cell r="K41">
            <v>4.6226447552576613E-2</v>
          </cell>
          <cell r="L41">
            <v>0.83868998628257874</v>
          </cell>
          <cell r="N41" t="str">
            <v>Other</v>
          </cell>
          <cell r="P41">
            <v>153654082.32473806</v>
          </cell>
          <cell r="Q41">
            <v>137904509.70261467</v>
          </cell>
          <cell r="R41">
            <v>157213913</v>
          </cell>
          <cell r="S41">
            <v>0.87717751610580841</v>
          </cell>
          <cell r="U41" t="str">
            <v>20,001-50,000</v>
          </cell>
          <cell r="V41">
            <v>41872640</v>
          </cell>
        </row>
        <row r="42">
          <cell r="B42">
            <v>63929821</v>
          </cell>
          <cell r="D42" t="str">
            <v>Large Ret</v>
          </cell>
          <cell r="E42">
            <v>72646954</v>
          </cell>
          <cell r="F42">
            <v>5.6701917901201666E-2</v>
          </cell>
          <cell r="G42">
            <v>0.77181511362305244</v>
          </cell>
          <cell r="I42" t="str">
            <v>Restaurant</v>
          </cell>
          <cell r="J42">
            <v>72646954</v>
          </cell>
          <cell r="K42">
            <v>5.6701917901201666E-2</v>
          </cell>
          <cell r="L42">
            <v>0.99999997512427186</v>
          </cell>
          <cell r="N42" t="str">
            <v>Residential Care</v>
          </cell>
          <cell r="P42">
            <v>49714392.777311653</v>
          </cell>
          <cell r="Q42">
            <v>45458271.543033682</v>
          </cell>
          <cell r="R42">
            <v>53966740.100000001</v>
          </cell>
          <cell r="S42">
            <v>0.8423386600487599</v>
          </cell>
          <cell r="U42" t="str">
            <v>50,001-100,000</v>
          </cell>
          <cell r="V42">
            <v>63929821</v>
          </cell>
        </row>
        <row r="43">
          <cell r="B43">
            <v>84916337</v>
          </cell>
          <cell r="D43" t="str">
            <v>Medium Ret</v>
          </cell>
          <cell r="E43">
            <v>68116174</v>
          </cell>
          <cell r="F43">
            <v>5.3165583596140417E-2</v>
          </cell>
          <cell r="G43">
            <v>0.90527535536267667</v>
          </cell>
          <cell r="I43" t="str">
            <v>Lodging</v>
          </cell>
          <cell r="J43">
            <v>68116174</v>
          </cell>
          <cell r="K43">
            <v>5.3165583596140417E-2</v>
          </cell>
          <cell r="L43">
            <v>0.94438859080377269</v>
          </cell>
          <cell r="N43" t="str">
            <v>Restaurant</v>
          </cell>
          <cell r="P43">
            <v>15578466.927956199</v>
          </cell>
          <cell r="Q43">
            <v>16079931</v>
          </cell>
          <cell r="R43">
            <v>16079931.400000002</v>
          </cell>
          <cell r="S43">
            <v>0.99999997512427186</v>
          </cell>
          <cell r="U43" t="str">
            <v>100,001+</v>
          </cell>
          <cell r="V43">
            <v>84916337</v>
          </cell>
        </row>
        <row r="44">
          <cell r="B44">
            <v>157213913</v>
          </cell>
          <cell r="D44" t="str">
            <v>Small Ret</v>
          </cell>
          <cell r="E44">
            <v>9866053.6999999993</v>
          </cell>
          <cell r="F44">
            <v>7.7005866881390082E-3</v>
          </cell>
          <cell r="G44">
            <v>0.53668215741883951</v>
          </cell>
          <cell r="I44" t="str">
            <v>Hospital</v>
          </cell>
          <cell r="J44">
            <v>9866053.6999999993</v>
          </cell>
          <cell r="K44">
            <v>7.7005866881390082E-3</v>
          </cell>
          <cell r="L44">
            <v>0</v>
          </cell>
          <cell r="N44" t="str">
            <v>Retail/Service</v>
          </cell>
          <cell r="O44" t="str">
            <v>&lt;5,001</v>
          </cell>
          <cell r="P44">
            <v>9866053.8742124401</v>
          </cell>
          <cell r="Q44">
            <v>5294934.9849261232</v>
          </cell>
          <cell r="R44">
            <v>9866053.6999999993</v>
          </cell>
          <cell r="S44">
            <v>0.53668215741883951</v>
          </cell>
          <cell r="U44" t="str">
            <v>Other</v>
          </cell>
          <cell r="V44">
            <v>157213913</v>
          </cell>
        </row>
        <row r="45">
          <cell r="B45">
            <v>53966740.100000001</v>
          </cell>
          <cell r="D45" t="str">
            <v>School K-12</v>
          </cell>
          <cell r="E45">
            <v>113565709.8</v>
          </cell>
          <cell r="F45">
            <v>8.8639553331737675E-2</v>
          </cell>
          <cell r="G45">
            <v>0.96128535178408803</v>
          </cell>
          <cell r="I45" t="str">
            <v>Residential Care</v>
          </cell>
          <cell r="J45">
            <v>113565709.8</v>
          </cell>
          <cell r="K45">
            <v>8.8639553331737675E-2</v>
          </cell>
          <cell r="L45">
            <v>0.8423386600487599</v>
          </cell>
          <cell r="O45" t="str">
            <v>5,001-20,000</v>
          </cell>
          <cell r="P45">
            <v>62095801.889099516</v>
          </cell>
          <cell r="Q45">
            <v>61663893.623795919</v>
          </cell>
          <cell r="R45">
            <v>68116174</v>
          </cell>
          <cell r="S45">
            <v>0.90527535536267667</v>
          </cell>
          <cell r="U45" t="str">
            <v>Residential Care</v>
          </cell>
          <cell r="V45">
            <v>53966740.100000001</v>
          </cell>
        </row>
        <row r="46">
          <cell r="B46">
            <v>16079931.400000002</v>
          </cell>
          <cell r="D46" t="str">
            <v>University</v>
          </cell>
          <cell r="E46">
            <v>3318939.8</v>
          </cell>
          <cell r="F46">
            <v>2.5904768430983446E-3</v>
          </cell>
          <cell r="I46" t="str">
            <v>Assembly</v>
          </cell>
          <cell r="J46">
            <v>3318939.8</v>
          </cell>
          <cell r="K46">
            <v>2.5904768430983446E-3</v>
          </cell>
          <cell r="L46">
            <v>0.91177234717447209</v>
          </cell>
          <cell r="O46" t="str">
            <v>20,001-50,000</v>
          </cell>
          <cell r="P46">
            <v>72646953.999999955</v>
          </cell>
          <cell r="Q46">
            <v>56070017.055878662</v>
          </cell>
          <cell r="R46">
            <v>72646954</v>
          </cell>
          <cell r="S46">
            <v>0.77181511362305244</v>
          </cell>
          <cell r="U46" t="str">
            <v>Restaurant</v>
          </cell>
          <cell r="V46">
            <v>16079931.400000002</v>
          </cell>
        </row>
        <row r="47">
          <cell r="B47">
            <v>4744164.2</v>
          </cell>
          <cell r="D47" t="str">
            <v>Warehouse</v>
          </cell>
          <cell r="E47">
            <v>123337986.3</v>
          </cell>
          <cell r="F47">
            <v>9.6266945662747752E-2</v>
          </cell>
          <cell r="G47">
            <v>0.18162271351024481</v>
          </cell>
          <cell r="I47" t="str">
            <v>Other</v>
          </cell>
          <cell r="J47">
            <v>123337986.3</v>
          </cell>
          <cell r="K47">
            <v>9.6266945662747752E-2</v>
          </cell>
          <cell r="L47">
            <v>0.87717751610580841</v>
          </cell>
          <cell r="O47" t="str">
            <v>100,001+</v>
          </cell>
          <cell r="P47">
            <v>59225697.00000003</v>
          </cell>
          <cell r="Q47">
            <v>58401573.74898959</v>
          </cell>
          <cell r="R47">
            <v>59225697</v>
          </cell>
          <cell r="S47">
            <v>0.98608503921852686</v>
          </cell>
          <cell r="U47" t="str">
            <v>&lt;5,001</v>
          </cell>
          <cell r="V47">
            <v>4744164.2</v>
          </cell>
        </row>
        <row r="48">
          <cell r="B48">
            <v>11335767.200000001</v>
          </cell>
          <cell r="E48">
            <v>1281208055.9000001</v>
          </cell>
          <cell r="J48">
            <v>1281208055.9000001</v>
          </cell>
          <cell r="K48">
            <v>1</v>
          </cell>
          <cell r="N48" t="str">
            <v>School K-12</v>
          </cell>
          <cell r="P48">
            <v>110527499.14520694</v>
          </cell>
          <cell r="Q48">
            <v>109169053.29570265</v>
          </cell>
          <cell r="R48">
            <v>113565709.8</v>
          </cell>
          <cell r="S48">
            <v>0.96128535178408803</v>
          </cell>
          <cell r="U48" t="str">
            <v>5,001-20,000</v>
          </cell>
          <cell r="V48">
            <v>11335767.200000001</v>
          </cell>
        </row>
        <row r="49">
          <cell r="B49">
            <v>209854878.69999999</v>
          </cell>
          <cell r="N49" t="str">
            <v>Warehouse</v>
          </cell>
          <cell r="P49">
            <v>84732711.903829709</v>
          </cell>
          <cell r="Q49">
            <v>22400979.7506954</v>
          </cell>
          <cell r="R49">
            <v>123337986.3</v>
          </cell>
          <cell r="S49">
            <v>0.18162271351024481</v>
          </cell>
          <cell r="U49" t="str">
            <v>Retail/Service</v>
          </cell>
          <cell r="V49">
            <v>209854878.69999999</v>
          </cell>
        </row>
        <row r="50">
          <cell r="B50">
            <v>9866053.6999999993</v>
          </cell>
          <cell r="N50" t="str">
            <v>Grand Total</v>
          </cell>
          <cell r="P50">
            <v>1118886484.6017523</v>
          </cell>
          <cell r="Q50">
            <v>1042255721.3553934</v>
          </cell>
          <cell r="R50">
            <v>1281208055.9000001</v>
          </cell>
          <cell r="S50">
            <v>0.81349451133699613</v>
          </cell>
          <cell r="U50" t="str">
            <v>&lt;5,001</v>
          </cell>
          <cell r="V50">
            <v>9866053.6999999993</v>
          </cell>
        </row>
        <row r="51">
          <cell r="B51">
            <v>68116174</v>
          </cell>
          <cell r="U51" t="str">
            <v>5,001-20,000</v>
          </cell>
          <cell r="V51">
            <v>68116174</v>
          </cell>
        </row>
        <row r="52">
          <cell r="B52">
            <v>72646954</v>
          </cell>
          <cell r="U52" t="str">
            <v>20,001-50,000</v>
          </cell>
          <cell r="V52">
            <v>72646954</v>
          </cell>
        </row>
        <row r="53">
          <cell r="B53">
            <v>59225697</v>
          </cell>
          <cell r="U53" t="str">
            <v>100,001+</v>
          </cell>
          <cell r="V53">
            <v>59225697</v>
          </cell>
        </row>
        <row r="54">
          <cell r="B54">
            <v>113565709.8</v>
          </cell>
          <cell r="U54" t="str">
            <v>School K-12</v>
          </cell>
          <cell r="V54">
            <v>113565709.8</v>
          </cell>
        </row>
        <row r="55">
          <cell r="B55">
            <v>3318939.8</v>
          </cell>
          <cell r="U55" t="str">
            <v>University</v>
          </cell>
          <cell r="V55">
            <v>3318939.8</v>
          </cell>
        </row>
        <row r="56">
          <cell r="B56">
            <v>123337986.3</v>
          </cell>
          <cell r="U56" t="str">
            <v>Warehouse</v>
          </cell>
          <cell r="V56">
            <v>123337986.3</v>
          </cell>
        </row>
        <row r="57">
          <cell r="B57">
            <v>1281208055.9000001</v>
          </cell>
          <cell r="U57" t="str">
            <v>Grand Total</v>
          </cell>
          <cell r="V57">
            <v>1281208055.9000001</v>
          </cell>
        </row>
        <row r="63">
          <cell r="B63" t="str">
            <v>(All)</v>
          </cell>
        </row>
        <row r="64">
          <cell r="B64" t="str">
            <v>(All)</v>
          </cell>
        </row>
        <row r="65">
          <cell r="B65" t="str">
            <v>(All)</v>
          </cell>
        </row>
        <row r="66">
          <cell r="B66" t="str">
            <v>(All)</v>
          </cell>
        </row>
        <row r="67">
          <cell r="B67" t="str">
            <v>2004-2013</v>
          </cell>
        </row>
        <row r="68">
          <cell r="B68" t="str">
            <v>Electricity</v>
          </cell>
        </row>
        <row r="70">
          <cell r="C70" t="str">
            <v>Column Labels</v>
          </cell>
          <cell r="F70" t="str">
            <v>HP</v>
          </cell>
        </row>
        <row r="71">
          <cell r="B71" t="str">
            <v>Size_Group</v>
          </cell>
          <cell r="C71">
            <v>1</v>
          </cell>
          <cell r="D71">
            <v>3</v>
          </cell>
          <cell r="E71">
            <v>4</v>
          </cell>
          <cell r="F71">
            <v>5</v>
          </cell>
          <cell r="G71">
            <v>6</v>
          </cell>
          <cell r="H71">
            <v>8</v>
          </cell>
          <cell r="I71">
            <v>9</v>
          </cell>
          <cell r="J71">
            <v>10</v>
          </cell>
          <cell r="K71">
            <v>11</v>
          </cell>
          <cell r="L71">
            <v>12</v>
          </cell>
          <cell r="M71">
            <v>13</v>
          </cell>
          <cell r="N71" t="str">
            <v>(blank)</v>
          </cell>
          <cell r="O71" t="str">
            <v>Grand Total</v>
          </cell>
          <cell r="P71" t="str">
            <v>SF</v>
          </cell>
          <cell r="Q71" t="str">
            <v>HP</v>
          </cell>
          <cell r="R71" t="str">
            <v>Elect</v>
          </cell>
        </row>
        <row r="72">
          <cell r="C72">
            <v>3.6534593810539057E-2</v>
          </cell>
          <cell r="D72">
            <v>9.6072243813068336E-2</v>
          </cell>
          <cell r="E72">
            <v>0</v>
          </cell>
          <cell r="F72">
            <v>0.50965114798682787</v>
          </cell>
          <cell r="G72">
            <v>3.1956647213604777E-2</v>
          </cell>
          <cell r="H72">
            <v>0</v>
          </cell>
          <cell r="I72">
            <v>0</v>
          </cell>
          <cell r="J72">
            <v>3.5497740342013101E-3</v>
          </cell>
          <cell r="K72">
            <v>5.8039414061002159E-4</v>
          </cell>
          <cell r="L72">
            <v>0</v>
          </cell>
          <cell r="M72">
            <v>0</v>
          </cell>
          <cell r="N72">
            <v>0.32165519900114858</v>
          </cell>
          <cell r="O72">
            <v>1</v>
          </cell>
          <cell r="P72">
            <v>323583577.89067554</v>
          </cell>
          <cell r="Q72">
            <v>0.50965114798682787</v>
          </cell>
          <cell r="R72">
            <v>0.49034885201317213</v>
          </cell>
        </row>
        <row r="73">
          <cell r="B73" t="str">
            <v>&lt;5,001</v>
          </cell>
          <cell r="C73">
            <v>0</v>
          </cell>
          <cell r="D73">
            <v>0</v>
          </cell>
          <cell r="E73">
            <v>0.18622247697050309</v>
          </cell>
          <cell r="F73">
            <v>0.81377752302949691</v>
          </cell>
          <cell r="G73">
            <v>0</v>
          </cell>
          <cell r="H73">
            <v>0</v>
          </cell>
          <cell r="I73">
            <v>0</v>
          </cell>
          <cell r="J73">
            <v>0</v>
          </cell>
          <cell r="K73">
            <v>0</v>
          </cell>
          <cell r="L73">
            <v>0</v>
          </cell>
          <cell r="M73">
            <v>0</v>
          </cell>
          <cell r="N73">
            <v>0</v>
          </cell>
          <cell r="O73">
            <v>1</v>
          </cell>
          <cell r="P73">
            <v>9815889.4471183456</v>
          </cell>
          <cell r="Q73">
            <v>0.81377752302949691</v>
          </cell>
          <cell r="R73">
            <v>0.18622247697050309</v>
          </cell>
        </row>
        <row r="74">
          <cell r="B74" t="str">
            <v>5,001-20,000</v>
          </cell>
          <cell r="C74">
            <v>0.81202354242998354</v>
          </cell>
          <cell r="D74">
            <v>3.3971992626398925E-2</v>
          </cell>
          <cell r="E74">
            <v>0</v>
          </cell>
          <cell r="F74">
            <v>0.15400446494361758</v>
          </cell>
          <cell r="G74">
            <v>0</v>
          </cell>
          <cell r="H74">
            <v>0</v>
          </cell>
          <cell r="I74">
            <v>0</v>
          </cell>
          <cell r="J74">
            <v>0</v>
          </cell>
          <cell r="K74">
            <v>0</v>
          </cell>
          <cell r="L74">
            <v>0</v>
          </cell>
          <cell r="M74">
            <v>0</v>
          </cell>
          <cell r="N74">
            <v>0</v>
          </cell>
          <cell r="O74">
            <v>1</v>
          </cell>
          <cell r="P74">
            <v>16084444.905748043</v>
          </cell>
          <cell r="Q74">
            <v>0.15400446494361758</v>
          </cell>
          <cell r="R74">
            <v>0.84599553505638236</v>
          </cell>
        </row>
        <row r="75">
          <cell r="B75" t="str">
            <v>20,001-50,000</v>
          </cell>
          <cell r="C75">
            <v>0</v>
          </cell>
          <cell r="D75">
            <v>0</v>
          </cell>
          <cell r="E75">
            <v>0</v>
          </cell>
          <cell r="F75">
            <v>0.18249203765273975</v>
          </cell>
          <cell r="G75">
            <v>0</v>
          </cell>
          <cell r="H75">
            <v>0</v>
          </cell>
          <cell r="I75">
            <v>0.8175079623472602</v>
          </cell>
          <cell r="J75">
            <v>0</v>
          </cell>
          <cell r="K75">
            <v>0</v>
          </cell>
          <cell r="L75">
            <v>0</v>
          </cell>
          <cell r="M75">
            <v>0</v>
          </cell>
          <cell r="N75">
            <v>0</v>
          </cell>
          <cell r="O75">
            <v>1</v>
          </cell>
          <cell r="P75">
            <v>23241500.137925949</v>
          </cell>
          <cell r="Q75">
            <v>0.18249203765273975</v>
          </cell>
          <cell r="R75">
            <v>0.81750796234726031</v>
          </cell>
        </row>
        <row r="76">
          <cell r="C76">
            <v>2.6830345435340821E-2</v>
          </cell>
          <cell r="D76">
            <v>1.3652575123708729E-2</v>
          </cell>
          <cell r="E76">
            <v>2.8001180638092205E-2</v>
          </cell>
          <cell r="F76">
            <v>0.18888064796136644</v>
          </cell>
          <cell r="G76">
            <v>0.57870617384054446</v>
          </cell>
          <cell r="H76">
            <v>0</v>
          </cell>
          <cell r="I76">
            <v>0</v>
          </cell>
          <cell r="J76">
            <v>7.5228886618891851E-3</v>
          </cell>
          <cell r="K76">
            <v>0.10945787462577937</v>
          </cell>
          <cell r="L76">
            <v>0</v>
          </cell>
          <cell r="M76">
            <v>0</v>
          </cell>
          <cell r="N76">
            <v>4.6948313713278858E-2</v>
          </cell>
          <cell r="O76">
            <v>1</v>
          </cell>
          <cell r="P76">
            <v>158846349.10849831</v>
          </cell>
          <cell r="Q76">
            <v>0.18888064796136644</v>
          </cell>
          <cell r="R76">
            <v>0.8111193520386335</v>
          </cell>
        </row>
        <row r="77">
          <cell r="B77" t="str">
            <v>&lt;5,001</v>
          </cell>
          <cell r="C77">
            <v>0</v>
          </cell>
          <cell r="D77">
            <v>0.17664037080346631</v>
          </cell>
          <cell r="E77">
            <v>0</v>
          </cell>
          <cell r="F77">
            <v>0.52490452587958114</v>
          </cell>
          <cell r="G77">
            <v>0</v>
          </cell>
          <cell r="H77">
            <v>0</v>
          </cell>
          <cell r="I77">
            <v>0</v>
          </cell>
          <cell r="J77">
            <v>1.9787254337404303E-2</v>
          </cell>
          <cell r="K77">
            <v>0</v>
          </cell>
          <cell r="L77">
            <v>0</v>
          </cell>
          <cell r="M77">
            <v>0</v>
          </cell>
          <cell r="N77">
            <v>0.27866784897954844</v>
          </cell>
          <cell r="O77">
            <v>1</v>
          </cell>
          <cell r="P77">
            <v>88922415.770519257</v>
          </cell>
          <cell r="Q77">
            <v>0.52490452587958114</v>
          </cell>
          <cell r="R77">
            <v>0.47509547412041886</v>
          </cell>
        </row>
        <row r="78">
          <cell r="B78" t="str">
            <v>5,001-20,000</v>
          </cell>
          <cell r="C78">
            <v>0</v>
          </cell>
          <cell r="D78">
            <v>0</v>
          </cell>
          <cell r="E78">
            <v>4.3228968896827348E-2</v>
          </cell>
          <cell r="F78">
            <v>0.75611452678600732</v>
          </cell>
          <cell r="G78">
            <v>0</v>
          </cell>
          <cell r="H78">
            <v>0</v>
          </cell>
          <cell r="I78">
            <v>0</v>
          </cell>
          <cell r="J78">
            <v>0</v>
          </cell>
          <cell r="K78">
            <v>0</v>
          </cell>
          <cell r="L78">
            <v>3.0685926118516452E-2</v>
          </cell>
          <cell r="M78">
            <v>0</v>
          </cell>
          <cell r="N78">
            <v>0.16997057819864889</v>
          </cell>
          <cell r="O78">
            <v>1</v>
          </cell>
          <cell r="P78">
            <v>154110090.46318847</v>
          </cell>
          <cell r="Q78">
            <v>0.75611452678600732</v>
          </cell>
          <cell r="R78">
            <v>0.24388547321399268</v>
          </cell>
        </row>
        <row r="79">
          <cell r="B79" t="str">
            <v>20,001-50,000</v>
          </cell>
          <cell r="C79">
            <v>0.27157849224769093</v>
          </cell>
          <cell r="D79">
            <v>0.16108600680990617</v>
          </cell>
          <cell r="E79">
            <v>0</v>
          </cell>
          <cell r="F79">
            <v>0.48968672235722216</v>
          </cell>
          <cell r="G79">
            <v>4.2122637341405176E-4</v>
          </cell>
          <cell r="H79">
            <v>0</v>
          </cell>
          <cell r="I79">
            <v>0</v>
          </cell>
          <cell r="J79">
            <v>0</v>
          </cell>
          <cell r="K79">
            <v>0</v>
          </cell>
          <cell r="L79">
            <v>0</v>
          </cell>
          <cell r="M79">
            <v>0</v>
          </cell>
          <cell r="N79">
            <v>7.7227552211766498E-2</v>
          </cell>
          <cell r="O79">
            <v>1</v>
          </cell>
          <cell r="P79">
            <v>121088778.65134136</v>
          </cell>
          <cell r="Q79">
            <v>0.48968672235722216</v>
          </cell>
          <cell r="R79">
            <v>0.5103132776427779</v>
          </cell>
        </row>
        <row r="80">
          <cell r="B80" t="str">
            <v>50,001-100,000</v>
          </cell>
          <cell r="C80">
            <v>0</v>
          </cell>
          <cell r="D80">
            <v>0</v>
          </cell>
          <cell r="E80">
            <v>0</v>
          </cell>
          <cell r="F80">
            <v>0</v>
          </cell>
          <cell r="G80">
            <v>0</v>
          </cell>
          <cell r="H80">
            <v>0</v>
          </cell>
          <cell r="I80">
            <v>0</v>
          </cell>
          <cell r="J80">
            <v>0</v>
          </cell>
          <cell r="K80">
            <v>0</v>
          </cell>
          <cell r="L80">
            <v>0</v>
          </cell>
          <cell r="M80">
            <v>0</v>
          </cell>
          <cell r="N80">
            <v>1</v>
          </cell>
          <cell r="O80">
            <v>1</v>
          </cell>
          <cell r="P80">
            <v>83126914.229880497</v>
          </cell>
          <cell r="Q80">
            <v>0</v>
          </cell>
          <cell r="R80">
            <v>1</v>
          </cell>
        </row>
        <row r="81">
          <cell r="B81" t="str">
            <v>100,001+</v>
          </cell>
          <cell r="C81">
            <v>0</v>
          </cell>
          <cell r="D81">
            <v>9.0247339982572464E-2</v>
          </cell>
          <cell r="E81">
            <v>0</v>
          </cell>
          <cell r="F81">
            <v>3.7300330925293994E-2</v>
          </cell>
          <cell r="G81">
            <v>0</v>
          </cell>
          <cell r="H81">
            <v>0</v>
          </cell>
          <cell r="I81">
            <v>0</v>
          </cell>
          <cell r="J81">
            <v>6.1086377136007814E-4</v>
          </cell>
          <cell r="K81">
            <v>0</v>
          </cell>
          <cell r="L81">
            <v>0</v>
          </cell>
          <cell r="M81">
            <v>0</v>
          </cell>
          <cell r="N81">
            <v>0.87184146532077345</v>
          </cell>
          <cell r="O81">
            <v>1</v>
          </cell>
          <cell r="P81">
            <v>161400968.09734377</v>
          </cell>
          <cell r="Q81">
            <v>3.7300330925293994E-2</v>
          </cell>
          <cell r="R81">
            <v>0.96269966907470605</v>
          </cell>
        </row>
        <row r="82">
          <cell r="C82">
            <v>3.0358719899233007E-2</v>
          </cell>
          <cell r="D82">
            <v>7.9022624302837394E-2</v>
          </cell>
          <cell r="E82">
            <v>2.3915459988707082E-2</v>
          </cell>
          <cell r="F82">
            <v>0.41080265497275703</v>
          </cell>
          <cell r="G82">
            <v>5.4849597267194045E-2</v>
          </cell>
          <cell r="H82">
            <v>5.3229117383233899E-3</v>
          </cell>
          <cell r="I82">
            <v>9.1480776677612327E-2</v>
          </cell>
          <cell r="J82">
            <v>8.7343776958000094E-3</v>
          </cell>
          <cell r="K82">
            <v>0</v>
          </cell>
          <cell r="L82">
            <v>0</v>
          </cell>
          <cell r="M82">
            <v>0</v>
          </cell>
          <cell r="N82">
            <v>0.29551287745753574</v>
          </cell>
          <cell r="O82">
            <v>1</v>
          </cell>
          <cell r="P82">
            <v>274835103.70914501</v>
          </cell>
          <cell r="Q82">
            <v>0.41080265497275703</v>
          </cell>
          <cell r="R82">
            <v>0.58919734502724297</v>
          </cell>
        </row>
        <row r="83">
          <cell r="C83">
            <v>4.8491951753153045E-2</v>
          </cell>
          <cell r="D83">
            <v>0</v>
          </cell>
          <cell r="E83">
            <v>7.2786406113312819E-3</v>
          </cell>
          <cell r="F83">
            <v>0.25160789616687884</v>
          </cell>
          <cell r="G83">
            <v>0.31248631124873866</v>
          </cell>
          <cell r="H83">
            <v>0</v>
          </cell>
          <cell r="I83">
            <v>0</v>
          </cell>
          <cell r="J83">
            <v>0.18360090438102558</v>
          </cell>
          <cell r="K83">
            <v>0.17776288985715782</v>
          </cell>
          <cell r="L83">
            <v>0</v>
          </cell>
          <cell r="M83">
            <v>1.383259321048938E-4</v>
          </cell>
          <cell r="N83">
            <v>1.863308004961009E-2</v>
          </cell>
          <cell r="O83">
            <v>1</v>
          </cell>
          <cell r="P83">
            <v>117631709.17964283</v>
          </cell>
          <cell r="Q83">
            <v>0.25160789616687884</v>
          </cell>
          <cell r="R83">
            <v>0.74839210383312116</v>
          </cell>
        </row>
        <row r="84">
          <cell r="C84">
            <v>0</v>
          </cell>
          <cell r="D84">
            <v>0</v>
          </cell>
          <cell r="E84">
            <v>8.4985032383021089E-2</v>
          </cell>
          <cell r="F84">
            <v>0.8667911132476972</v>
          </cell>
          <cell r="G84">
            <v>0</v>
          </cell>
          <cell r="H84">
            <v>0</v>
          </cell>
          <cell r="I84">
            <v>0</v>
          </cell>
          <cell r="J84">
            <v>4.8223854369281734E-2</v>
          </cell>
          <cell r="K84">
            <v>0</v>
          </cell>
          <cell r="L84">
            <v>0</v>
          </cell>
          <cell r="M84">
            <v>0</v>
          </cell>
          <cell r="N84">
            <v>0</v>
          </cell>
          <cell r="O84">
            <v>1</v>
          </cell>
          <cell r="P84">
            <v>47431959.763809502</v>
          </cell>
          <cell r="Q84">
            <v>0.8667911132476972</v>
          </cell>
          <cell r="R84">
            <v>0.1332088867523028</v>
          </cell>
        </row>
        <row r="85">
          <cell r="B85" t="str">
            <v>&lt;5,001</v>
          </cell>
          <cell r="C85">
            <v>0</v>
          </cell>
          <cell r="D85">
            <v>0.30228709576973001</v>
          </cell>
          <cell r="E85">
            <v>0</v>
          </cell>
          <cell r="F85">
            <v>0.6004457335185307</v>
          </cell>
          <cell r="G85">
            <v>0</v>
          </cell>
          <cell r="H85">
            <v>0</v>
          </cell>
          <cell r="I85">
            <v>0</v>
          </cell>
          <cell r="J85">
            <v>3.9538732283492091E-2</v>
          </cell>
          <cell r="K85">
            <v>5.7728438428247104E-2</v>
          </cell>
          <cell r="L85">
            <v>0</v>
          </cell>
          <cell r="M85">
            <v>0</v>
          </cell>
          <cell r="N85">
            <v>0</v>
          </cell>
          <cell r="O85">
            <v>1</v>
          </cell>
          <cell r="P85">
            <v>45229806.543296024</v>
          </cell>
          <cell r="Q85">
            <v>0.6004457335185307</v>
          </cell>
          <cell r="R85">
            <v>0.3995542664814693</v>
          </cell>
        </row>
        <row r="86">
          <cell r="B86" t="str">
            <v>5,001-20,000</v>
          </cell>
          <cell r="C86">
            <v>0.67420376757283751</v>
          </cell>
          <cell r="D86">
            <v>0</v>
          </cell>
          <cell r="E86">
            <v>0</v>
          </cell>
          <cell r="F86">
            <v>0.25959218292260067</v>
          </cell>
          <cell r="G86">
            <v>0</v>
          </cell>
          <cell r="H86">
            <v>0</v>
          </cell>
          <cell r="I86">
            <v>6.6204049504561782E-2</v>
          </cell>
          <cell r="J86">
            <v>0</v>
          </cell>
          <cell r="K86">
            <v>0</v>
          </cell>
          <cell r="L86">
            <v>0</v>
          </cell>
          <cell r="M86">
            <v>0</v>
          </cell>
          <cell r="N86">
            <v>0</v>
          </cell>
          <cell r="O86">
            <v>1</v>
          </cell>
          <cell r="P86">
            <v>142334439.47546965</v>
          </cell>
          <cell r="Q86">
            <v>0.25959218292260067</v>
          </cell>
          <cell r="R86">
            <v>0.74040781707739933</v>
          </cell>
        </row>
        <row r="87">
          <cell r="B87" t="str">
            <v>20,001-50,000</v>
          </cell>
          <cell r="C87">
            <v>0.44457384121018961</v>
          </cell>
          <cell r="D87">
            <v>0</v>
          </cell>
          <cell r="E87">
            <v>0</v>
          </cell>
          <cell r="F87">
            <v>0.52538539575341459</v>
          </cell>
          <cell r="G87">
            <v>0</v>
          </cell>
          <cell r="H87">
            <v>0</v>
          </cell>
          <cell r="I87">
            <v>0</v>
          </cell>
          <cell r="J87">
            <v>3.0040763036395728E-2</v>
          </cell>
          <cell r="K87">
            <v>0</v>
          </cell>
          <cell r="L87">
            <v>0</v>
          </cell>
          <cell r="M87">
            <v>0</v>
          </cell>
          <cell r="N87">
            <v>0</v>
          </cell>
          <cell r="O87">
            <v>1</v>
          </cell>
          <cell r="P87">
            <v>150479652.53202388</v>
          </cell>
          <cell r="Q87">
            <v>0.52538539575341459</v>
          </cell>
          <cell r="R87">
            <v>0.47461460424658541</v>
          </cell>
        </row>
        <row r="88">
          <cell r="B88" t="str">
            <v>100,001+</v>
          </cell>
          <cell r="C88">
            <v>0</v>
          </cell>
          <cell r="D88">
            <v>0</v>
          </cell>
          <cell r="E88">
            <v>0</v>
          </cell>
          <cell r="F88">
            <v>1</v>
          </cell>
          <cell r="G88">
            <v>0</v>
          </cell>
          <cell r="H88">
            <v>0</v>
          </cell>
          <cell r="I88">
            <v>0</v>
          </cell>
          <cell r="J88">
            <v>0</v>
          </cell>
          <cell r="K88">
            <v>0</v>
          </cell>
          <cell r="L88">
            <v>0</v>
          </cell>
          <cell r="M88">
            <v>0</v>
          </cell>
          <cell r="N88">
            <v>0</v>
          </cell>
          <cell r="O88">
            <v>1</v>
          </cell>
          <cell r="P88">
            <v>29532449.302067615</v>
          </cell>
          <cell r="Q88">
            <v>1</v>
          </cell>
          <cell r="R88">
            <v>0</v>
          </cell>
        </row>
        <row r="89">
          <cell r="C89">
            <v>0</v>
          </cell>
          <cell r="D89">
            <v>0</v>
          </cell>
          <cell r="E89">
            <v>0</v>
          </cell>
          <cell r="F89">
            <v>0.60623284948217304</v>
          </cell>
          <cell r="G89">
            <v>0</v>
          </cell>
          <cell r="H89">
            <v>0</v>
          </cell>
          <cell r="I89">
            <v>0</v>
          </cell>
          <cell r="J89">
            <v>0</v>
          </cell>
          <cell r="K89">
            <v>0</v>
          </cell>
          <cell r="L89">
            <v>7.8006315859590558E-2</v>
          </cell>
          <cell r="M89">
            <v>0</v>
          </cell>
          <cell r="N89">
            <v>0.31576083465823634</v>
          </cell>
          <cell r="O89">
            <v>1</v>
          </cell>
          <cell r="P89">
            <v>124562026.1368593</v>
          </cell>
          <cell r="Q89">
            <v>0.60623284948217304</v>
          </cell>
          <cell r="R89">
            <v>0.39376715051782696</v>
          </cell>
        </row>
        <row r="90">
          <cell r="C90">
            <v>0</v>
          </cell>
          <cell r="D90">
            <v>0</v>
          </cell>
          <cell r="E90">
            <v>0</v>
          </cell>
          <cell r="F90">
            <v>0.25284882715292539</v>
          </cell>
          <cell r="G90">
            <v>9.15963886801789E-2</v>
          </cell>
          <cell r="H90">
            <v>5.0434425613117444E-2</v>
          </cell>
          <cell r="I90">
            <v>0</v>
          </cell>
          <cell r="J90">
            <v>0.60086537417955166</v>
          </cell>
          <cell r="K90">
            <v>4.2549843742266929E-3</v>
          </cell>
          <cell r="L90">
            <v>0</v>
          </cell>
          <cell r="M90">
            <v>0</v>
          </cell>
          <cell r="N90">
            <v>0</v>
          </cell>
          <cell r="O90">
            <v>1</v>
          </cell>
          <cell r="P90">
            <v>226752622.27380022</v>
          </cell>
          <cell r="Q90">
            <v>0.25284882715292539</v>
          </cell>
          <cell r="R90">
            <v>0.74715117284707455</v>
          </cell>
        </row>
        <row r="91">
          <cell r="C91">
            <v>9.1376585173836206E-2</v>
          </cell>
          <cell r="D91">
            <v>4.3578166262721339E-2</v>
          </cell>
          <cell r="E91">
            <v>1.5647501421037862E-2</v>
          </cell>
          <cell r="F91">
            <v>0.36751344938564412</v>
          </cell>
          <cell r="G91">
            <v>0.12676686309729684</v>
          </cell>
          <cell r="H91">
            <v>7.9239003385834128E-4</v>
          </cell>
          <cell r="I91">
            <v>1.6904134041812836E-2</v>
          </cell>
          <cell r="J91">
            <v>2.4251816992745853E-2</v>
          </cell>
          <cell r="K91">
            <v>3.4260457436102294E-2</v>
          </cell>
          <cell r="L91">
            <v>7.4496258356358891E-3</v>
          </cell>
          <cell r="M91">
            <v>1.3534357178331009E-5</v>
          </cell>
          <cell r="N91">
            <v>0.27144547596213026</v>
          </cell>
          <cell r="O91">
            <v>1</v>
          </cell>
          <cell r="P91">
            <v>197062347.57176718</v>
          </cell>
          <cell r="Q91">
            <v>0.36751344938564412</v>
          </cell>
          <cell r="R91">
            <v>0.63248655061435588</v>
          </cell>
        </row>
        <row r="93">
          <cell r="B93" t="str">
            <v>(All)</v>
          </cell>
        </row>
        <row r="94">
          <cell r="B94" t="str">
            <v>(All)</v>
          </cell>
        </row>
        <row r="95">
          <cell r="B95" t="str">
            <v>(All)</v>
          </cell>
        </row>
        <row r="96">
          <cell r="B96" t="str">
            <v>(All)</v>
          </cell>
        </row>
        <row r="97">
          <cell r="B97" t="str">
            <v>(All)</v>
          </cell>
        </row>
        <row r="98">
          <cell r="B98" t="str">
            <v>2004-2013</v>
          </cell>
        </row>
        <row r="100">
          <cell r="C100" t="str">
            <v>Column Labels</v>
          </cell>
          <cell r="O100" t="str">
            <v>Heat Type Final</v>
          </cell>
        </row>
        <row r="101">
          <cell r="B101" t="str">
            <v>Size_Group</v>
          </cell>
          <cell r="C101" t="str">
            <v>Electricity</v>
          </cell>
          <cell r="D101" t="str">
            <v>Natural Gas</v>
          </cell>
          <cell r="E101" t="str">
            <v>Grand Total</v>
          </cell>
          <cell r="F101" t="str">
            <v>Total SF</v>
          </cell>
        </row>
        <row r="102">
          <cell r="C102">
            <v>0.19127215823254617</v>
          </cell>
          <cell r="D102">
            <v>0.80872784176745371</v>
          </cell>
          <cell r="E102">
            <v>1</v>
          </cell>
          <cell r="F102">
            <v>323583577.89067554</v>
          </cell>
          <cell r="J102" t="str">
            <v>Elect Share</v>
          </cell>
          <cell r="K102" t="str">
            <v>NG Share</v>
          </cell>
          <cell r="L102" t="str">
            <v>HP</v>
          </cell>
          <cell r="M102" t="str">
            <v>Elect</v>
          </cell>
          <cell r="P102" t="str">
            <v>NG</v>
          </cell>
          <cell r="Q102" t="str">
            <v>Elect</v>
          </cell>
          <cell r="R102" t="str">
            <v>HP</v>
          </cell>
        </row>
        <row r="103">
          <cell r="B103" t="str">
            <v>&lt;5,001</v>
          </cell>
          <cell r="C103">
            <v>0.34120957993445039</v>
          </cell>
          <cell r="D103">
            <v>0.65879042006554966</v>
          </cell>
          <cell r="E103">
            <v>1</v>
          </cell>
          <cell r="F103">
            <v>9815889.4471183456</v>
          </cell>
          <cell r="I103" t="str">
            <v>Assembly</v>
          </cell>
          <cell r="J103">
            <v>0.19127215823254617</v>
          </cell>
          <cell r="K103">
            <v>0.80872784176745371</v>
          </cell>
          <cell r="L103">
            <v>0.50965114798682787</v>
          </cell>
          <cell r="M103">
            <v>0.49034885201317213</v>
          </cell>
          <cell r="O103" t="str">
            <v>Large Off</v>
          </cell>
          <cell r="P103">
            <v>0.80872784176745371</v>
          </cell>
          <cell r="Q103">
            <v>9.379008321141083E-2</v>
          </cell>
          <cell r="R103">
            <v>9.7482075021135345E-2</v>
          </cell>
        </row>
        <row r="104">
          <cell r="B104" t="str">
            <v>5,001-20,000</v>
          </cell>
          <cell r="C104">
            <v>0.20553132715572342</v>
          </cell>
          <cell r="D104">
            <v>0.79446867284427658</v>
          </cell>
          <cell r="E104">
            <v>1</v>
          </cell>
          <cell r="F104">
            <v>16084444.905748043</v>
          </cell>
          <cell r="I104" t="str">
            <v>Supermarket</v>
          </cell>
          <cell r="J104">
            <v>6.8914388415774033E-2</v>
          </cell>
          <cell r="K104">
            <v>0.93108561158422598</v>
          </cell>
          <cell r="L104">
            <v>0.17084052379262782</v>
          </cell>
          <cell r="M104">
            <v>0.82915947620737218</v>
          </cell>
          <cell r="O104" t="str">
            <v>Medium Off</v>
          </cell>
          <cell r="P104">
            <v>0.93108561158422598</v>
          </cell>
          <cell r="Q104">
            <v>5.7141018201974592E-2</v>
          </cell>
          <cell r="R104">
            <v>1.1773370213799438E-2</v>
          </cell>
        </row>
        <row r="105">
          <cell r="B105" t="str">
            <v>20,001-50,000</v>
          </cell>
          <cell r="C105">
            <v>2.9445627872964144E-2</v>
          </cell>
          <cell r="D105">
            <v>0.97055437212703577</v>
          </cell>
          <cell r="E105">
            <v>1</v>
          </cell>
          <cell r="F105">
            <v>23241500.137925949</v>
          </cell>
          <cell r="I105" t="str">
            <v>Minimart</v>
          </cell>
          <cell r="J105">
            <v>0.34120957993445039</v>
          </cell>
          <cell r="K105">
            <v>0.65879042006554966</v>
          </cell>
          <cell r="L105">
            <v>0.81377752302949691</v>
          </cell>
          <cell r="M105">
            <v>0.18622247697050309</v>
          </cell>
          <cell r="O105" t="str">
            <v>Small Off</v>
          </cell>
          <cell r="P105">
            <v>0.65879042006554966</v>
          </cell>
          <cell r="Q105">
            <v>6.3540893141458221E-2</v>
          </cell>
          <cell r="R105">
            <v>0.27766868679299217</v>
          </cell>
        </row>
        <row r="106">
          <cell r="B106" t="str">
            <v>50,001-100,000</v>
          </cell>
          <cell r="C106">
            <v>0</v>
          </cell>
          <cell r="D106">
            <v>1</v>
          </cell>
          <cell r="E106">
            <v>1</v>
          </cell>
          <cell r="F106">
            <v>18575140.114893399</v>
          </cell>
          <cell r="I106" t="str">
            <v>Hospital</v>
          </cell>
          <cell r="J106">
            <v>0.69635535044967534</v>
          </cell>
          <cell r="K106">
            <v>0.30364464955032466</v>
          </cell>
          <cell r="L106">
            <v>0.25160789616687884</v>
          </cell>
          <cell r="M106">
            <v>0.74839210383312116</v>
          </cell>
          <cell r="O106" t="str">
            <v>Xlarge Ret</v>
          </cell>
          <cell r="P106">
            <v>0.30364464955032466</v>
          </cell>
          <cell r="Q106">
            <v>0.52114684573848291</v>
          </cell>
          <cell r="R106">
            <v>0.17520850471119245</v>
          </cell>
        </row>
        <row r="107">
          <cell r="C107">
            <v>0.79019796385281693</v>
          </cell>
          <cell r="D107">
            <v>0.20980203614718312</v>
          </cell>
          <cell r="E107">
            <v>1</v>
          </cell>
          <cell r="F107">
            <v>158846349.10849831</v>
          </cell>
          <cell r="I107" t="str">
            <v>Lodging</v>
          </cell>
          <cell r="J107">
            <v>0.79019796385281693</v>
          </cell>
          <cell r="K107">
            <v>0.20980203614718312</v>
          </cell>
          <cell r="L107">
            <v>0.18888064796136644</v>
          </cell>
          <cell r="M107">
            <v>0.8111193520386335</v>
          </cell>
          <cell r="O107" t="str">
            <v>Large Ret</v>
          </cell>
          <cell r="P107">
            <v>0.20980203614718312</v>
          </cell>
          <cell r="Q107">
            <v>0.64094486042254439</v>
          </cell>
          <cell r="R107">
            <v>0.14925310343027248</v>
          </cell>
        </row>
        <row r="108">
          <cell r="B108" t="str">
            <v>&lt;5,001</v>
          </cell>
          <cell r="C108">
            <v>0.46909449471346648</v>
          </cell>
          <cell r="D108">
            <v>0.53090550528653346</v>
          </cell>
          <cell r="E108">
            <v>1</v>
          </cell>
          <cell r="F108">
            <v>88922415.770519257</v>
          </cell>
          <cell r="I108" t="str">
            <v>Large Off</v>
          </cell>
          <cell r="J108">
            <v>0.57577270269147163</v>
          </cell>
          <cell r="K108">
            <v>0.42422729730852854</v>
          </cell>
          <cell r="L108">
            <v>2.4620135194388326E-2</v>
          </cell>
          <cell r="M108">
            <v>0.97537986480561178</v>
          </cell>
          <cell r="O108" t="str">
            <v>Medium Ret</v>
          </cell>
          <cell r="P108">
            <v>0.42422729730852854</v>
          </cell>
          <cell r="Q108">
            <v>0.56159710090996928</v>
          </cell>
          <cell r="R108">
            <v>1.4175601781502387E-2</v>
          </cell>
        </row>
        <row r="109">
          <cell r="B109" t="str">
            <v>5,001-20,000</v>
          </cell>
          <cell r="C109">
            <v>0.71327493880016912</v>
          </cell>
          <cell r="D109">
            <v>0.28672506119983077</v>
          </cell>
          <cell r="E109">
            <v>1</v>
          </cell>
          <cell r="F109">
            <v>154110090.46318847</v>
          </cell>
          <cell r="I109" t="str">
            <v>Medium Off</v>
          </cell>
          <cell r="J109">
            <v>0.55252560574833076</v>
          </cell>
          <cell r="K109">
            <v>0.44747439425166918</v>
          </cell>
          <cell r="L109">
            <v>0.63888505727240341</v>
          </cell>
          <cell r="M109">
            <v>0.36111494272759653</v>
          </cell>
          <cell r="O109" t="str">
            <v>Small Ret</v>
          </cell>
          <cell r="P109">
            <v>0.44747439425166918</v>
          </cell>
          <cell r="Q109">
            <v>0.19952525247533903</v>
          </cell>
          <cell r="R109">
            <v>0.35300035327299167</v>
          </cell>
        </row>
        <row r="110">
          <cell r="B110" t="str">
            <v>20,001-50,000</v>
          </cell>
          <cell r="C110">
            <v>0.34793939607281016</v>
          </cell>
          <cell r="D110">
            <v>0.6520606039271899</v>
          </cell>
          <cell r="E110">
            <v>1</v>
          </cell>
          <cell r="F110">
            <v>121088778.65134136</v>
          </cell>
          <cell r="I110" t="str">
            <v>Small Off</v>
          </cell>
          <cell r="J110">
            <v>0.46909449471346648</v>
          </cell>
          <cell r="K110">
            <v>0.53090550528653346</v>
          </cell>
          <cell r="L110">
            <v>0.52490452587958114</v>
          </cell>
          <cell r="M110">
            <v>0.47509547412041886</v>
          </cell>
          <cell r="O110" t="str">
            <v>School K-12</v>
          </cell>
          <cell r="P110">
            <v>0.53090550528653346</v>
          </cell>
          <cell r="Q110">
            <v>0.22286467137317267</v>
          </cell>
          <cell r="R110">
            <v>0.24622982334029381</v>
          </cell>
        </row>
        <row r="111">
          <cell r="B111" t="str">
            <v>50,001-100,000</v>
          </cell>
          <cell r="C111">
            <v>0.3310637482934789</v>
          </cell>
          <cell r="D111">
            <v>0.66893625170652105</v>
          </cell>
          <cell r="E111">
            <v>1</v>
          </cell>
          <cell r="F111">
            <v>83126914.229880497</v>
          </cell>
          <cell r="I111" t="str">
            <v>Other</v>
          </cell>
          <cell r="J111">
            <v>0.26961498794069311</v>
          </cell>
          <cell r="K111">
            <v>0.73038501205930684</v>
          </cell>
          <cell r="L111">
            <v>0.41080265497275703</v>
          </cell>
          <cell r="M111">
            <v>0.58919734502724297</v>
          </cell>
          <cell r="O111" t="str">
            <v>University</v>
          </cell>
          <cell r="P111">
            <v>0.73038501205930684</v>
          </cell>
          <cell r="Q111">
            <v>0.15885643507420852</v>
          </cell>
          <cell r="R111">
            <v>0.1107585528664846</v>
          </cell>
        </row>
        <row r="112">
          <cell r="B112" t="str">
            <v>100,001+</v>
          </cell>
          <cell r="C112">
            <v>0.70180602518837931</v>
          </cell>
          <cell r="D112">
            <v>0.29819397481162069</v>
          </cell>
          <cell r="E112">
            <v>1</v>
          </cell>
          <cell r="F112">
            <v>161400968.09734377</v>
          </cell>
          <cell r="I112" t="str">
            <v>residential care</v>
          </cell>
          <cell r="J112">
            <v>0.69635535044967534</v>
          </cell>
          <cell r="K112">
            <v>0.30364464955032466</v>
          </cell>
          <cell r="L112">
            <v>0.25160789616687884</v>
          </cell>
          <cell r="M112">
            <v>0.74839210383312116</v>
          </cell>
          <cell r="O112" t="str">
            <v>Warehouse</v>
          </cell>
          <cell r="P112">
            <v>0.30364464955032466</v>
          </cell>
          <cell r="Q112">
            <v>0.52114684573848291</v>
          </cell>
          <cell r="R112">
            <v>0.17520850471119245</v>
          </cell>
        </row>
        <row r="113">
          <cell r="C113">
            <v>0.26961498794069311</v>
          </cell>
          <cell r="D113">
            <v>0.73038501205930684</v>
          </cell>
          <cell r="E113">
            <v>1</v>
          </cell>
          <cell r="F113">
            <v>274835103.70914501</v>
          </cell>
          <cell r="I113" t="str">
            <v>Restaurant</v>
          </cell>
          <cell r="J113">
            <v>0.11544136812444949</v>
          </cell>
          <cell r="K113">
            <v>0.88455863187555051</v>
          </cell>
          <cell r="L113">
            <v>0.8667911132476972</v>
          </cell>
          <cell r="M113">
            <v>0.1332088867523028</v>
          </cell>
          <cell r="O113" t="str">
            <v>Supermarket</v>
          </cell>
          <cell r="P113">
            <v>0.88455863187555051</v>
          </cell>
          <cell r="Q113">
            <v>1.5377816133020691E-2</v>
          </cell>
          <cell r="R113">
            <v>0.1000635519914288</v>
          </cell>
        </row>
        <row r="114">
          <cell r="C114">
            <v>0.69635535044967534</v>
          </cell>
          <cell r="D114">
            <v>0.30364464955032466</v>
          </cell>
          <cell r="E114">
            <v>1</v>
          </cell>
          <cell r="F114">
            <v>117631709.17964283</v>
          </cell>
          <cell r="I114" t="str">
            <v>Xlarge Ret</v>
          </cell>
          <cell r="J114">
            <v>3.7919073269764856E-3</v>
          </cell>
          <cell r="K114">
            <v>0.99620809267302346</v>
          </cell>
          <cell r="L114">
            <v>1</v>
          </cell>
          <cell r="M114">
            <v>0</v>
          </cell>
          <cell r="O114" t="str">
            <v>MiniMart</v>
          </cell>
          <cell r="P114">
            <v>0.99620809267302346</v>
          </cell>
          <cell r="Q114">
            <v>0</v>
          </cell>
          <cell r="R114">
            <v>3.7919073269764856E-3</v>
          </cell>
        </row>
        <row r="115">
          <cell r="C115">
            <v>0.11544136812444949</v>
          </cell>
          <cell r="D115">
            <v>0.88455863187555051</v>
          </cell>
          <cell r="E115">
            <v>1</v>
          </cell>
          <cell r="F115">
            <v>47431959.763809502</v>
          </cell>
          <cell r="I115" t="str">
            <v>Large Ret</v>
          </cell>
          <cell r="J115">
            <v>0.11633093892826991</v>
          </cell>
          <cell r="K115">
            <v>0.88366906107173016</v>
          </cell>
          <cell r="L115">
            <v>0.52538539575341459</v>
          </cell>
          <cell r="M115">
            <v>0.47461460424658541</v>
          </cell>
          <cell r="O115" t="str">
            <v>Restaurant</v>
          </cell>
          <cell r="P115">
            <v>0.88366906107173016</v>
          </cell>
          <cell r="Q115">
            <v>5.5212362541074519E-2</v>
          </cell>
          <cell r="R115">
            <v>6.1118576387195395E-2</v>
          </cell>
        </row>
        <row r="116">
          <cell r="B116" t="str">
            <v>&lt;5,001</v>
          </cell>
          <cell r="C116">
            <v>0.25807376864155529</v>
          </cell>
          <cell r="D116">
            <v>0.74192623135844471</v>
          </cell>
          <cell r="E116">
            <v>1</v>
          </cell>
          <cell r="F116">
            <v>45229806.543296024</v>
          </cell>
          <cell r="I116" t="str">
            <v>Medium Ret</v>
          </cell>
          <cell r="J116">
            <v>0.46382631638129862</v>
          </cell>
          <cell r="K116">
            <v>0.53617368361870132</v>
          </cell>
          <cell r="L116">
            <v>0.25959218292260067</v>
          </cell>
          <cell r="M116">
            <v>0.74040781707739933</v>
          </cell>
          <cell r="O116" t="str">
            <v>Lodging</v>
          </cell>
          <cell r="P116">
            <v>0.53617368361870132</v>
          </cell>
          <cell r="Q116">
            <v>0.34342063041492848</v>
          </cell>
          <cell r="R116">
            <v>0.12040568596637012</v>
          </cell>
        </row>
        <row r="117">
          <cell r="B117" t="str">
            <v>5,001-20,000</v>
          </cell>
          <cell r="C117">
            <v>0.46382631638129862</v>
          </cell>
          <cell r="D117">
            <v>0.53617368361870132</v>
          </cell>
          <cell r="E117">
            <v>1</v>
          </cell>
          <cell r="F117">
            <v>142334439.47546965</v>
          </cell>
          <cell r="I117" t="str">
            <v>Small Ret</v>
          </cell>
          <cell r="J117">
            <v>0.25807376864155529</v>
          </cell>
          <cell r="K117">
            <v>0.74192623135844471</v>
          </cell>
          <cell r="L117">
            <v>0.6004457335185307</v>
          </cell>
          <cell r="M117">
            <v>0.3995542664814693</v>
          </cell>
          <cell r="O117" t="str">
            <v>Hospital</v>
          </cell>
          <cell r="P117">
            <v>0.74192623135844471</v>
          </cell>
          <cell r="Q117">
            <v>0.10311447532768504</v>
          </cell>
          <cell r="R117">
            <v>0.15495929331387026</v>
          </cell>
        </row>
        <row r="118">
          <cell r="B118" t="str">
            <v>20,001-50,000</v>
          </cell>
          <cell r="C118">
            <v>0.11633093892826991</v>
          </cell>
          <cell r="D118">
            <v>0.88366906107173016</v>
          </cell>
          <cell r="E118">
            <v>1</v>
          </cell>
          <cell r="F118">
            <v>150479652.53202388</v>
          </cell>
          <cell r="I118" t="str">
            <v>School K-12</v>
          </cell>
          <cell r="J118">
            <v>1.4242837102056283E-2</v>
          </cell>
          <cell r="K118">
            <v>0.98575716289794368</v>
          </cell>
          <cell r="L118">
            <v>0.60623284948217304</v>
          </cell>
          <cell r="M118">
            <v>0.39376715051782696</v>
          </cell>
          <cell r="O118" t="str">
            <v>Residential Care</v>
          </cell>
          <cell r="P118">
            <v>0.98575716289794368</v>
          </cell>
          <cell r="Q118">
            <v>5.6083613809662864E-3</v>
          </cell>
          <cell r="R118">
            <v>8.6344757210899958E-3</v>
          </cell>
        </row>
        <row r="119">
          <cell r="B119" t="str">
            <v>100,001+</v>
          </cell>
          <cell r="C119">
            <v>3.7919073269764856E-3</v>
          </cell>
          <cell r="D119">
            <v>0.99620809267302346</v>
          </cell>
          <cell r="E119">
            <v>1</v>
          </cell>
          <cell r="F119">
            <v>29532449.302067615</v>
          </cell>
          <cell r="I119" t="str">
            <v>University</v>
          </cell>
          <cell r="J119">
            <v>1.4242837102056283E-2</v>
          </cell>
          <cell r="K119">
            <v>0.98575716289794368</v>
          </cell>
          <cell r="L119">
            <v>0.60623284948217304</v>
          </cell>
          <cell r="M119">
            <v>0.39376715051782696</v>
          </cell>
          <cell r="O119" t="str">
            <v>Assembly</v>
          </cell>
          <cell r="P119">
            <v>0.98575716289794368</v>
          </cell>
          <cell r="Q119">
            <v>5.6083613809662864E-3</v>
          </cell>
          <cell r="R119">
            <v>8.6344757210899958E-3</v>
          </cell>
        </row>
      </sheetData>
      <sheetData sheetId="20">
        <row r="11">
          <cell r="B11" t="str">
            <v>Compressed Air</v>
          </cell>
          <cell r="C11" t="str">
            <v>Compressed Air System Improvements</v>
          </cell>
          <cell r="D11" t="str">
            <v>Compressors</v>
          </cell>
        </row>
        <row r="12">
          <cell r="B12" t="str">
            <v>Compressed Air</v>
          </cell>
          <cell r="C12" t="str">
            <v>Compressed Air System Improvements</v>
          </cell>
          <cell r="D12" t="str">
            <v>Interactive Compressed Air System Supply/Demand Improvements</v>
          </cell>
        </row>
        <row r="13">
          <cell r="B13" t="str">
            <v>Compressed Air</v>
          </cell>
          <cell r="C13" t="str">
            <v>Heat Recovery</v>
          </cell>
          <cell r="D13" t="str">
            <v>Heat Recovery Improvements</v>
          </cell>
        </row>
        <row r="14">
          <cell r="B14" t="str">
            <v>HVAC</v>
          </cell>
          <cell r="C14" t="str">
            <v>HVAC System Improvements</v>
          </cell>
          <cell r="D14" t="str">
            <v>Interactive HVAC System Improvements</v>
          </cell>
        </row>
        <row r="15">
          <cell r="B15" t="str">
            <v>Irrigation</v>
          </cell>
          <cell r="C15" t="str">
            <v>Center Pivot System and Equipment</v>
          </cell>
          <cell r="D15" t="str">
            <v>Center Pivot Conversions</v>
          </cell>
        </row>
        <row r="16">
          <cell r="B16" t="str">
            <v>Irrigation</v>
          </cell>
          <cell r="C16" t="str">
            <v>Center Pivot System and Equipment</v>
          </cell>
          <cell r="D16" t="str">
            <v>Reduce System Friction Head</v>
          </cell>
        </row>
        <row r="17">
          <cell r="B17" t="str">
            <v>Irrigation</v>
          </cell>
          <cell r="C17" t="str">
            <v>Center Pivot System and Equipment</v>
          </cell>
          <cell r="D17" t="str">
            <v xml:space="preserve">Reduce System Friction Head </v>
          </cell>
        </row>
        <row r="18">
          <cell r="B18" t="str">
            <v>Irrigation</v>
          </cell>
          <cell r="C18" t="str">
            <v>Center Pivot System and Equipment</v>
          </cell>
          <cell r="D18" t="str">
            <v>Reduce System Leakage</v>
          </cell>
        </row>
        <row r="19">
          <cell r="B19" t="str">
            <v>Irrigation</v>
          </cell>
          <cell r="C19" t="str">
            <v>Center Pivot System and Equipment</v>
          </cell>
          <cell r="D19" t="str">
            <v>Reduce System Lift</v>
          </cell>
        </row>
        <row r="20">
          <cell r="B20" t="str">
            <v>Irrigation</v>
          </cell>
          <cell r="C20" t="str">
            <v>Center Pivot System and Equipment</v>
          </cell>
          <cell r="D20" t="str">
            <v>System Water Delivery Improvements</v>
          </cell>
        </row>
        <row r="21">
          <cell r="B21" t="str">
            <v>Irrigation</v>
          </cell>
          <cell r="C21" t="str">
            <v>Discharge Fitting Equipment</v>
          </cell>
          <cell r="D21" t="str">
            <v>Drop Installation for Spray Heads and Pressure Regulators</v>
          </cell>
        </row>
        <row r="22">
          <cell r="B22" t="str">
            <v>Irrigation</v>
          </cell>
          <cell r="C22" t="str">
            <v>Discharge Fitting Equipment</v>
          </cell>
          <cell r="D22" t="str">
            <v>Flow Control Nozzles and Diffuser</v>
          </cell>
        </row>
        <row r="23">
          <cell r="B23" t="str">
            <v>Irrigation</v>
          </cell>
          <cell r="C23" t="str">
            <v>Discharge Fitting Equipment</v>
          </cell>
          <cell r="D23" t="str">
            <v>Impact Sprinkler Heads</v>
          </cell>
        </row>
        <row r="24">
          <cell r="B24" t="str">
            <v>Irrigation</v>
          </cell>
          <cell r="C24" t="str">
            <v>Discharge Fitting Equipment</v>
          </cell>
          <cell r="D24" t="str">
            <v>Low Angle Heads</v>
          </cell>
        </row>
        <row r="25">
          <cell r="B25" t="str">
            <v>Irrigation</v>
          </cell>
          <cell r="C25" t="str">
            <v>Discharge Fitting Equipment</v>
          </cell>
          <cell r="D25" t="str">
            <v>Low Pressure End guns/Big guns</v>
          </cell>
        </row>
        <row r="26">
          <cell r="B26" t="str">
            <v>Irrigation</v>
          </cell>
          <cell r="C26" t="str">
            <v>Discharge Fitting Equipment</v>
          </cell>
          <cell r="D26" t="str">
            <v>Nozzle Replacement</v>
          </cell>
        </row>
        <row r="27">
          <cell r="B27" t="str">
            <v>Irrigation</v>
          </cell>
          <cell r="C27" t="str">
            <v>Discharge Fitting Equipment</v>
          </cell>
          <cell r="D27" t="str">
            <v>Spray Heads</v>
          </cell>
        </row>
        <row r="28">
          <cell r="B28" t="str">
            <v>Irrigation</v>
          </cell>
          <cell r="C28" t="str">
            <v>Handmove and Sideroll System and Equipment</v>
          </cell>
          <cell r="D28" t="str">
            <v>Reduce System Friction Head</v>
          </cell>
        </row>
        <row r="29">
          <cell r="B29" t="str">
            <v>Irrigation</v>
          </cell>
          <cell r="C29" t="str">
            <v>Handmove and Sideroll System and Equipment</v>
          </cell>
          <cell r="D29" t="str">
            <v>Reduce System Leakage</v>
          </cell>
        </row>
        <row r="30">
          <cell r="B30" t="str">
            <v>Irrigation</v>
          </cell>
          <cell r="C30" t="str">
            <v>Handmove and Sideroll System and Equipment</v>
          </cell>
          <cell r="D30" t="str">
            <v>Reduce System Lift</v>
          </cell>
        </row>
        <row r="31">
          <cell r="B31" t="str">
            <v>Irrigation</v>
          </cell>
          <cell r="C31" t="str">
            <v>Handmove and Sideroll System and Equipment</v>
          </cell>
          <cell r="D31" t="str">
            <v>System Water Delivery Improvements</v>
          </cell>
        </row>
        <row r="32">
          <cell r="B32" t="str">
            <v>Irrigation</v>
          </cell>
          <cell r="C32" t="str">
            <v>Hardware</v>
          </cell>
          <cell r="D32" t="str">
            <v>Drain Replacement</v>
          </cell>
        </row>
        <row r="33">
          <cell r="B33" t="str">
            <v>Irrigation</v>
          </cell>
          <cell r="C33" t="str">
            <v>Hardware</v>
          </cell>
          <cell r="D33" t="str">
            <v>Drop Tube/Hose Extension</v>
          </cell>
        </row>
        <row r="34">
          <cell r="B34" t="str">
            <v>Irrigation</v>
          </cell>
          <cell r="C34" t="str">
            <v>Hardware</v>
          </cell>
          <cell r="D34" t="str">
            <v>Gasket Replacement</v>
          </cell>
        </row>
        <row r="35">
          <cell r="B35" t="str">
            <v>Irrigation</v>
          </cell>
          <cell r="C35" t="str">
            <v>Hardware</v>
          </cell>
          <cell r="D35" t="str">
            <v>Goose Necks</v>
          </cell>
        </row>
        <row r="36">
          <cell r="B36" t="str">
            <v>Irrigation</v>
          </cell>
          <cell r="C36" t="str">
            <v>Hardware</v>
          </cell>
          <cell r="D36" t="str">
            <v>Hub Replacement</v>
          </cell>
        </row>
        <row r="37">
          <cell r="B37" t="str">
            <v>Irrigation</v>
          </cell>
          <cell r="C37" t="str">
            <v>Hardware</v>
          </cell>
          <cell r="D37" t="str">
            <v>Leveler Rebuild</v>
          </cell>
        </row>
        <row r="38">
          <cell r="B38" t="str">
            <v>Irrigation</v>
          </cell>
          <cell r="C38" t="str">
            <v>Hardware</v>
          </cell>
          <cell r="D38" t="str">
            <v>Line Repairs</v>
          </cell>
        </row>
        <row r="39">
          <cell r="B39" t="str">
            <v>Irrigation</v>
          </cell>
          <cell r="C39" t="str">
            <v>Hardware</v>
          </cell>
          <cell r="D39" t="str">
            <v>Multi-Trajectory Sprays</v>
          </cell>
        </row>
        <row r="40">
          <cell r="B40" t="str">
            <v>Irrigation</v>
          </cell>
          <cell r="C40" t="str">
            <v>Hardware</v>
          </cell>
          <cell r="D40" t="str">
            <v>Nozzle Replacement</v>
          </cell>
        </row>
        <row r="41">
          <cell r="B41" t="str">
            <v>Irrigation</v>
          </cell>
          <cell r="C41" t="str">
            <v>Hardware</v>
          </cell>
          <cell r="D41" t="str">
            <v>Pipe Repair</v>
          </cell>
        </row>
        <row r="42">
          <cell r="B42" t="str">
            <v>Irrigation</v>
          </cell>
          <cell r="C42" t="str">
            <v>Hardware</v>
          </cell>
          <cell r="D42" t="str">
            <v>Regulator Replacement</v>
          </cell>
        </row>
        <row r="43">
          <cell r="B43" t="str">
            <v>Irrigation</v>
          </cell>
          <cell r="C43" t="str">
            <v>Hardware</v>
          </cell>
          <cell r="D43" t="str">
            <v>Sprinkler Replacements</v>
          </cell>
        </row>
        <row r="44">
          <cell r="B44" t="str">
            <v>Irrigation</v>
          </cell>
          <cell r="C44" t="str">
            <v>Irrigation System Improvements</v>
          </cell>
          <cell r="D44" t="str">
            <v>Change in Water Source</v>
          </cell>
        </row>
        <row r="45">
          <cell r="B45" t="str">
            <v>Irrigation</v>
          </cell>
          <cell r="C45" t="str">
            <v>Irrigation System Improvements</v>
          </cell>
          <cell r="D45" t="str">
            <v>Irrigation System Improvements</v>
          </cell>
        </row>
        <row r="46">
          <cell r="B46" t="str">
            <v>Irrigation</v>
          </cell>
          <cell r="C46" t="str">
            <v>Irrigation System Improvements</v>
          </cell>
          <cell r="D46" t="str">
            <v>Reduce Delivery System Leakage</v>
          </cell>
        </row>
        <row r="47">
          <cell r="B47" t="str">
            <v>Irrigation</v>
          </cell>
          <cell r="C47" t="str">
            <v>Mainline System and Equipment</v>
          </cell>
          <cell r="D47" t="str">
            <v>Interactive Mainline System and Equipment Improvements</v>
          </cell>
        </row>
        <row r="48">
          <cell r="B48" t="str">
            <v>Irrigation</v>
          </cell>
          <cell r="C48" t="str">
            <v>Mainline System and Equipment</v>
          </cell>
          <cell r="D48" t="str">
            <v>Mainline System Pump Improvements</v>
          </cell>
        </row>
        <row r="49">
          <cell r="B49" t="str">
            <v>Irrigation</v>
          </cell>
          <cell r="C49" t="str">
            <v>Mainline System and Equipment</v>
          </cell>
          <cell r="D49" t="str">
            <v>Reduce Friction Loss</v>
          </cell>
        </row>
        <row r="50">
          <cell r="B50" t="str">
            <v>Irrigation</v>
          </cell>
          <cell r="C50" t="str">
            <v>Mainline System and Equipment</v>
          </cell>
          <cell r="D50" t="str">
            <v xml:space="preserve">Reduce System Friction Head </v>
          </cell>
        </row>
        <row r="51">
          <cell r="B51" t="str">
            <v>Irrigation</v>
          </cell>
          <cell r="C51" t="str">
            <v>Mainline System and Equipment</v>
          </cell>
          <cell r="D51" t="str">
            <v>Reduce System Leakage</v>
          </cell>
        </row>
        <row r="52">
          <cell r="B52" t="str">
            <v>Irrigation</v>
          </cell>
          <cell r="C52" t="str">
            <v>Mainline System and Equipment</v>
          </cell>
          <cell r="D52" t="str">
            <v>Reduce System Lift</v>
          </cell>
        </row>
        <row r="53">
          <cell r="B53" t="str">
            <v>Irrigation</v>
          </cell>
          <cell r="C53" t="str">
            <v>Mainline System and Equipment</v>
          </cell>
          <cell r="D53" t="str">
            <v>System Water Delivery Improvements</v>
          </cell>
        </row>
        <row r="54">
          <cell r="B54" t="str">
            <v>Irrigation</v>
          </cell>
          <cell r="C54" t="str">
            <v>Pumps and Fans</v>
          </cell>
          <cell r="D54" t="str">
            <v>Centrifugal Pump System Improvements</v>
          </cell>
        </row>
        <row r="55">
          <cell r="B55" t="str">
            <v>Irrigation</v>
          </cell>
          <cell r="C55" t="str">
            <v>Pumps and Fans</v>
          </cell>
          <cell r="D55" t="str">
            <v>Pump Testing Service</v>
          </cell>
        </row>
        <row r="56">
          <cell r="B56" t="str">
            <v>Irrigation</v>
          </cell>
          <cell r="C56" t="str">
            <v>Pumps and Fans</v>
          </cell>
          <cell r="D56" t="str">
            <v>Turbine Pump System Improvements</v>
          </cell>
        </row>
        <row r="57">
          <cell r="B57" t="str">
            <v>Irrigation</v>
          </cell>
          <cell r="C57" t="str">
            <v>Pumps and Fans</v>
          </cell>
          <cell r="D57" t="str">
            <v>Vacuum Pump System Improvements</v>
          </cell>
        </row>
        <row r="58">
          <cell r="B58" t="str">
            <v>Irrigation</v>
          </cell>
          <cell r="C58" t="str">
            <v>Suction Fittings Equipment</v>
          </cell>
          <cell r="D58" t="str">
            <v>Reduce Cavitation</v>
          </cell>
        </row>
        <row r="59">
          <cell r="B59" t="str">
            <v>Irrigation</v>
          </cell>
          <cell r="C59" t="str">
            <v>Suction Fittings Equipment</v>
          </cell>
          <cell r="D59" t="str">
            <v xml:space="preserve">Reduce System Friction Head </v>
          </cell>
        </row>
        <row r="60">
          <cell r="B60" t="str">
            <v>Irrigation</v>
          </cell>
          <cell r="C60" t="str">
            <v>Suction Fittings Equipment</v>
          </cell>
          <cell r="D60" t="str">
            <v>Reduce System Leakage</v>
          </cell>
        </row>
        <row r="61">
          <cell r="B61" t="str">
            <v>Irrigation</v>
          </cell>
          <cell r="C61" t="str">
            <v>Suction Fittings Equipment</v>
          </cell>
          <cell r="D61" t="str">
            <v>Reduce System Lift</v>
          </cell>
        </row>
        <row r="62">
          <cell r="B62" t="str">
            <v>Irrigation</v>
          </cell>
          <cell r="C62" t="str">
            <v>Water Management</v>
          </cell>
          <cell r="D62" t="str">
            <v>Scientific Irrigation Scheduling</v>
          </cell>
        </row>
        <row r="63">
          <cell r="B63" t="str">
            <v>Lighting</v>
          </cell>
          <cell r="C63" t="str">
            <v>Delamping</v>
          </cell>
          <cell r="D63" t="str">
            <v>Delamping</v>
          </cell>
        </row>
        <row r="64">
          <cell r="B64" t="str">
            <v>Lighting</v>
          </cell>
          <cell r="C64" t="str">
            <v>Lamps/Ballasts/Fixtures</v>
          </cell>
          <cell r="D64" t="str">
            <v>Lamps/Ballasts</v>
          </cell>
        </row>
        <row r="65">
          <cell r="B65" t="str">
            <v>Lighting</v>
          </cell>
          <cell r="C65" t="str">
            <v>Lamps/Ballasts/Fixtures</v>
          </cell>
          <cell r="D65" t="str">
            <v>Lamps/Ballasts w/Controls</v>
          </cell>
        </row>
        <row r="66">
          <cell r="B66" t="str">
            <v>Lighting</v>
          </cell>
          <cell r="C66" t="str">
            <v>Lamps/Ballasts/Fixtures</v>
          </cell>
          <cell r="D66" t="str">
            <v>Lamps/Ballasts w/Delamping</v>
          </cell>
        </row>
        <row r="67">
          <cell r="B67" t="str">
            <v>Lighting</v>
          </cell>
          <cell r="C67" t="str">
            <v>Lamps/Ballasts/Fixtures</v>
          </cell>
          <cell r="D67" t="str">
            <v>Lamps/Ballasts w/Delamping and Controls</v>
          </cell>
        </row>
        <row r="68">
          <cell r="B68" t="str">
            <v>Lighting</v>
          </cell>
          <cell r="C68" t="str">
            <v>Lamps/Ballasts/Fixtures</v>
          </cell>
          <cell r="D68" t="str">
            <v>Lamps/Ballasts/Fixtures</v>
          </cell>
        </row>
        <row r="69">
          <cell r="B69" t="str">
            <v>Lighting</v>
          </cell>
          <cell r="C69" t="str">
            <v>Lamps/Ballasts/Fixtures</v>
          </cell>
          <cell r="D69" t="str">
            <v>Lamps/Ballasts/Fixtures w/Controls</v>
          </cell>
        </row>
        <row r="70">
          <cell r="B70" t="str">
            <v>Lighting</v>
          </cell>
          <cell r="C70" t="str">
            <v>Lamps/Ballasts/Fixtures</v>
          </cell>
          <cell r="D70" t="str">
            <v>Lamps/Ballasts/Fixtures w/Delamping</v>
          </cell>
        </row>
        <row r="71">
          <cell r="B71" t="str">
            <v>Lighting</v>
          </cell>
          <cell r="C71" t="str">
            <v>Lamps/Ballasts/Fixtures</v>
          </cell>
          <cell r="D71" t="str">
            <v>Lamps/Ballasts/Fixtures w/Delamping and Controls</v>
          </cell>
        </row>
        <row r="72">
          <cell r="B72" t="str">
            <v>Lighting</v>
          </cell>
          <cell r="C72" t="str">
            <v>Lamps/Ballasts/Fixtures</v>
          </cell>
          <cell r="D72" t="str">
            <v>Stall Lighting</v>
          </cell>
        </row>
        <row r="73">
          <cell r="B73" t="str">
            <v>Lighting</v>
          </cell>
          <cell r="C73" t="str">
            <v>Lighting Controls</v>
          </cell>
          <cell r="D73" t="str">
            <v>Control Panels</v>
          </cell>
        </row>
        <row r="74">
          <cell r="B74" t="str">
            <v>Lighting</v>
          </cell>
          <cell r="C74" t="str">
            <v>Lighting Controls</v>
          </cell>
          <cell r="D74" t="str">
            <v>Daylighting</v>
          </cell>
        </row>
        <row r="75">
          <cell r="B75" t="str">
            <v>Lighting</v>
          </cell>
          <cell r="C75" t="str">
            <v>Lighting Controls</v>
          </cell>
          <cell r="D75" t="str">
            <v>Occupancy Sensors</v>
          </cell>
        </row>
        <row r="76">
          <cell r="B76" t="str">
            <v>Lighting</v>
          </cell>
          <cell r="C76" t="str">
            <v>Lighting Controls</v>
          </cell>
          <cell r="D76" t="str">
            <v>Photocells</v>
          </cell>
        </row>
        <row r="77">
          <cell r="B77" t="str">
            <v>Lighting</v>
          </cell>
          <cell r="C77" t="str">
            <v>Lighting Controls</v>
          </cell>
          <cell r="D77" t="str">
            <v>Timers</v>
          </cell>
        </row>
        <row r="78">
          <cell r="B78" t="str">
            <v>Lighting</v>
          </cell>
          <cell r="C78" t="str">
            <v>Signs and Signals</v>
          </cell>
          <cell r="D78" t="str">
            <v>LED Exit Signs</v>
          </cell>
        </row>
        <row r="79">
          <cell r="B79" t="str">
            <v>Motors/Drives</v>
          </cell>
          <cell r="C79" t="str">
            <v>Compressed Air System Improvements</v>
          </cell>
          <cell r="D79" t="str">
            <v>Motors/Drives Installation on Compressed Air System</v>
          </cell>
        </row>
        <row r="80">
          <cell r="B80" t="str">
            <v>Motors/Drives</v>
          </cell>
          <cell r="C80" t="str">
            <v>Motors</v>
          </cell>
          <cell r="D80" t="str">
            <v>Motor Rewind</v>
          </cell>
        </row>
        <row r="81">
          <cell r="B81" t="str">
            <v>Motors/Drives</v>
          </cell>
          <cell r="C81" t="str">
            <v>Motors</v>
          </cell>
          <cell r="D81" t="str">
            <v>Motors</v>
          </cell>
        </row>
        <row r="82">
          <cell r="B82" t="str">
            <v>Motors/Drives</v>
          </cell>
          <cell r="C82" t="str">
            <v>Motors/Drives Controls</v>
          </cell>
          <cell r="D82" t="str">
            <v>Dairy Milking Machine Control Improvements (VFD)</v>
          </cell>
        </row>
        <row r="83">
          <cell r="B83" t="str">
            <v>Motors/Drives</v>
          </cell>
          <cell r="C83" t="str">
            <v>Motors/Drives Controls</v>
          </cell>
          <cell r="D83" t="str">
            <v>Electronically Commutated Motor (ECM)</v>
          </cell>
        </row>
        <row r="84">
          <cell r="B84" t="str">
            <v>Motors/Drives</v>
          </cell>
          <cell r="C84" t="str">
            <v>Motors/Drives Controls</v>
          </cell>
          <cell r="D84" t="str">
            <v>Energy Management Systems/System Controls</v>
          </cell>
        </row>
        <row r="85">
          <cell r="B85" t="str">
            <v>Motors/Drives</v>
          </cell>
          <cell r="C85" t="str">
            <v>Motors/Drives Controls</v>
          </cell>
          <cell r="D85" t="str">
            <v>Motors/Drives Control Improvements (non-VFD)</v>
          </cell>
        </row>
        <row r="86">
          <cell r="B86" t="str">
            <v>Motors/Drives</v>
          </cell>
          <cell r="C86" t="str">
            <v>Motors/Drives Controls</v>
          </cell>
          <cell r="D86" t="str">
            <v>Motors/Drives Control Improvements (VFD)</v>
          </cell>
        </row>
        <row r="87">
          <cell r="B87" t="str">
            <v>Motors/Drives</v>
          </cell>
          <cell r="C87" t="str">
            <v>Pumps and Fans</v>
          </cell>
          <cell r="D87" t="str">
            <v>Motors/Drives Installation on Fan System</v>
          </cell>
        </row>
        <row r="88">
          <cell r="B88" t="str">
            <v>Motors/Drives</v>
          </cell>
          <cell r="C88" t="str">
            <v>Pumps and Fans</v>
          </cell>
          <cell r="D88" t="str">
            <v>Motors/Drives Installation on Pump System</v>
          </cell>
        </row>
        <row r="89">
          <cell r="B89" t="str">
            <v>Motors/Drives</v>
          </cell>
          <cell r="C89" t="str">
            <v>Pumps and Fans</v>
          </cell>
          <cell r="D89" t="str">
            <v>Motors/Drives Installation on Vacuum Pumps</v>
          </cell>
        </row>
        <row r="90">
          <cell r="B90" t="str">
            <v>Process Loads</v>
          </cell>
          <cell r="C90" t="str">
            <v>Livestock Tanks</v>
          </cell>
          <cell r="D90" t="str">
            <v>Freeze Resistant Stock Tanks</v>
          </cell>
        </row>
        <row r="91">
          <cell r="B91" t="str">
            <v>Process Loads</v>
          </cell>
          <cell r="C91" t="str">
            <v>Process Loads System Improvements</v>
          </cell>
          <cell r="D91" t="str">
            <v>Interactive Process Loads System Improvements</v>
          </cell>
        </row>
        <row r="92">
          <cell r="B92" t="str">
            <v>Process Loads</v>
          </cell>
          <cell r="C92" t="str">
            <v>Pumps and Fans</v>
          </cell>
          <cell r="D92" t="str">
            <v>Centrifugal Pump System Improvements</v>
          </cell>
        </row>
        <row r="93">
          <cell r="B93" t="str">
            <v>Process Loads</v>
          </cell>
          <cell r="C93" t="str">
            <v>Pumps and Fans</v>
          </cell>
          <cell r="D93" t="str">
            <v>Fan System Improvements</v>
          </cell>
        </row>
        <row r="94">
          <cell r="B94" t="str">
            <v>Process Loads</v>
          </cell>
          <cell r="C94" t="str">
            <v>Pumps and Fans</v>
          </cell>
          <cell r="D94" t="str">
            <v>Pump System Improvements</v>
          </cell>
        </row>
        <row r="95">
          <cell r="B95" t="str">
            <v>Process Loads</v>
          </cell>
          <cell r="C95" t="str">
            <v>Pumps and Fans</v>
          </cell>
          <cell r="D95" t="str">
            <v>Turbine Pump System Improvements</v>
          </cell>
        </row>
        <row r="96">
          <cell r="B96" t="str">
            <v>Process Loads</v>
          </cell>
          <cell r="C96" t="str">
            <v>Pumps and Fans</v>
          </cell>
          <cell r="D96" t="str">
            <v>Vacuum Pump System Improvements</v>
          </cell>
        </row>
        <row r="97">
          <cell r="B97" t="str">
            <v>Refrigeration</v>
          </cell>
          <cell r="C97" t="str">
            <v>Dairy System Improvements</v>
          </cell>
          <cell r="D97" t="str">
            <v>Heat Recovery Improvements</v>
          </cell>
        </row>
        <row r="98">
          <cell r="B98" t="str">
            <v>Refrigeration</v>
          </cell>
          <cell r="C98" t="str">
            <v>Dairy System Improvements</v>
          </cell>
          <cell r="D98" t="str">
            <v>Plate Milk Pre-cooler</v>
          </cell>
        </row>
        <row r="99">
          <cell r="B99" t="str">
            <v>Refrigeration</v>
          </cell>
          <cell r="C99" t="str">
            <v>Heat Recovery</v>
          </cell>
          <cell r="D99" t="str">
            <v>Heat Recovery Improvements</v>
          </cell>
        </row>
        <row r="100">
          <cell r="B100" t="str">
            <v>Refrigeration</v>
          </cell>
          <cell r="C100" t="str">
            <v>Packaged Refrigeration</v>
          </cell>
          <cell r="D100" t="str">
            <v>Packaged Refrigeration System Improvements</v>
          </cell>
        </row>
        <row r="101">
          <cell r="B101" t="str">
            <v>Refrigeration</v>
          </cell>
          <cell r="C101" t="str">
            <v>Pumps and Fans</v>
          </cell>
          <cell r="D101" t="str">
            <v>Condensor Fan System Improvements</v>
          </cell>
        </row>
        <row r="102">
          <cell r="B102" t="str">
            <v>Refrigeration</v>
          </cell>
          <cell r="C102" t="str">
            <v>Pumps and Fans</v>
          </cell>
          <cell r="D102" t="str">
            <v>Evaporator Coil Fan System Improvements</v>
          </cell>
        </row>
        <row r="103">
          <cell r="B103" t="str">
            <v>Refrigeration</v>
          </cell>
          <cell r="C103" t="str">
            <v>Pumps and Fans</v>
          </cell>
          <cell r="D103" t="str">
            <v>Evaporator Fan System Improvements</v>
          </cell>
        </row>
        <row r="104">
          <cell r="B104" t="str">
            <v>Refrigeration</v>
          </cell>
          <cell r="C104" t="str">
            <v>Refrigeration System Controls</v>
          </cell>
          <cell r="D104" t="str">
            <v>Defrost Control Improvements</v>
          </cell>
        </row>
        <row r="105">
          <cell r="B105" t="str">
            <v>Refrigeration</v>
          </cell>
          <cell r="C105" t="str">
            <v>Refrigeration System Controls</v>
          </cell>
          <cell r="D105" t="str">
            <v>Refrigeration Control Improvements (non-VFD)</v>
          </cell>
        </row>
        <row r="106">
          <cell r="B106" t="str">
            <v>Refrigeration</v>
          </cell>
          <cell r="C106" t="str">
            <v>Refrigeration System Controls</v>
          </cell>
          <cell r="D106" t="str">
            <v>Refrigeration Control Improvements (VFD)</v>
          </cell>
        </row>
        <row r="107">
          <cell r="B107" t="str">
            <v>Refrigeration</v>
          </cell>
          <cell r="C107" t="str">
            <v>Refrigeration System Improvements</v>
          </cell>
          <cell r="D107" t="str">
            <v>Chiller Improvements</v>
          </cell>
        </row>
        <row r="108">
          <cell r="B108" t="str">
            <v>Refrigeration</v>
          </cell>
          <cell r="C108" t="str">
            <v>Refrigeration System Improvements</v>
          </cell>
          <cell r="D108" t="str">
            <v>Insulation</v>
          </cell>
        </row>
        <row r="109">
          <cell r="B109" t="str">
            <v>Refrigeration</v>
          </cell>
          <cell r="C109" t="str">
            <v>Refrigeration System Improvements</v>
          </cell>
          <cell r="D109" t="str">
            <v>Interactive Refrigeration System Improvements</v>
          </cell>
        </row>
        <row r="110">
          <cell r="B110" t="str">
            <v xml:space="preserve">Utility Distribution System </v>
          </cell>
          <cell r="C110" t="str">
            <v>Transformers</v>
          </cell>
          <cell r="D110" t="str">
            <v>De-Energization</v>
          </cell>
        </row>
        <row r="111">
          <cell r="B111" t="str">
            <v>Water Heating</v>
          </cell>
          <cell r="C111" t="str">
            <v>Heat Recovery</v>
          </cell>
          <cell r="D111" t="str">
            <v>Heat Recovery Improvements</v>
          </cell>
        </row>
        <row r="112">
          <cell r="B112" t="str">
            <v>Water Heating</v>
          </cell>
          <cell r="C112" t="str">
            <v>System Efficiency Improvements</v>
          </cell>
          <cell r="D112" t="str">
            <v>Insulation</v>
          </cell>
        </row>
        <row r="113">
          <cell r="B113" t="str">
            <v>Water Heating</v>
          </cell>
          <cell r="C113" t="str">
            <v>Water Heaters</v>
          </cell>
          <cell r="D113" t="str">
            <v>Water Heaters</v>
          </cell>
        </row>
        <row r="114">
          <cell r="B114" t="str">
            <v>Whole Bldg/Meter Level</v>
          </cell>
          <cell r="C114" t="str">
            <v>Whole Bldg/Meter Level System Improvements</v>
          </cell>
          <cell r="D114" t="str">
            <v>Interactive Whole Bldg/Meter Level System Improvements</v>
          </cell>
        </row>
        <row r="115">
          <cell r="B115" t="str">
            <v>Compressed Air</v>
          </cell>
          <cell r="C115" t="str">
            <v>Compressed Air System Controls</v>
          </cell>
          <cell r="D115" t="str">
            <v>Compressed Air Control Improvements (non-VFD)</v>
          </cell>
        </row>
        <row r="116">
          <cell r="B116" t="str">
            <v>Compressed Air</v>
          </cell>
          <cell r="C116" t="str">
            <v>Compressed Air System Controls</v>
          </cell>
          <cell r="D116" t="str">
            <v>Compressed Air Control Improvements (VFD)</v>
          </cell>
        </row>
        <row r="117">
          <cell r="B117" t="str">
            <v>Compressed Air</v>
          </cell>
          <cell r="C117" t="str">
            <v>Compressed Air System Improvements</v>
          </cell>
          <cell r="D117" t="str">
            <v>Compressed Air System Compressor Improvements (non-VFD)</v>
          </cell>
        </row>
        <row r="118">
          <cell r="B118" t="str">
            <v>Compressed Air</v>
          </cell>
          <cell r="C118" t="str">
            <v>Compressed Air System Improvements</v>
          </cell>
          <cell r="D118" t="str">
            <v>Compressed Air System Compressor Improvements (VFD)</v>
          </cell>
        </row>
        <row r="119">
          <cell r="B119" t="str">
            <v>Compressed Air</v>
          </cell>
          <cell r="C119" t="str">
            <v>Compressed Air System Improvements</v>
          </cell>
          <cell r="D119" t="str">
            <v>Compressed Air System Demand Side Improvements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forRPM"/>
      <sheetName val="7PSourceSummary"/>
      <sheetName val="SC-New"/>
      <sheetName val="SC-NR"/>
      <sheetName val="SC-Retro"/>
      <sheetName val="M_Input_Out"/>
      <sheetName val="M_Input"/>
      <sheetName val="M_Input(Fixture)_Out"/>
      <sheetName val="M_Input(Fixture)"/>
      <sheetName val="M_Input(Fixt wo OM)_Out"/>
      <sheetName val="M_Input(Fixt wo OM)"/>
      <sheetName val="M_Weight"/>
      <sheetName val="Watt Allocation"/>
      <sheetName val="Savings and Cost Analysis"/>
      <sheetName val="Reference Fixtures"/>
      <sheetName val="DOE2014 Sales Pen"/>
      <sheetName val="CBSA Data"/>
      <sheetName val="Approach"/>
      <sheetName val="ETO Cost Data"/>
      <sheetName val="Sheet1"/>
      <sheetName val="References"/>
      <sheetName val="ToDo7P"/>
    </sheetNames>
    <sheetDataSet>
      <sheetData sheetId="0"/>
      <sheetData sheetId="1"/>
      <sheetData sheetId="2">
        <row r="62">
          <cell r="D62">
            <v>1000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LOG"/>
      <sheetName val="Forecast Switchboard"/>
      <sheetName val="Lists&amp;Tables"/>
      <sheetName val="Res Forecast (Low)"/>
      <sheetName val="Res Forecast (Base Case)"/>
      <sheetName val="Res Forecast (High)"/>
      <sheetName val="Com Forecast (Low)"/>
      <sheetName val="Com Forecast (Base Case)"/>
      <sheetName val="Com Forecast (High)"/>
      <sheetName val="Ind Forecast (Low)"/>
      <sheetName val="Ind Forecast (Base Case)"/>
      <sheetName val="Ind Forecast (High)"/>
      <sheetName val="Ag Forecast (Low)"/>
      <sheetName val="Ag Forecast (Base Case)"/>
      <sheetName val="Ag Forecast (High)"/>
      <sheetName val="Pop Forecast (High)"/>
      <sheetName val="Pop Forecast (Base Case)"/>
      <sheetName val="Pop Forecast (Low)"/>
      <sheetName val="DEI (Base Case)"/>
      <sheetName val="Dairy Forecast (Base Case)"/>
      <sheetName val="Dairy Forecast (Low)"/>
      <sheetName val="Dairy Forecast (High)"/>
      <sheetName val="EV Forecast (Base Case)"/>
      <sheetName val="EV Forecast (Low)"/>
      <sheetName val="EV Forecast (High)"/>
      <sheetName val="Region Load (Base Case)"/>
      <sheetName val="Region Load (High)"/>
      <sheetName val="Region Load (Low)"/>
      <sheetName val="DataCenter Forecast (Base Case)"/>
      <sheetName val="DataCenter Forecast (High)"/>
      <sheetName val="DataCenter Forecast (Low)"/>
      <sheetName val="7P Forecasts D2"/>
      <sheetName val="Pop Forecast (High Case)"/>
      <sheetName val="Pop Forecast (Low Case)"/>
      <sheetName val="ProCost 6th Plan Inputs"/>
    </sheetNames>
    <definedNames>
      <definedName name="rng_ForecastColumnLookup" refersTo="='Forecast Switchboard'!$H$20:$AE$20"/>
      <definedName name="rng_ForecastRowLookup" refersTo="='Forecast Switchboard'!$G$21:$G$501"/>
      <definedName name="switch_ForecastScenario" refersTo="='Forecast Switchboard'!$H$3"/>
      <definedName name="switch_ForecastState" refersTo="='Forecast Switchboard'!$H$4"/>
      <definedName name="tbl_Forecast" refersTo="='Forecast Switchboard'!$H$21:$AE$501"/>
    </definedNames>
    <sheetDataSet>
      <sheetData sheetId="0"/>
      <sheetData sheetId="1">
        <row r="3">
          <cell r="H3" t="str">
            <v>Base</v>
          </cell>
        </row>
        <row r="4">
          <cell r="H4" t="str">
            <v>Region</v>
          </cell>
        </row>
        <row r="20">
          <cell r="H20" t="str">
            <v>Sector</v>
          </cell>
          <cell r="I20" t="str">
            <v>Building/Industry Type</v>
          </cell>
          <cell r="J20" t="str">
            <v>Vintage / Subcategory</v>
          </cell>
          <cell r="K20" t="str">
            <v>Forecast Units</v>
          </cell>
          <cell r="L20">
            <v>2016</v>
          </cell>
          <cell r="M20">
            <v>2017</v>
          </cell>
          <cell r="N20">
            <v>2018</v>
          </cell>
          <cell r="O20">
            <v>2019</v>
          </cell>
          <cell r="P20">
            <v>2020</v>
          </cell>
          <cell r="Q20">
            <v>2021</v>
          </cell>
          <cell r="R20">
            <v>2022</v>
          </cell>
          <cell r="S20">
            <v>2023</v>
          </cell>
          <cell r="T20">
            <v>2024</v>
          </cell>
          <cell r="U20">
            <v>2025</v>
          </cell>
          <cell r="V20">
            <v>2026</v>
          </cell>
          <cell r="W20">
            <v>2027</v>
          </cell>
          <cell r="X20">
            <v>2028</v>
          </cell>
          <cell r="Y20">
            <v>2029</v>
          </cell>
          <cell r="Z20">
            <v>2030</v>
          </cell>
          <cell r="AA20">
            <v>2031</v>
          </cell>
          <cell r="AB20">
            <v>2032</v>
          </cell>
          <cell r="AC20">
            <v>2033</v>
          </cell>
          <cell r="AD20">
            <v>2034</v>
          </cell>
          <cell r="AE20">
            <v>2035</v>
          </cell>
        </row>
        <row r="21">
          <cell r="G21" t="str">
            <v>RegionSingle FamilyNew</v>
          </cell>
          <cell r="H21" t="str">
            <v>Res</v>
          </cell>
          <cell r="I21" t="str">
            <v>Single Family</v>
          </cell>
          <cell r="J21" t="str">
            <v>New</v>
          </cell>
          <cell r="K21" t="str">
            <v>Buildings</v>
          </cell>
          <cell r="L21">
            <v>62685.758999999998</v>
          </cell>
          <cell r="M21">
            <v>59961.781000000003</v>
          </cell>
          <cell r="N21">
            <v>56834.012000000002</v>
          </cell>
          <cell r="O21">
            <v>54985.192999999999</v>
          </cell>
          <cell r="P21">
            <v>53507.474000000002</v>
          </cell>
          <cell r="Q21">
            <v>50982.05</v>
          </cell>
          <cell r="R21">
            <v>49561.669000000002</v>
          </cell>
          <cell r="S21">
            <v>49324.517999999996</v>
          </cell>
          <cell r="T21">
            <v>48815.77</v>
          </cell>
          <cell r="U21">
            <v>49683.252</v>
          </cell>
          <cell r="V21">
            <v>50030.137000000002</v>
          </cell>
          <cell r="W21">
            <v>49387.762999999999</v>
          </cell>
          <cell r="X21">
            <v>48079.345999999998</v>
          </cell>
          <cell r="Y21">
            <v>48129.050999999999</v>
          </cell>
          <cell r="Z21">
            <v>48690.569000000003</v>
          </cell>
          <cell r="AA21">
            <v>48482.864000000001</v>
          </cell>
          <cell r="AB21">
            <v>46879.000999999997</v>
          </cell>
          <cell r="AC21">
            <v>46798.777999999998</v>
          </cell>
          <cell r="AD21">
            <v>46917.627</v>
          </cell>
          <cell r="AE21">
            <v>47236.144999999997</v>
          </cell>
        </row>
        <row r="22">
          <cell r="G22" t="str">
            <v>RegionMultifamily - Low RiseNew</v>
          </cell>
          <cell r="H22" t="str">
            <v>Res</v>
          </cell>
          <cell r="I22" t="str">
            <v>Multifamily - Low Rise</v>
          </cell>
          <cell r="J22" t="str">
            <v>New</v>
          </cell>
          <cell r="K22" t="str">
            <v>Buildings</v>
          </cell>
          <cell r="L22">
            <v>23280.347100904564</v>
          </cell>
          <cell r="M22">
            <v>23017.418106038647</v>
          </cell>
          <cell r="N22">
            <v>22811.60852767331</v>
          </cell>
          <cell r="O22">
            <v>22085.916378202593</v>
          </cell>
          <cell r="P22">
            <v>20817.853908138593</v>
          </cell>
          <cell r="Q22">
            <v>20070.279329962508</v>
          </cell>
          <cell r="R22">
            <v>19887.831284331631</v>
          </cell>
          <cell r="S22">
            <v>20257.583209811291</v>
          </cell>
          <cell r="T22">
            <v>20750.368029493613</v>
          </cell>
          <cell r="U22">
            <v>21314.334279744231</v>
          </cell>
          <cell r="V22">
            <v>21403.286239774712</v>
          </cell>
          <cell r="W22">
            <v>21409.137516518917</v>
          </cell>
          <cell r="X22">
            <v>21443.358292282628</v>
          </cell>
          <cell r="Y22">
            <v>21209.865626522758</v>
          </cell>
          <cell r="Z22">
            <v>20954.17798283829</v>
          </cell>
          <cell r="AA22">
            <v>20525.44023202754</v>
          </cell>
          <cell r="AB22">
            <v>20175.505597554071</v>
          </cell>
          <cell r="AC22">
            <v>19919.723927484571</v>
          </cell>
          <cell r="AD22">
            <v>19536.194066416414</v>
          </cell>
          <cell r="AE22">
            <v>19462.287131015248</v>
          </cell>
        </row>
        <row r="23">
          <cell r="G23" t="str">
            <v>RegionMultifamily - High RiseNew</v>
          </cell>
          <cell r="H23" t="str">
            <v>Res</v>
          </cell>
          <cell r="I23" t="str">
            <v>Multifamily - High Rise</v>
          </cell>
          <cell r="J23" t="str">
            <v>New</v>
          </cell>
          <cell r="K23" t="str">
            <v>Buildings</v>
          </cell>
          <cell r="L23">
            <v>5226.2387411561367</v>
          </cell>
          <cell r="M23">
            <v>5239.95312759432</v>
          </cell>
          <cell r="N23">
            <v>5271.2612760989568</v>
          </cell>
          <cell r="O23">
            <v>4985.883552972361</v>
          </cell>
          <cell r="P23">
            <v>4608.5912035798974</v>
          </cell>
          <cell r="Q23">
            <v>4509.6375960361838</v>
          </cell>
          <cell r="R23">
            <v>4481.760351096189</v>
          </cell>
          <cell r="S23">
            <v>4621.8312800578688</v>
          </cell>
          <cell r="T23">
            <v>4700.9782942419988</v>
          </cell>
          <cell r="U23">
            <v>4828.2391631488581</v>
          </cell>
          <cell r="V23">
            <v>4790.0249139778334</v>
          </cell>
          <cell r="W23">
            <v>4782.0649962402858</v>
          </cell>
          <cell r="X23">
            <v>4748.3908346265653</v>
          </cell>
          <cell r="Y23">
            <v>4733.4823682495089</v>
          </cell>
          <cell r="Z23">
            <v>4698.697177079107</v>
          </cell>
          <cell r="AA23">
            <v>4599.2987885998937</v>
          </cell>
          <cell r="AB23">
            <v>4526.3104216428001</v>
          </cell>
          <cell r="AC23">
            <v>4422.0600452822764</v>
          </cell>
          <cell r="AD23">
            <v>4405.182362066379</v>
          </cell>
          <cell r="AE23">
            <v>4385.1136986120664</v>
          </cell>
        </row>
        <row r="24">
          <cell r="G24" t="str">
            <v>RegionManufacturedNew</v>
          </cell>
          <cell r="H24" t="str">
            <v>Res</v>
          </cell>
          <cell r="I24" t="str">
            <v>Manufactured</v>
          </cell>
          <cell r="J24" t="str">
            <v>New</v>
          </cell>
          <cell r="K24" t="str">
            <v>Buildings</v>
          </cell>
          <cell r="L24">
            <v>1869.5754050925925</v>
          </cell>
          <cell r="M24">
            <v>1881.796305941358</v>
          </cell>
          <cell r="N24">
            <v>1949.1340235982509</v>
          </cell>
          <cell r="O24">
            <v>2021.1963608646258</v>
          </cell>
          <cell r="P24">
            <v>1959.5061710087307</v>
          </cell>
          <cell r="Q24">
            <v>1928.5764356212967</v>
          </cell>
          <cell r="R24">
            <v>1934.9641170211423</v>
          </cell>
          <cell r="S24">
            <v>1945.862235675901</v>
          </cell>
          <cell r="T24">
            <v>1956.539890631658</v>
          </cell>
          <cell r="U24">
            <v>1957.7742018038925</v>
          </cell>
          <cell r="V24">
            <v>1947.2038419604366</v>
          </cell>
          <cell r="W24">
            <v>1945.153453785721</v>
          </cell>
          <cell r="X24">
            <v>1947.9162901464586</v>
          </cell>
          <cell r="Y24">
            <v>1950.0749856673444</v>
          </cell>
          <cell r="Z24">
            <v>1950.7771106659191</v>
          </cell>
          <cell r="AA24">
            <v>1949.8166473382953</v>
          </cell>
          <cell r="AB24">
            <v>1948.4903882606959</v>
          </cell>
          <cell r="AC24">
            <v>1948.7048126440727</v>
          </cell>
          <cell r="AD24">
            <v>1949.296705787131</v>
          </cell>
          <cell r="AE24">
            <v>1949.5267750605763</v>
          </cell>
        </row>
        <row r="25">
          <cell r="G25" t="str">
            <v>RegionSingle FamilyExisting</v>
          </cell>
          <cell r="H25" t="str">
            <v>Res</v>
          </cell>
          <cell r="I25" t="str">
            <v>Single Family</v>
          </cell>
          <cell r="J25" t="str">
            <v>Existing</v>
          </cell>
          <cell r="K25" t="str">
            <v>Buildings</v>
          </cell>
          <cell r="L25">
            <v>4203528.2719999999</v>
          </cell>
          <cell r="M25">
            <v>4193982.9785983553</v>
          </cell>
          <cell r="N25">
            <v>4184459.3604704877</v>
          </cell>
          <cell r="O25">
            <v>4174957.36839659</v>
          </cell>
          <cell r="P25">
            <v>4165476.9532686244</v>
          </cell>
          <cell r="Q25">
            <v>4156018.0660900641</v>
          </cell>
          <cell r="R25">
            <v>4146580.6579756448</v>
          </cell>
          <cell r="S25">
            <v>4137164.6801511091</v>
          </cell>
          <cell r="T25">
            <v>4127770.0839529554</v>
          </cell>
          <cell r="U25">
            <v>4118396.8208281873</v>
          </cell>
          <cell r="V25">
            <v>4109044.8423340586</v>
          </cell>
          <cell r="W25">
            <v>4099714.1001378288</v>
          </cell>
          <cell r="X25">
            <v>4090404.5460165106</v>
          </cell>
          <cell r="Y25">
            <v>4081116.1318566194</v>
          </cell>
          <cell r="Z25">
            <v>4071848.8096539262</v>
          </cell>
          <cell r="AA25">
            <v>4062602.5315132081</v>
          </cell>
          <cell r="AB25">
            <v>4053377.2496480034</v>
          </cell>
          <cell r="AC25">
            <v>4044172.9163803621</v>
          </cell>
          <cell r="AD25">
            <v>4034989.4841406001</v>
          </cell>
          <cell r="AE25">
            <v>4025826.9054670548</v>
          </cell>
        </row>
        <row r="26">
          <cell r="G26" t="str">
            <v>RegionMultifamily - Low RiseExisting</v>
          </cell>
          <cell r="H26" t="str">
            <v>Res</v>
          </cell>
          <cell r="I26" t="str">
            <v>Multifamily - Low Rise</v>
          </cell>
          <cell r="J26" t="str">
            <v>Existing</v>
          </cell>
          <cell r="K26" t="str">
            <v>Buildings</v>
          </cell>
          <cell r="L26">
            <v>926243.25609262148</v>
          </cell>
          <cell r="M26">
            <v>924139.92640956037</v>
          </cell>
          <cell r="N26">
            <v>922041.3730050053</v>
          </cell>
          <cell r="O26">
            <v>919947.58503289847</v>
          </cell>
          <cell r="P26">
            <v>917858.55167181045</v>
          </cell>
          <cell r="Q26">
            <v>915774.26212488639</v>
          </cell>
          <cell r="R26">
            <v>913694.70561978838</v>
          </cell>
          <cell r="S26">
            <v>911619.87140864041</v>
          </cell>
          <cell r="T26">
            <v>909549.74876797362</v>
          </cell>
          <cell r="U26">
            <v>907484.32699866977</v>
          </cell>
          <cell r="V26">
            <v>905423.59542590659</v>
          </cell>
          <cell r="W26">
            <v>903367.54339910217</v>
          </cell>
          <cell r="X26">
            <v>901316.16029185988</v>
          </cell>
          <cell r="Y26">
            <v>899269.43550191447</v>
          </cell>
          <cell r="Z26">
            <v>897227.35845107585</v>
          </cell>
          <cell r="AA26">
            <v>895189.9185851753</v>
          </cell>
          <cell r="AB26">
            <v>893157.10537401051</v>
          </cell>
          <cell r="AC26">
            <v>891128.90831129183</v>
          </cell>
          <cell r="AD26">
            <v>889105.31691458682</v>
          </cell>
          <cell r="AE26">
            <v>887086.32072526717</v>
          </cell>
        </row>
        <row r="27">
          <cell r="G27" t="str">
            <v>RegionMultifamily - High RiseExisting</v>
          </cell>
          <cell r="H27" t="str">
            <v>Res</v>
          </cell>
          <cell r="I27" t="str">
            <v>Multifamily - High Rise</v>
          </cell>
          <cell r="J27" t="str">
            <v>Existing</v>
          </cell>
          <cell r="K27" t="str">
            <v>Buildings</v>
          </cell>
          <cell r="L27">
            <v>211180.07985625503</v>
          </cell>
          <cell r="M27">
            <v>210700.52836963299</v>
          </cell>
          <cell r="N27">
            <v>210222.06585706791</v>
          </cell>
          <cell r="O27">
            <v>209744.68984569819</v>
          </cell>
          <cell r="P27">
            <v>209268.39786827751</v>
          </cell>
          <cell r="Q27">
            <v>208793.18746316229</v>
          </cell>
          <cell r="R27">
            <v>208319.05617429892</v>
          </cell>
          <cell r="S27">
            <v>207846.00155121088</v>
          </cell>
          <cell r="T27">
            <v>207374.0211489865</v>
          </cell>
          <cell r="U27">
            <v>206903.11252826577</v>
          </cell>
          <cell r="V27">
            <v>206433.27325522827</v>
          </cell>
          <cell r="W27">
            <v>205964.50090158021</v>
          </cell>
          <cell r="X27">
            <v>205496.79304454199</v>
          </cell>
          <cell r="Y27">
            <v>205030.14726683579</v>
          </cell>
          <cell r="Z27">
            <v>204564.56115667295</v>
          </cell>
          <cell r="AA27">
            <v>204100.03230774152</v>
          </cell>
          <cell r="AB27">
            <v>203636.55831919383</v>
          </cell>
          <cell r="AC27">
            <v>203174.13679563423</v>
          </cell>
          <cell r="AD27">
            <v>202712.76534710638</v>
          </cell>
          <cell r="AE27">
            <v>202252.44158908122</v>
          </cell>
        </row>
        <row r="28">
          <cell r="G28" t="str">
            <v>RegionManufacturedExisting</v>
          </cell>
          <cell r="H28" t="str">
            <v>Res</v>
          </cell>
          <cell r="I28" t="str">
            <v>Manufactured</v>
          </cell>
          <cell r="J28" t="str">
            <v>Existing</v>
          </cell>
          <cell r="K28" t="str">
            <v>Buildings</v>
          </cell>
          <cell r="L28">
            <v>572006.3278356482</v>
          </cell>
          <cell r="M28">
            <v>565893.30394507048</v>
          </cell>
          <cell r="N28">
            <v>559845.60985814757</v>
          </cell>
          <cell r="O28">
            <v>553862.54739615123</v>
          </cell>
          <cell r="P28">
            <v>547943.42584177968</v>
          </cell>
          <cell r="Q28">
            <v>542087.56185941794</v>
          </cell>
          <cell r="R28">
            <v>536294.27941624937</v>
          </cell>
          <cell r="S28">
            <v>530562.90970421082</v>
          </cell>
          <cell r="T28">
            <v>524892.79106278194</v>
          </cell>
          <cell r="U28">
            <v>519283.26890259917</v>
          </cell>
          <cell r="V28">
            <v>513733.69562988722</v>
          </cell>
          <cell r="W28">
            <v>508243.4305716962</v>
          </cell>
          <cell r="X28">
            <v>502811.8399019395</v>
          </cell>
          <cell r="Y28">
            <v>497438.2965682213</v>
          </cell>
          <cell r="Z28">
            <v>492122.18021944637</v>
          </cell>
          <cell r="AA28">
            <v>486862.87713420321</v>
          </cell>
          <cell r="AB28">
            <v>481659.78014991269</v>
          </cell>
          <cell r="AC28">
            <v>476512.28859273402</v>
          </cell>
          <cell r="AD28">
            <v>471419.80820821953</v>
          </cell>
          <cell r="AE28">
            <v>466381.75109271082</v>
          </cell>
        </row>
        <row r="29">
          <cell r="G29" t="str">
            <v>RegionLarge OffNew</v>
          </cell>
          <cell r="H29" t="str">
            <v>Com</v>
          </cell>
          <cell r="I29" t="str">
            <v>Large Off</v>
          </cell>
          <cell r="J29" t="str">
            <v>New</v>
          </cell>
          <cell r="K29" t="str">
            <v>Millions SqFt</v>
          </cell>
          <cell r="L29">
            <v>7.8066550111953834</v>
          </cell>
          <cell r="M29">
            <v>5.9496992573140863</v>
          </cell>
          <cell r="N29">
            <v>5.890903545908837</v>
          </cell>
          <cell r="O29">
            <v>6.8915688291332424</v>
          </cell>
          <cell r="P29">
            <v>6.6410191533148355</v>
          </cell>
          <cell r="Q29">
            <v>5.4382226791221893</v>
          </cell>
          <cell r="R29">
            <v>6.9236851515846078</v>
          </cell>
          <cell r="S29">
            <v>6.040566884985755</v>
          </cell>
          <cell r="T29">
            <v>5.8620040343764588</v>
          </cell>
          <cell r="U29">
            <v>6.6048352977963205</v>
          </cell>
          <cell r="V29">
            <v>6.6081856774849808</v>
          </cell>
          <cell r="W29">
            <v>7.2276230030590352</v>
          </cell>
          <cell r="X29">
            <v>7.9321378463678132</v>
          </cell>
          <cell r="Y29">
            <v>7.2590370336019197</v>
          </cell>
          <cell r="Z29">
            <v>7.9122271387396417</v>
          </cell>
          <cell r="AA29">
            <v>7.7623340380974311</v>
          </cell>
          <cell r="AB29">
            <v>7.6402299023279152</v>
          </cell>
          <cell r="AC29">
            <v>7.1724831299946894</v>
          </cell>
          <cell r="AD29">
            <v>7.0810470955732994</v>
          </cell>
          <cell r="AE29">
            <v>7.4281005850341701</v>
          </cell>
        </row>
        <row r="30">
          <cell r="G30" t="str">
            <v>RegionMedium OffNew</v>
          </cell>
          <cell r="H30" t="str">
            <v>Com</v>
          </cell>
          <cell r="I30" t="str">
            <v>Medium Off</v>
          </cell>
          <cell r="J30" t="str">
            <v>New</v>
          </cell>
          <cell r="K30" t="str">
            <v>Millions SqFt</v>
          </cell>
          <cell r="L30">
            <v>6.3306892326899415</v>
          </cell>
          <cell r="M30">
            <v>4.6245517962703104</v>
          </cell>
          <cell r="N30">
            <v>4.6954401235311058</v>
          </cell>
          <cell r="O30">
            <v>5.5561738496820645</v>
          </cell>
          <cell r="P30">
            <v>5.2903315868283292</v>
          </cell>
          <cell r="Q30">
            <v>4.0954748538564614</v>
          </cell>
          <cell r="R30">
            <v>5.6166455086822502</v>
          </cell>
          <cell r="S30">
            <v>4.8928421056079552</v>
          </cell>
          <cell r="T30">
            <v>4.6489885594062974</v>
          </cell>
          <cell r="U30">
            <v>5.3600762751998365</v>
          </cell>
          <cell r="V30">
            <v>5.3451061612370649</v>
          </cell>
          <cell r="W30">
            <v>5.7169042762389006</v>
          </cell>
          <cell r="X30">
            <v>6.1644080859749115</v>
          </cell>
          <cell r="Y30">
            <v>5.8003829082546376</v>
          </cell>
          <cell r="Z30">
            <v>6.4331999103991837</v>
          </cell>
          <cell r="AA30">
            <v>6.1077443299386847</v>
          </cell>
          <cell r="AB30">
            <v>6.3133258324543373</v>
          </cell>
          <cell r="AC30">
            <v>5.5403053352108875</v>
          </cell>
          <cell r="AD30">
            <v>5.5266028757425794</v>
          </cell>
          <cell r="AE30">
            <v>5.9833355534459063</v>
          </cell>
        </row>
        <row r="31">
          <cell r="G31" t="str">
            <v>RegionSmall OffNew</v>
          </cell>
          <cell r="H31" t="str">
            <v>Com</v>
          </cell>
          <cell r="I31" t="str">
            <v>Small Off</v>
          </cell>
          <cell r="J31" t="str">
            <v>New</v>
          </cell>
          <cell r="K31" t="str">
            <v>Millions SqFt</v>
          </cell>
          <cell r="L31">
            <v>1.6621196768024407</v>
          </cell>
          <cell r="M31">
            <v>1.2170657423442173</v>
          </cell>
          <cell r="N31">
            <v>1.2444333527444498</v>
          </cell>
          <cell r="O31">
            <v>1.4586094503549032</v>
          </cell>
          <cell r="P31">
            <v>1.4004070058555529</v>
          </cell>
          <cell r="Q31">
            <v>1.0787722980410579</v>
          </cell>
          <cell r="R31">
            <v>1.4747976167420549</v>
          </cell>
          <cell r="S31">
            <v>1.2896357804774434</v>
          </cell>
          <cell r="T31">
            <v>1.2239291307589197</v>
          </cell>
          <cell r="U31">
            <v>1.4012443744673324</v>
          </cell>
          <cell r="V31">
            <v>1.3991315932028052</v>
          </cell>
          <cell r="W31">
            <v>1.4996248899933684</v>
          </cell>
          <cell r="X31">
            <v>1.6197763904689295</v>
          </cell>
          <cell r="Y31">
            <v>1.5187400891362097</v>
          </cell>
          <cell r="Z31">
            <v>1.6890757136254622</v>
          </cell>
          <cell r="AA31">
            <v>1.5972356158259797</v>
          </cell>
          <cell r="AB31">
            <v>1.640465747141107</v>
          </cell>
          <cell r="AC31">
            <v>1.4565955217811706</v>
          </cell>
          <cell r="AD31">
            <v>1.4531741906643101</v>
          </cell>
          <cell r="AE31">
            <v>1.5648660344158036</v>
          </cell>
        </row>
        <row r="32">
          <cell r="G32" t="str">
            <v>RegionXLarge RetNew</v>
          </cell>
          <cell r="H32" t="str">
            <v>Com</v>
          </cell>
          <cell r="I32" t="str">
            <v>XLarge Ret</v>
          </cell>
          <cell r="J32" t="str">
            <v>New</v>
          </cell>
          <cell r="K32" t="str">
            <v>Millions SqFt</v>
          </cell>
          <cell r="L32">
            <v>1.799418169017593</v>
          </cell>
          <cell r="M32">
            <v>1.485755176968429</v>
          </cell>
          <cell r="N32">
            <v>0.89794362681754358</v>
          </cell>
          <cell r="O32">
            <v>0.91201694404352718</v>
          </cell>
          <cell r="P32">
            <v>0.85125423267540556</v>
          </cell>
          <cell r="Q32">
            <v>0.73204497427617965</v>
          </cell>
          <cell r="R32">
            <v>0.73428349109996394</v>
          </cell>
          <cell r="S32">
            <v>0.71341173425108251</v>
          </cell>
          <cell r="T32">
            <v>0.89455902577447755</v>
          </cell>
          <cell r="U32">
            <v>1.032083805968905</v>
          </cell>
          <cell r="V32">
            <v>1.0963398187475875</v>
          </cell>
          <cell r="W32">
            <v>1.617287860192538</v>
          </cell>
          <cell r="X32">
            <v>1.8239074921539626</v>
          </cell>
          <cell r="Y32">
            <v>1.6267354909009817</v>
          </cell>
          <cell r="Z32">
            <v>1.5970323938843554</v>
          </cell>
          <cell r="AA32">
            <v>1.5393396581386409</v>
          </cell>
          <cell r="AB32">
            <v>1.2960530677092543</v>
          </cell>
          <cell r="AC32">
            <v>1.3176455108269955</v>
          </cell>
          <cell r="AD32">
            <v>1.2469979474733393</v>
          </cell>
          <cell r="AE32">
            <v>1.3540449607593745</v>
          </cell>
        </row>
        <row r="33">
          <cell r="G33" t="str">
            <v>RegionLarge RetNew</v>
          </cell>
          <cell r="H33" t="str">
            <v>Com</v>
          </cell>
          <cell r="I33" t="str">
            <v>Large Ret</v>
          </cell>
          <cell r="J33" t="str">
            <v>New</v>
          </cell>
          <cell r="K33" t="str">
            <v>Millions SqFt</v>
          </cell>
          <cell r="L33">
            <v>0.71960427219664069</v>
          </cell>
          <cell r="M33">
            <v>0.59647847099566831</v>
          </cell>
          <cell r="N33">
            <v>0.36611838042447359</v>
          </cell>
          <cell r="O33">
            <v>0.3731768350638246</v>
          </cell>
          <cell r="P33">
            <v>0.34504559304633386</v>
          </cell>
          <cell r="Q33">
            <v>0.2928623587115301</v>
          </cell>
          <cell r="R33">
            <v>0.29376294298921468</v>
          </cell>
          <cell r="S33">
            <v>0.28416308329236456</v>
          </cell>
          <cell r="T33">
            <v>0.36455471421578001</v>
          </cell>
          <cell r="U33">
            <v>0.42646627810709853</v>
          </cell>
          <cell r="V33">
            <v>0.44956380488737768</v>
          </cell>
          <cell r="W33">
            <v>0.65213839834683018</v>
          </cell>
          <cell r="X33">
            <v>0.73353807331773047</v>
          </cell>
          <cell r="Y33">
            <v>0.65560780242911365</v>
          </cell>
          <cell r="Z33">
            <v>0.64604928436358278</v>
          </cell>
          <cell r="AA33">
            <v>0.62178261445398098</v>
          </cell>
          <cell r="AB33">
            <v>0.52554853465709617</v>
          </cell>
          <cell r="AC33">
            <v>0.53266253778165396</v>
          </cell>
          <cell r="AD33">
            <v>0.50454130308386236</v>
          </cell>
          <cell r="AE33">
            <v>0.54553111610891503</v>
          </cell>
        </row>
        <row r="34">
          <cell r="G34" t="str">
            <v>RegionMedium RetNew</v>
          </cell>
          <cell r="H34" t="str">
            <v>Com</v>
          </cell>
          <cell r="I34" t="str">
            <v>Medium Ret</v>
          </cell>
          <cell r="J34" t="str">
            <v>New</v>
          </cell>
          <cell r="K34" t="str">
            <v>Millions SqFt</v>
          </cell>
          <cell r="L34">
            <v>2.7275899469990224</v>
          </cell>
          <cell r="M34">
            <v>2.2451802625726844</v>
          </cell>
          <cell r="N34">
            <v>1.3846551620328988</v>
          </cell>
          <cell r="O34">
            <v>1.414332931216091</v>
          </cell>
          <cell r="P34">
            <v>1.3048976182463843</v>
          </cell>
          <cell r="Q34">
            <v>1.1035456427042536</v>
          </cell>
          <cell r="R34">
            <v>1.0932193385059683</v>
          </cell>
          <cell r="S34">
            <v>1.0602010304011045</v>
          </cell>
          <cell r="T34">
            <v>1.3687417218066935</v>
          </cell>
          <cell r="U34">
            <v>1.6102119957699914</v>
          </cell>
          <cell r="V34">
            <v>1.7014476793012303</v>
          </cell>
          <cell r="W34">
            <v>2.4475448442766612</v>
          </cell>
          <cell r="X34">
            <v>2.7642584104961641</v>
          </cell>
          <cell r="Y34">
            <v>2.4645092385842489</v>
          </cell>
          <cell r="Z34">
            <v>2.435211674558635</v>
          </cell>
          <cell r="AA34">
            <v>2.3436666024455817</v>
          </cell>
          <cell r="AB34">
            <v>1.9970991421399598</v>
          </cell>
          <cell r="AC34">
            <v>2.0220850932468024</v>
          </cell>
          <cell r="AD34">
            <v>1.9074632582746243</v>
          </cell>
          <cell r="AE34">
            <v>2.0633846520749657</v>
          </cell>
        </row>
        <row r="35">
          <cell r="G35" t="str">
            <v>RegionSmall RetNew</v>
          </cell>
          <cell r="H35" t="str">
            <v>Com</v>
          </cell>
          <cell r="I35" t="str">
            <v>Small Ret</v>
          </cell>
          <cell r="J35" t="str">
            <v>New</v>
          </cell>
          <cell r="K35" t="str">
            <v>Millions SqFt</v>
          </cell>
          <cell r="L35">
            <v>0.86249938561661099</v>
          </cell>
          <cell r="M35">
            <v>0.71243811393533818</v>
          </cell>
          <cell r="N35">
            <v>0.43988135050703958</v>
          </cell>
          <cell r="O35">
            <v>0.44879648252082133</v>
          </cell>
          <cell r="P35">
            <v>0.41374173801952452</v>
          </cell>
          <cell r="Q35">
            <v>0.34301620014224921</v>
          </cell>
          <cell r="R35">
            <v>0.33946657261656726</v>
          </cell>
          <cell r="S35">
            <v>0.32965754978673117</v>
          </cell>
          <cell r="T35">
            <v>0.43689232903555525</v>
          </cell>
          <cell r="U35">
            <v>0.51886957722704219</v>
          </cell>
          <cell r="V35">
            <v>0.54817313334918127</v>
          </cell>
          <cell r="W35">
            <v>0.77969532117377649</v>
          </cell>
          <cell r="X35">
            <v>0.87858644381951334</v>
          </cell>
          <cell r="Y35">
            <v>0.78420074698109388</v>
          </cell>
          <cell r="Z35">
            <v>0.77728841592354081</v>
          </cell>
          <cell r="AA35">
            <v>0.74886674252534069</v>
          </cell>
          <cell r="AB35">
            <v>0.63964179951326661</v>
          </cell>
          <cell r="AC35">
            <v>0.64714740319049269</v>
          </cell>
          <cell r="AD35">
            <v>0.61166389038687663</v>
          </cell>
          <cell r="AE35">
            <v>0.66242443593788758</v>
          </cell>
        </row>
        <row r="36">
          <cell r="G36" t="str">
            <v>RegionSchool K-12New</v>
          </cell>
          <cell r="H36" t="str">
            <v>Com</v>
          </cell>
          <cell r="I36" t="str">
            <v>School K-12</v>
          </cell>
          <cell r="J36" t="str">
            <v>New</v>
          </cell>
          <cell r="K36" t="str">
            <v>Millions SqFt</v>
          </cell>
          <cell r="L36">
            <v>0.49337113702797691</v>
          </cell>
          <cell r="M36">
            <v>1.1029723159217257</v>
          </cell>
          <cell r="N36">
            <v>0.94992456965043459</v>
          </cell>
          <cell r="O36">
            <v>0.71720701164062661</v>
          </cell>
          <cell r="P36">
            <v>0.7442281187428561</v>
          </cell>
          <cell r="Q36">
            <v>0.85140099810585501</v>
          </cell>
          <cell r="R36">
            <v>0.99139466996200198</v>
          </cell>
          <cell r="S36">
            <v>1.5014629353162949</v>
          </cell>
          <cell r="T36">
            <v>1.8697826256608596</v>
          </cell>
          <cell r="U36">
            <v>1.6452707482432332</v>
          </cell>
          <cell r="V36">
            <v>1.6753181172445872</v>
          </cell>
          <cell r="W36">
            <v>1.7943041099264481</v>
          </cell>
          <cell r="X36">
            <v>1.8624299937819393</v>
          </cell>
          <cell r="Y36">
            <v>1.7489264522150836</v>
          </cell>
          <cell r="Z36">
            <v>1.7975598556031414</v>
          </cell>
          <cell r="AA36">
            <v>1.6195220459723754</v>
          </cell>
          <cell r="AB36">
            <v>1.8221433074925411</v>
          </cell>
          <cell r="AC36">
            <v>1.6336676691608698</v>
          </cell>
          <cell r="AD36">
            <v>1.7826242149357872</v>
          </cell>
          <cell r="AE36">
            <v>1.6891002859244486</v>
          </cell>
        </row>
        <row r="37">
          <cell r="G37" t="str">
            <v>RegionUniversityNew</v>
          </cell>
          <cell r="H37" t="str">
            <v>Com</v>
          </cell>
          <cell r="I37" t="str">
            <v>University</v>
          </cell>
          <cell r="J37" t="str">
            <v>New</v>
          </cell>
          <cell r="K37" t="str">
            <v>Millions SqFt</v>
          </cell>
          <cell r="L37">
            <v>0.2800209986196866</v>
          </cell>
          <cell r="M37">
            <v>0.29719871383536939</v>
          </cell>
          <cell r="N37">
            <v>0.58203115602335975</v>
          </cell>
          <cell r="O37">
            <v>0.83189457735737737</v>
          </cell>
          <cell r="P37">
            <v>0.66610454718876777</v>
          </cell>
          <cell r="Q37">
            <v>0.73648247778559484</v>
          </cell>
          <cell r="R37">
            <v>0.64334185638367225</v>
          </cell>
          <cell r="S37">
            <v>0.97289424291238524</v>
          </cell>
          <cell r="T37">
            <v>1.1820978013224126</v>
          </cell>
          <cell r="U37">
            <v>1.1785313924254113</v>
          </cell>
          <cell r="V37">
            <v>1.2952038876416079</v>
          </cell>
          <cell r="W37">
            <v>1.3229243736280945</v>
          </cell>
          <cell r="X37">
            <v>1.422909455419719</v>
          </cell>
          <cell r="Y37">
            <v>1.4430187909981058</v>
          </cell>
          <cell r="Z37">
            <v>1.2923971403480323</v>
          </cell>
          <cell r="AA37">
            <v>1.1785050733908478</v>
          </cell>
          <cell r="AB37">
            <v>1.3433889489273994</v>
          </cell>
          <cell r="AC37">
            <v>1.2265545990556588</v>
          </cell>
          <cell r="AD37">
            <v>1.2571458643971927</v>
          </cell>
          <cell r="AE37">
            <v>1.2979913333963795</v>
          </cell>
        </row>
        <row r="38">
          <cell r="G38" t="str">
            <v>RegionWarehouseNew</v>
          </cell>
          <cell r="H38" t="str">
            <v>Com</v>
          </cell>
          <cell r="I38" t="str">
            <v>Warehouse</v>
          </cell>
          <cell r="J38" t="str">
            <v>New</v>
          </cell>
          <cell r="K38" t="str">
            <v>Millions SqFt</v>
          </cell>
          <cell r="L38">
            <v>7.6586609772993617</v>
          </cell>
          <cell r="M38">
            <v>7.5774552212762423</v>
          </cell>
          <cell r="N38">
            <v>5.6453939930651131</v>
          </cell>
          <cell r="O38">
            <v>4.800793231843981</v>
          </cell>
          <cell r="P38">
            <v>3.5881391412601156</v>
          </cell>
          <cell r="Q38">
            <v>3.1529819033971824</v>
          </cell>
          <cell r="R38">
            <v>4.0691744688008198</v>
          </cell>
          <cell r="S38">
            <v>4.5400289951106014</v>
          </cell>
          <cell r="T38">
            <v>4.8555474587969272</v>
          </cell>
          <cell r="U38">
            <v>4.6966359797376018</v>
          </cell>
          <cell r="V38">
            <v>4.8557170740974245</v>
          </cell>
          <cell r="W38">
            <v>4.451750056135543</v>
          </cell>
          <cell r="X38">
            <v>3.8657972013430704</v>
          </cell>
          <cell r="Y38">
            <v>3.9817445148405937</v>
          </cell>
          <cell r="Z38">
            <v>3.9951806948216846</v>
          </cell>
          <cell r="AA38">
            <v>4.4738164673360306</v>
          </cell>
          <cell r="AB38">
            <v>4.2737219736102183</v>
          </cell>
          <cell r="AC38">
            <v>4.0870251812551333</v>
          </cell>
          <cell r="AD38">
            <v>4.137725578117939</v>
          </cell>
          <cell r="AE38">
            <v>3.6922064696454697</v>
          </cell>
        </row>
        <row r="39">
          <cell r="G39" t="str">
            <v>RegionSupermarketNew</v>
          </cell>
          <cell r="H39" t="str">
            <v>Com</v>
          </cell>
          <cell r="I39" t="str">
            <v>Supermarket</v>
          </cell>
          <cell r="J39" t="str">
            <v>New</v>
          </cell>
          <cell r="K39" t="str">
            <v>Millions SqFt</v>
          </cell>
          <cell r="L39">
            <v>0.38924897939746522</v>
          </cell>
          <cell r="M39">
            <v>0.34341311895347121</v>
          </cell>
          <cell r="N39">
            <v>0.29927348040561341</v>
          </cell>
          <cell r="O39">
            <v>0.29688874456634085</v>
          </cell>
          <cell r="P39">
            <v>0.29379933994281465</v>
          </cell>
          <cell r="Q39">
            <v>0.29041766271303127</v>
          </cell>
          <cell r="R39">
            <v>0.28614144770449462</v>
          </cell>
          <cell r="S39">
            <v>0.28163861967746157</v>
          </cell>
          <cell r="T39">
            <v>0.27688800876616482</v>
          </cell>
          <cell r="U39">
            <v>0.27357754310134663</v>
          </cell>
          <cell r="V39">
            <v>0.27063184585003941</v>
          </cell>
          <cell r="W39">
            <v>0.26801411864303953</v>
          </cell>
          <cell r="X39">
            <v>0.26660240614409092</v>
          </cell>
          <cell r="Y39">
            <v>0.25138198684402913</v>
          </cell>
          <cell r="Z39">
            <v>0.26455339135243683</v>
          </cell>
          <cell r="AA39">
            <v>0.26299167309250365</v>
          </cell>
          <cell r="AB39">
            <v>0.26140909607327911</v>
          </cell>
          <cell r="AC39">
            <v>0.25947687815142023</v>
          </cell>
          <cell r="AD39">
            <v>0.25750619496776178</v>
          </cell>
          <cell r="AE39">
            <v>0.25562560804995926</v>
          </cell>
        </row>
        <row r="40">
          <cell r="G40" t="str">
            <v>RegionMiniMartNew</v>
          </cell>
          <cell r="H40" t="str">
            <v>Com</v>
          </cell>
          <cell r="I40" t="str">
            <v>MiniMart</v>
          </cell>
          <cell r="J40" t="str">
            <v>New</v>
          </cell>
          <cell r="K40" t="str">
            <v>Millions SqFt</v>
          </cell>
          <cell r="L40">
            <v>0.19765540078516197</v>
          </cell>
          <cell r="M40">
            <v>0.18600542935034625</v>
          </cell>
          <cell r="N40">
            <v>9.5760802585072302E-2</v>
          </cell>
          <cell r="O40">
            <v>0.10062051473914659</v>
          </cell>
          <cell r="P40">
            <v>8.5646792534183808E-2</v>
          </cell>
          <cell r="Q40">
            <v>6.5415041923045286E-2</v>
          </cell>
          <cell r="R40">
            <v>5.7242996146950373E-2</v>
          </cell>
          <cell r="S40">
            <v>5.5087150941189433E-2</v>
          </cell>
          <cell r="T40">
            <v>7.3916214299540497E-2</v>
          </cell>
          <cell r="U40">
            <v>9.2056169088318471E-2</v>
          </cell>
          <cell r="V40">
            <v>0.10393709432109566</v>
          </cell>
          <cell r="W40">
            <v>0.15172170448022598</v>
          </cell>
          <cell r="X40">
            <v>0.15706997726929292</v>
          </cell>
          <cell r="Y40">
            <v>0.14510580631504899</v>
          </cell>
          <cell r="Z40">
            <v>0.15272706829792246</v>
          </cell>
          <cell r="AA40">
            <v>0.14104647748606622</v>
          </cell>
          <cell r="AB40">
            <v>0.11700741064540764</v>
          </cell>
          <cell r="AC40">
            <v>0.1200067315077773</v>
          </cell>
          <cell r="AD40">
            <v>0.11457442878633581</v>
          </cell>
          <cell r="AE40">
            <v>0.1211768182439132</v>
          </cell>
        </row>
        <row r="41">
          <cell r="G41" t="str">
            <v>RegionRestaurantNew</v>
          </cell>
          <cell r="H41" t="str">
            <v>Com</v>
          </cell>
          <cell r="I41" t="str">
            <v>Restaurant</v>
          </cell>
          <cell r="J41" t="str">
            <v>New</v>
          </cell>
          <cell r="K41" t="str">
            <v>Millions SqFt</v>
          </cell>
          <cell r="L41">
            <v>0.46894871790011039</v>
          </cell>
          <cell r="M41">
            <v>0.47387410836125871</v>
          </cell>
          <cell r="N41">
            <v>0.45144590813821411</v>
          </cell>
          <cell r="O41">
            <v>0.4505136151455652</v>
          </cell>
          <cell r="P41">
            <v>0.44778046039172248</v>
          </cell>
          <cell r="Q41">
            <v>0.44523396067124349</v>
          </cell>
          <cell r="R41">
            <v>0.44273536313864043</v>
          </cell>
          <cell r="S41">
            <v>0.4399078135546039</v>
          </cell>
          <cell r="T41">
            <v>0.43708606600163591</v>
          </cell>
          <cell r="U41">
            <v>0.43513915585550955</v>
          </cell>
          <cell r="V41">
            <v>0.43580404899906589</v>
          </cell>
          <cell r="W41">
            <v>0.59161866303702282</v>
          </cell>
          <cell r="X41">
            <v>0.66467702134516005</v>
          </cell>
          <cell r="Y41">
            <v>0.65353995366480533</v>
          </cell>
          <cell r="Z41">
            <v>0.676060915960916</v>
          </cell>
          <cell r="AA41">
            <v>0.70559825286541389</v>
          </cell>
          <cell r="AB41">
            <v>0.63206878506691044</v>
          </cell>
          <cell r="AC41">
            <v>0.63726309269471215</v>
          </cell>
          <cell r="AD41">
            <v>0.5828366650853003</v>
          </cell>
          <cell r="AE41">
            <v>0.63928201324113043</v>
          </cell>
        </row>
        <row r="42">
          <cell r="G42" t="str">
            <v>RegionLodgingNew</v>
          </cell>
          <cell r="H42" t="str">
            <v>Com</v>
          </cell>
          <cell r="I42" t="str">
            <v>Lodging</v>
          </cell>
          <cell r="J42" t="str">
            <v>New</v>
          </cell>
          <cell r="K42" t="str">
            <v>Millions SqFt</v>
          </cell>
          <cell r="L42">
            <v>1.0326774321313152</v>
          </cell>
          <cell r="M42">
            <v>1.0158776160943388</v>
          </cell>
          <cell r="N42">
            <v>0.74304915446037911</v>
          </cell>
          <cell r="O42">
            <v>0.76054102414226543</v>
          </cell>
          <cell r="P42">
            <v>0.65616402459427536</v>
          </cell>
          <cell r="Q42">
            <v>0.62755023267601961</v>
          </cell>
          <cell r="R42">
            <v>0.61023293273354484</v>
          </cell>
          <cell r="S42">
            <v>0.60571699788717037</v>
          </cell>
          <cell r="T42">
            <v>0.65097903457434547</v>
          </cell>
          <cell r="U42">
            <v>0.69319811486407867</v>
          </cell>
          <cell r="V42">
            <v>0.78843795894088464</v>
          </cell>
          <cell r="W42">
            <v>1.3645659476947984</v>
          </cell>
          <cell r="X42">
            <v>1.6032227373726178</v>
          </cell>
          <cell r="Y42">
            <v>1.6412696995684901</v>
          </cell>
          <cell r="Z42">
            <v>1.670283030615213</v>
          </cell>
          <cell r="AA42">
            <v>1.755661848186447</v>
          </cell>
          <cell r="AB42">
            <v>1.4871375295645746</v>
          </cell>
          <cell r="AC42">
            <v>1.4400033906080374</v>
          </cell>
          <cell r="AD42">
            <v>1.3499648074414823</v>
          </cell>
          <cell r="AE42">
            <v>1.4487057151095009</v>
          </cell>
        </row>
        <row r="43">
          <cell r="G43" t="str">
            <v>RegionHospitalNew</v>
          </cell>
          <cell r="H43" t="str">
            <v>Com</v>
          </cell>
          <cell r="I43" t="str">
            <v>Hospital</v>
          </cell>
          <cell r="J43" t="str">
            <v>New</v>
          </cell>
          <cell r="K43" t="str">
            <v>Millions SqFt</v>
          </cell>
          <cell r="L43">
            <v>4.1336070304911159</v>
          </cell>
          <cell r="M43">
            <v>3.5601449453189118</v>
          </cell>
          <cell r="N43">
            <v>3.2007770264658664</v>
          </cell>
          <cell r="O43">
            <v>2.6531465767673241</v>
          </cell>
          <cell r="P43">
            <v>1.8730082465149496</v>
          </cell>
          <cell r="Q43">
            <v>1.6467285324389391</v>
          </cell>
          <cell r="R43">
            <v>1.5196240263467067</v>
          </cell>
          <cell r="S43">
            <v>1.3328145698119136</v>
          </cell>
          <cell r="T43">
            <v>1.3372342578617185</v>
          </cell>
          <cell r="U43">
            <v>1.4086686461757902</v>
          </cell>
          <cell r="V43">
            <v>1.6725933548501446</v>
          </cell>
          <cell r="W43">
            <v>2.0158466086985318</v>
          </cell>
          <cell r="X43">
            <v>2.3033709594417431</v>
          </cell>
          <cell r="Y43">
            <v>2.063930246052466</v>
          </cell>
          <cell r="Z43">
            <v>1.9880083370090949</v>
          </cell>
          <cell r="AA43">
            <v>1.9342270452860566</v>
          </cell>
          <cell r="AB43">
            <v>1.774507966199161</v>
          </cell>
          <cell r="AC43">
            <v>1.6723841845019074</v>
          </cell>
          <cell r="AD43">
            <v>1.5414284807799123</v>
          </cell>
          <cell r="AE43">
            <v>1.5563040522680198</v>
          </cell>
        </row>
        <row r="44">
          <cell r="G44" t="str">
            <v>RegionResidential CareNew</v>
          </cell>
          <cell r="H44" t="str">
            <v>Com</v>
          </cell>
          <cell r="I44" t="str">
            <v>Residential Care</v>
          </cell>
          <cell r="J44" t="str">
            <v>New</v>
          </cell>
          <cell r="K44" t="str">
            <v>Millions SqFt</v>
          </cell>
          <cell r="L44">
            <v>4.5029406937179912</v>
          </cell>
          <cell r="M44">
            <v>4.0786070344439063</v>
          </cell>
          <cell r="N44">
            <v>3.5919834720533679</v>
          </cell>
          <cell r="O44">
            <v>3.0400934926407626</v>
          </cell>
          <cell r="P44">
            <v>2.3018670718031324</v>
          </cell>
          <cell r="Q44">
            <v>2.1321468422073435</v>
          </cell>
          <cell r="R44">
            <v>1.9771504564110642</v>
          </cell>
          <cell r="S44">
            <v>1.8096072137015302</v>
          </cell>
          <cell r="T44">
            <v>1.9023478055732992</v>
          </cell>
          <cell r="U44">
            <v>2.0129777404511922</v>
          </cell>
          <cell r="V44">
            <v>2.304026079874093</v>
          </cell>
          <cell r="W44">
            <v>2.7992417645016405</v>
          </cell>
          <cell r="X44">
            <v>3.0682339807477179</v>
          </cell>
          <cell r="Y44">
            <v>2.7441690138981158</v>
          </cell>
          <cell r="Z44">
            <v>2.8046561391012603</v>
          </cell>
          <cell r="AA44">
            <v>2.7282838662201567</v>
          </cell>
          <cell r="AB44">
            <v>2.4959637785038216</v>
          </cell>
          <cell r="AC44">
            <v>2.4392052334479857</v>
          </cell>
          <cell r="AD44">
            <v>2.3386950979959957</v>
          </cell>
          <cell r="AE44">
            <v>2.3103955399373803</v>
          </cell>
        </row>
        <row r="45">
          <cell r="G45" t="str">
            <v>RegionAssemblyNew</v>
          </cell>
          <cell r="H45" t="str">
            <v>Com</v>
          </cell>
          <cell r="I45" t="str">
            <v>Assembly</v>
          </cell>
          <cell r="J45" t="str">
            <v>New</v>
          </cell>
          <cell r="K45" t="str">
            <v>Millions SqFt</v>
          </cell>
          <cell r="L45">
            <v>3.1854829351393543</v>
          </cell>
          <cell r="M45">
            <v>3.1699057451518957</v>
          </cell>
          <cell r="N45">
            <v>2.2628528186826316</v>
          </cell>
          <cell r="O45">
            <v>2.6023617076700645</v>
          </cell>
          <cell r="P45">
            <v>2.2919684786454506</v>
          </cell>
          <cell r="Q45">
            <v>2.1556450092355899</v>
          </cell>
          <cell r="R45">
            <v>1.4820394508668711</v>
          </cell>
          <cell r="S45">
            <v>1.5603361472368396</v>
          </cell>
          <cell r="T45">
            <v>2.3546097038898557</v>
          </cell>
          <cell r="U45">
            <v>3.2740386396924066</v>
          </cell>
          <cell r="V45">
            <v>3.6241751874536021</v>
          </cell>
          <cell r="W45">
            <v>4.4420137300219826</v>
          </cell>
          <cell r="X45">
            <v>5.8224273473135861</v>
          </cell>
          <cell r="Y45">
            <v>6.4604400946422142</v>
          </cell>
          <cell r="Z45">
            <v>6.9014803298142597</v>
          </cell>
          <cell r="AA45">
            <v>6.748515751490312</v>
          </cell>
          <cell r="AB45">
            <v>6.4364694734288266</v>
          </cell>
          <cell r="AC45">
            <v>6.3053235195290611</v>
          </cell>
          <cell r="AD45">
            <v>6.2236620394663484</v>
          </cell>
          <cell r="AE45">
            <v>6.0386522880717726</v>
          </cell>
        </row>
        <row r="46">
          <cell r="G46" t="str">
            <v>RegionOtherNew</v>
          </cell>
          <cell r="H46" t="str">
            <v>Com</v>
          </cell>
          <cell r="I46" t="str">
            <v>Other</v>
          </cell>
          <cell r="J46" t="str">
            <v>New</v>
          </cell>
          <cell r="K46" t="str">
            <v>Millions SqFt</v>
          </cell>
          <cell r="L46">
            <v>12.863107129152304</v>
          </cell>
          <cell r="M46">
            <v>10.7220378193485</v>
          </cell>
          <cell r="N46">
            <v>10.142128438066296</v>
          </cell>
          <cell r="O46">
            <v>9.4611923499879236</v>
          </cell>
          <cell r="P46">
            <v>7.3638556881373223</v>
          </cell>
          <cell r="Q46">
            <v>8.1591439254269407</v>
          </cell>
          <cell r="R46">
            <v>7.9603673258815011</v>
          </cell>
          <cell r="S46">
            <v>8.6026166911432824</v>
          </cell>
          <cell r="T46">
            <v>9.3207800366095146</v>
          </cell>
          <cell r="U46">
            <v>9.0572786632714859</v>
          </cell>
          <cell r="V46">
            <v>10.184423730877143</v>
          </cell>
          <cell r="W46">
            <v>10.787657533789663</v>
          </cell>
          <cell r="X46">
            <v>11.005378574708409</v>
          </cell>
          <cell r="Y46">
            <v>10.267063981307951</v>
          </cell>
          <cell r="Z46">
            <v>11.027475862918971</v>
          </cell>
          <cell r="AA46">
            <v>9.9609233822623686</v>
          </cell>
          <cell r="AB46">
            <v>10.340047869658916</v>
          </cell>
          <cell r="AC46">
            <v>9.8383849729989699</v>
          </cell>
          <cell r="AD46">
            <v>9.3282989614436094</v>
          </cell>
          <cell r="AE46">
            <v>9.0355729282982153</v>
          </cell>
        </row>
        <row r="47">
          <cell r="G47" t="str">
            <v>RegionLarge OffStock 2016</v>
          </cell>
          <cell r="H47" t="str">
            <v>Com</v>
          </cell>
          <cell r="I47" t="str">
            <v>Large Off</v>
          </cell>
          <cell r="J47" t="str">
            <v>Stock 2016</v>
          </cell>
          <cell r="K47" t="str">
            <v>Millions SqFt</v>
          </cell>
          <cell r="L47">
            <v>380.08828477966154</v>
          </cell>
          <cell r="M47">
            <v>378.94801992532251</v>
          </cell>
          <cell r="N47">
            <v>377.81117586554655</v>
          </cell>
          <cell r="O47">
            <v>376.67774233794995</v>
          </cell>
          <cell r="P47">
            <v>375.54770911093607</v>
          </cell>
          <cell r="Q47">
            <v>374.42106598360328</v>
          </cell>
          <cell r="R47">
            <v>373.29780278565244</v>
          </cell>
          <cell r="S47">
            <v>372.17790937729552</v>
          </cell>
          <cell r="T47">
            <v>371.06137564916361</v>
          </cell>
          <cell r="U47">
            <v>369.94819152221612</v>
          </cell>
          <cell r="V47">
            <v>368.83834694764948</v>
          </cell>
          <cell r="W47">
            <v>367.73183190680658</v>
          </cell>
          <cell r="X47">
            <v>366.62863641108612</v>
          </cell>
          <cell r="Y47">
            <v>365.52875050185287</v>
          </cell>
          <cell r="Z47">
            <v>364.43216425034728</v>
          </cell>
          <cell r="AA47">
            <v>363.33886775759629</v>
          </cell>
          <cell r="AB47">
            <v>362.24885115432346</v>
          </cell>
          <cell r="AC47">
            <v>361.16210460086046</v>
          </cell>
          <cell r="AD47">
            <v>360.07861828705791</v>
          </cell>
          <cell r="AE47">
            <v>358.99838243219671</v>
          </cell>
        </row>
        <row r="48">
          <cell r="G48" t="str">
            <v>RegionMedium OffStock 2016</v>
          </cell>
          <cell r="H48" t="str">
            <v>Com</v>
          </cell>
          <cell r="I48" t="str">
            <v>Medium Off</v>
          </cell>
          <cell r="J48" t="str">
            <v>Stock 2016</v>
          </cell>
          <cell r="K48" t="str">
            <v>Millions SqFt</v>
          </cell>
          <cell r="L48">
            <v>190.73687138333023</v>
          </cell>
          <cell r="M48">
            <v>190.16466076918024</v>
          </cell>
          <cell r="N48">
            <v>189.59416678687271</v>
          </cell>
          <cell r="O48">
            <v>189.02538428651209</v>
          </cell>
          <cell r="P48">
            <v>188.45830813365254</v>
          </cell>
          <cell r="Q48">
            <v>187.89293320925157</v>
          </cell>
          <cell r="R48">
            <v>187.32925440962381</v>
          </cell>
          <cell r="S48">
            <v>186.76726664639497</v>
          </cell>
          <cell r="T48">
            <v>186.20696484645578</v>
          </cell>
          <cell r="U48">
            <v>185.64834395191642</v>
          </cell>
          <cell r="V48">
            <v>185.09139892006067</v>
          </cell>
          <cell r="W48">
            <v>184.5361247233005</v>
          </cell>
          <cell r="X48">
            <v>183.98251634913058</v>
          </cell>
          <cell r="Y48">
            <v>183.43056880008319</v>
          </cell>
          <cell r="Z48">
            <v>182.88027709368296</v>
          </cell>
          <cell r="AA48">
            <v>182.33163626240187</v>
          </cell>
          <cell r="AB48">
            <v>181.78464135361469</v>
          </cell>
          <cell r="AC48">
            <v>181.23928742955383</v>
          </cell>
          <cell r="AD48">
            <v>180.69556956726515</v>
          </cell>
          <cell r="AE48">
            <v>180.15348285856339</v>
          </cell>
        </row>
        <row r="49">
          <cell r="G49" t="str">
            <v>RegionSmall OffStock 2016</v>
          </cell>
          <cell r="H49" t="str">
            <v>Com</v>
          </cell>
          <cell r="I49" t="str">
            <v>Small Off</v>
          </cell>
          <cell r="J49" t="str">
            <v>Stock 2016</v>
          </cell>
          <cell r="K49" t="str">
            <v>Millions SqFt</v>
          </cell>
          <cell r="L49">
            <v>184.0913556049378</v>
          </cell>
          <cell r="M49">
            <v>183.53908153812301</v>
          </cell>
          <cell r="N49">
            <v>182.98846429350866</v>
          </cell>
          <cell r="O49">
            <v>182.43949890062811</v>
          </cell>
          <cell r="P49">
            <v>181.89218040392623</v>
          </cell>
          <cell r="Q49">
            <v>181.34650386271446</v>
          </cell>
          <cell r="R49">
            <v>180.80246435112633</v>
          </cell>
          <cell r="S49">
            <v>180.26005695807294</v>
          </cell>
          <cell r="T49">
            <v>179.71927678719871</v>
          </cell>
          <cell r="U49">
            <v>179.18011895683713</v>
          </cell>
          <cell r="V49">
            <v>178.64257859996661</v>
          </cell>
          <cell r="W49">
            <v>178.10665086416668</v>
          </cell>
          <cell r="X49">
            <v>177.57233091157423</v>
          </cell>
          <cell r="Y49">
            <v>177.03961391883951</v>
          </cell>
          <cell r="Z49">
            <v>176.50849507708296</v>
          </cell>
          <cell r="AA49">
            <v>175.97896959185172</v>
          </cell>
          <cell r="AB49">
            <v>175.45103268307616</v>
          </cell>
          <cell r="AC49">
            <v>174.92467958502692</v>
          </cell>
          <cell r="AD49">
            <v>174.39990554627184</v>
          </cell>
          <cell r="AE49">
            <v>173.87670582963304</v>
          </cell>
        </row>
        <row r="50">
          <cell r="G50" t="str">
            <v>RegionXLarge RetStock 2016</v>
          </cell>
          <cell r="H50" t="str">
            <v>Com</v>
          </cell>
          <cell r="I50" t="str">
            <v>XLarge Ret</v>
          </cell>
          <cell r="J50" t="str">
            <v>Stock 2016</v>
          </cell>
          <cell r="K50" t="str">
            <v>Millions SqFt</v>
          </cell>
          <cell r="L50">
            <v>138.35734062238015</v>
          </cell>
          <cell r="M50">
            <v>137.7208968555172</v>
          </cell>
          <cell r="N50">
            <v>137.08738072998179</v>
          </cell>
          <cell r="O50">
            <v>136.45677877862389</v>
          </cell>
          <cell r="P50">
            <v>135.8290775962422</v>
          </cell>
          <cell r="Q50">
            <v>135.20426383929947</v>
          </cell>
          <cell r="R50">
            <v>134.5823242256387</v>
          </cell>
          <cell r="S50">
            <v>133.96324553420075</v>
          </cell>
          <cell r="T50">
            <v>133.34701460474344</v>
          </cell>
          <cell r="U50">
            <v>132.73361833756161</v>
          </cell>
          <cell r="V50">
            <v>132.12304369320884</v>
          </cell>
          <cell r="W50">
            <v>131.51527769222005</v>
          </cell>
          <cell r="X50">
            <v>130.91030741483584</v>
          </cell>
          <cell r="Y50">
            <v>130.3081200007276</v>
          </cell>
          <cell r="Z50">
            <v>129.70870264872423</v>
          </cell>
          <cell r="AA50">
            <v>129.11204261654012</v>
          </cell>
          <cell r="AB50">
            <v>128.51812722050403</v>
          </cell>
          <cell r="AC50">
            <v>127.92694383528971</v>
          </cell>
          <cell r="AD50">
            <v>127.33847989364737</v>
          </cell>
          <cell r="AE50">
            <v>126.75272288613657</v>
          </cell>
        </row>
        <row r="51">
          <cell r="G51" t="str">
            <v>RegionLarge RetStock 2016</v>
          </cell>
          <cell r="H51" t="str">
            <v>Com</v>
          </cell>
          <cell r="I51" t="str">
            <v>Large Ret</v>
          </cell>
          <cell r="J51" t="str">
            <v>Stock 2016</v>
          </cell>
          <cell r="K51" t="str">
            <v>Millions SqFt</v>
          </cell>
          <cell r="L51">
            <v>208.9574509880029</v>
          </cell>
          <cell r="M51">
            <v>207.99624671345808</v>
          </cell>
          <cell r="N51">
            <v>207.03946397857615</v>
          </cell>
          <cell r="O51">
            <v>206.0870824442747</v>
          </cell>
          <cell r="P51">
            <v>205.13908186503102</v>
          </cell>
          <cell r="Q51">
            <v>204.1954420884519</v>
          </cell>
          <cell r="R51">
            <v>203.25614305484498</v>
          </cell>
          <cell r="S51">
            <v>202.32116479679266</v>
          </cell>
          <cell r="T51">
            <v>201.3904874387274</v>
          </cell>
          <cell r="U51">
            <v>200.46409119650929</v>
          </cell>
          <cell r="V51">
            <v>199.54195637700533</v>
          </cell>
          <cell r="W51">
            <v>198.62406337767112</v>
          </cell>
          <cell r="X51">
            <v>197.71039268613379</v>
          </cell>
          <cell r="Y51">
            <v>196.8009248797776</v>
          </cell>
          <cell r="Z51">
            <v>195.8956406253306</v>
          </cell>
          <cell r="AA51">
            <v>194.99452067845405</v>
          </cell>
          <cell r="AB51">
            <v>194.09754588333314</v>
          </cell>
          <cell r="AC51">
            <v>193.20469717226982</v>
          </cell>
          <cell r="AD51">
            <v>192.31595556527733</v>
          </cell>
          <cell r="AE51">
            <v>191.43130216967708</v>
          </cell>
        </row>
        <row r="52">
          <cell r="G52" t="str">
            <v>RegionMedium RetStock 2016</v>
          </cell>
          <cell r="H52" t="str">
            <v>Com</v>
          </cell>
          <cell r="I52" t="str">
            <v>Medium Ret</v>
          </cell>
          <cell r="J52" t="str">
            <v>Stock 2016</v>
          </cell>
          <cell r="K52" t="str">
            <v>Millions SqFt</v>
          </cell>
          <cell r="L52">
            <v>97.115689913224898</v>
          </cell>
          <cell r="M52">
            <v>96.668957739624062</v>
          </cell>
          <cell r="N52">
            <v>96.224280534021787</v>
          </cell>
          <cell r="O52">
            <v>95.781648843565293</v>
          </cell>
          <cell r="P52">
            <v>95.34105325888487</v>
          </cell>
          <cell r="Q52">
            <v>94.902484413894001</v>
          </cell>
          <cell r="R52">
            <v>94.465932985590086</v>
          </cell>
          <cell r="S52">
            <v>94.031389693856369</v>
          </cell>
          <cell r="T52">
            <v>93.598845301264618</v>
          </cell>
          <cell r="U52">
            <v>93.168290612878806</v>
          </cell>
          <cell r="V52">
            <v>92.739716476059556</v>
          </cell>
          <cell r="W52">
            <v>92.313113780269674</v>
          </cell>
          <cell r="X52">
            <v>91.888473456880433</v>
          </cell>
          <cell r="Y52">
            <v>91.465786478978771</v>
          </cell>
          <cell r="Z52">
            <v>91.045043861175472</v>
          </cell>
          <cell r="AA52">
            <v>90.626236659414062</v>
          </cell>
          <cell r="AB52">
            <v>90.209355970780734</v>
          </cell>
          <cell r="AC52">
            <v>89.794392933315152</v>
          </cell>
          <cell r="AD52">
            <v>89.381338725821905</v>
          </cell>
          <cell r="AE52">
            <v>88.97018456768312</v>
          </cell>
        </row>
        <row r="53">
          <cell r="G53" t="str">
            <v>RegionSmall RetStock 2016</v>
          </cell>
          <cell r="H53" t="str">
            <v>Com</v>
          </cell>
          <cell r="I53" t="str">
            <v>Small Ret</v>
          </cell>
          <cell r="J53" t="str">
            <v>Stock 2016</v>
          </cell>
          <cell r="K53" t="str">
            <v>Millions SqFt</v>
          </cell>
          <cell r="L53">
            <v>109.47966092768364</v>
          </cell>
          <cell r="M53">
            <v>108.97605448741629</v>
          </cell>
          <cell r="N53">
            <v>108.47476463677417</v>
          </cell>
          <cell r="O53">
            <v>107.975780719445</v>
          </cell>
          <cell r="P53">
            <v>107.47909212813555</v>
          </cell>
          <cell r="Q53">
            <v>106.98468830434612</v>
          </cell>
          <cell r="R53">
            <v>106.49255873814613</v>
          </cell>
          <cell r="S53">
            <v>106.00269296795065</v>
          </cell>
          <cell r="T53">
            <v>105.51508058029808</v>
          </cell>
          <cell r="U53">
            <v>105.0297112096287</v>
          </cell>
          <cell r="V53">
            <v>104.54657453806439</v>
          </cell>
          <cell r="W53">
            <v>104.0656602951893</v>
          </cell>
          <cell r="X53">
            <v>103.58695825783141</v>
          </cell>
          <cell r="Y53">
            <v>103.11045824984539</v>
          </cell>
          <cell r="Z53">
            <v>102.6361501418961</v>
          </cell>
          <cell r="AA53">
            <v>102.16402385124337</v>
          </cell>
          <cell r="AB53">
            <v>101.69406934152764</v>
          </cell>
          <cell r="AC53">
            <v>101.2262766225566</v>
          </cell>
          <cell r="AD53">
            <v>100.76063575009285</v>
          </cell>
          <cell r="AE53">
            <v>100.29713682564241</v>
          </cell>
        </row>
        <row r="54">
          <cell r="G54" t="str">
            <v>RegionSchool K-12Stock 2016</v>
          </cell>
          <cell r="H54" t="str">
            <v>Com</v>
          </cell>
          <cell r="I54" t="str">
            <v>School K-12</v>
          </cell>
          <cell r="J54" t="str">
            <v>Stock 2016</v>
          </cell>
          <cell r="K54" t="str">
            <v>Millions SqFt</v>
          </cell>
          <cell r="L54">
            <v>241.11763975818661</v>
          </cell>
          <cell r="M54">
            <v>240.12905743517803</v>
          </cell>
          <cell r="N54">
            <v>239.14452829969383</v>
          </cell>
          <cell r="O54">
            <v>238.16403573366509</v>
          </cell>
          <cell r="P54">
            <v>237.18756318715711</v>
          </cell>
          <cell r="Q54">
            <v>236.21509417808971</v>
          </cell>
          <cell r="R54">
            <v>235.24661229195956</v>
          </cell>
          <cell r="S54">
            <v>234.28210118156252</v>
          </cell>
          <cell r="T54">
            <v>233.32154456671807</v>
          </cell>
          <cell r="U54">
            <v>232.36492623399457</v>
          </cell>
          <cell r="V54">
            <v>231.41223003643518</v>
          </cell>
          <cell r="W54">
            <v>230.46343989328579</v>
          </cell>
          <cell r="X54">
            <v>229.51853978972335</v>
          </cell>
          <cell r="Y54">
            <v>228.57751377658545</v>
          </cell>
          <cell r="Z54">
            <v>227.64034597010144</v>
          </cell>
          <cell r="AA54">
            <v>226.70702055162403</v>
          </cell>
          <cell r="AB54">
            <v>225.77752176736234</v>
          </cell>
          <cell r="AC54">
            <v>224.85183392811618</v>
          </cell>
          <cell r="AD54">
            <v>223.92994140901092</v>
          </cell>
          <cell r="AE54">
            <v>223.01182864923393</v>
          </cell>
        </row>
        <row r="55">
          <cell r="G55" t="str">
            <v>RegionUniversityStock 2016</v>
          </cell>
          <cell r="H55" t="str">
            <v>Com</v>
          </cell>
          <cell r="I55" t="str">
            <v>University</v>
          </cell>
          <cell r="J55" t="str">
            <v>Stock 2016</v>
          </cell>
          <cell r="K55" t="str">
            <v>Millions SqFt</v>
          </cell>
          <cell r="L55">
            <v>122.15340627232256</v>
          </cell>
          <cell r="M55">
            <v>121.65257730660603</v>
          </cell>
          <cell r="N55">
            <v>121.15380173964894</v>
          </cell>
          <cell r="O55">
            <v>120.65707115251638</v>
          </cell>
          <cell r="P55">
            <v>120.16237716079107</v>
          </cell>
          <cell r="Q55">
            <v>119.66971141443182</v>
          </cell>
          <cell r="R55">
            <v>119.17906559763266</v>
          </cell>
          <cell r="S55">
            <v>118.69043142868237</v>
          </cell>
          <cell r="T55">
            <v>118.20380065982476</v>
          </cell>
          <cell r="U55">
            <v>117.71916507711948</v>
          </cell>
          <cell r="V55">
            <v>117.23651650030328</v>
          </cell>
          <cell r="W55">
            <v>116.75584678265207</v>
          </cell>
          <cell r="X55">
            <v>116.27714781084319</v>
          </cell>
          <cell r="Y55">
            <v>115.80041150481873</v>
          </cell>
          <cell r="Z55">
            <v>115.32562981764897</v>
          </cell>
          <cell r="AA55">
            <v>114.8527947353966</v>
          </cell>
          <cell r="AB55">
            <v>114.38189827698147</v>
          </cell>
          <cell r="AC55">
            <v>113.91293249404585</v>
          </cell>
          <cell r="AD55">
            <v>113.44588947082025</v>
          </cell>
          <cell r="AE55">
            <v>112.98076132398991</v>
          </cell>
        </row>
        <row r="56">
          <cell r="G56" t="str">
            <v>RegionWarehouseStock 2016</v>
          </cell>
          <cell r="H56" t="str">
            <v>Com</v>
          </cell>
          <cell r="I56" t="str">
            <v>Warehouse</v>
          </cell>
          <cell r="J56" t="str">
            <v>Stock 2016</v>
          </cell>
          <cell r="K56" t="str">
            <v>Millions SqFt</v>
          </cell>
          <cell r="L56">
            <v>448.69829599576161</v>
          </cell>
          <cell r="M56">
            <v>447.03811230057732</v>
          </cell>
          <cell r="N56">
            <v>445.3840712850652</v>
          </cell>
          <cell r="O56">
            <v>443.73615022131042</v>
          </cell>
          <cell r="P56">
            <v>442.09432646549152</v>
          </cell>
          <cell r="Q56">
            <v>440.45857745756916</v>
          </cell>
          <cell r="R56">
            <v>438.82888072097626</v>
          </cell>
          <cell r="S56">
            <v>437.2052138623086</v>
          </cell>
          <cell r="T56">
            <v>435.58755457101802</v>
          </cell>
          <cell r="U56">
            <v>433.97588061910528</v>
          </cell>
          <cell r="V56">
            <v>432.37016986081449</v>
          </cell>
          <cell r="W56">
            <v>430.77040023232951</v>
          </cell>
          <cell r="X56">
            <v>429.17654975146979</v>
          </cell>
          <cell r="Y56">
            <v>427.58859651738936</v>
          </cell>
          <cell r="Z56">
            <v>426.00651871027503</v>
          </cell>
          <cell r="AA56">
            <v>424.43029459104702</v>
          </cell>
          <cell r="AB56">
            <v>422.85990250106011</v>
          </cell>
          <cell r="AC56">
            <v>421.2953208618062</v>
          </cell>
          <cell r="AD56">
            <v>419.73652817461749</v>
          </cell>
          <cell r="AE56">
            <v>418.18350302037135</v>
          </cell>
        </row>
        <row r="57">
          <cell r="G57" t="str">
            <v>RegionSupermarketStock 2016</v>
          </cell>
          <cell r="H57" t="str">
            <v>Com</v>
          </cell>
          <cell r="I57" t="str">
            <v>Supermarket</v>
          </cell>
          <cell r="J57" t="str">
            <v>Stock 2016</v>
          </cell>
          <cell r="K57" t="str">
            <v>Millions SqFt</v>
          </cell>
          <cell r="L57">
            <v>53.720939527021244</v>
          </cell>
          <cell r="M57">
            <v>53.237451071278059</v>
          </cell>
          <cell r="N57">
            <v>52.758314011636557</v>
          </cell>
          <cell r="O57">
            <v>52.283489185531828</v>
          </cell>
          <cell r="P57">
            <v>51.812937782862043</v>
          </cell>
          <cell r="Q57">
            <v>51.346621342816277</v>
          </cell>
          <cell r="R57">
            <v>50.884501750730934</v>
          </cell>
          <cell r="S57">
            <v>50.426541234974358</v>
          </cell>
          <cell r="T57">
            <v>49.97270236385959</v>
          </cell>
          <cell r="U57">
            <v>49.522948042584851</v>
          </cell>
          <cell r="V57">
            <v>49.077241510201581</v>
          </cell>
          <cell r="W57">
            <v>48.635546336609778</v>
          </cell>
          <cell r="X57">
            <v>48.197826419580288</v>
          </cell>
          <cell r="Y57">
            <v>47.76404598180406</v>
          </cell>
          <cell r="Z57">
            <v>47.33416956796782</v>
          </cell>
          <cell r="AA57">
            <v>46.908162041856116</v>
          </cell>
          <cell r="AB57">
            <v>46.485988583479411</v>
          </cell>
          <cell r="AC57">
            <v>46.067614686228097</v>
          </cell>
          <cell r="AD57">
            <v>45.653006154052044</v>
          </cell>
          <cell r="AE57">
            <v>45.242129098665572</v>
          </cell>
        </row>
        <row r="58">
          <cell r="G58" t="str">
            <v>RegionMiniMartStock 2016</v>
          </cell>
          <cell r="H58" t="str">
            <v>Com</v>
          </cell>
          <cell r="I58" t="str">
            <v>MiniMart</v>
          </cell>
          <cell r="J58" t="str">
            <v>Stock 2016</v>
          </cell>
          <cell r="K58" t="str">
            <v>Millions SqFt</v>
          </cell>
          <cell r="L58">
            <v>22.491017060912501</v>
          </cell>
          <cell r="M58">
            <v>22.384859460384995</v>
          </cell>
          <cell r="N58">
            <v>22.279202923731983</v>
          </cell>
          <cell r="O58">
            <v>22.174045085931969</v>
          </cell>
          <cell r="P58">
            <v>22.069383593126368</v>
          </cell>
          <cell r="Q58">
            <v>21.965216102566814</v>
          </cell>
          <cell r="R58">
            <v>21.8615402825627</v>
          </cell>
          <cell r="S58">
            <v>21.758353812429004</v>
          </cell>
          <cell r="T58">
            <v>21.655654382434342</v>
          </cell>
          <cell r="U58">
            <v>21.553439693749251</v>
          </cell>
          <cell r="V58">
            <v>21.451707458394754</v>
          </cell>
          <cell r="W58">
            <v>21.350455399191134</v>
          </cell>
          <cell r="X58">
            <v>21.249681249706953</v>
          </cell>
          <cell r="Y58">
            <v>21.149382754208336</v>
          </cell>
          <cell r="Z58">
            <v>21.049557667608472</v>
          </cell>
          <cell r="AA58">
            <v>20.950203755417366</v>
          </cell>
          <cell r="AB58">
            <v>20.851318793691796</v>
          </cell>
          <cell r="AC58">
            <v>20.75290056898557</v>
          </cell>
          <cell r="AD58">
            <v>20.654946878299963</v>
          </cell>
          <cell r="AE58">
            <v>20.557455529034385</v>
          </cell>
        </row>
        <row r="59">
          <cell r="G59" t="str">
            <v>RegionRestaurantStock 2016</v>
          </cell>
          <cell r="H59" t="str">
            <v>Com</v>
          </cell>
          <cell r="I59" t="str">
            <v>Restaurant</v>
          </cell>
          <cell r="J59" t="str">
            <v>Stock 2016</v>
          </cell>
          <cell r="K59" t="str">
            <v>Millions SqFt</v>
          </cell>
          <cell r="L59">
            <v>51.550857208753726</v>
          </cell>
          <cell r="M59">
            <v>51.307537162728408</v>
          </cell>
          <cell r="N59">
            <v>51.065365587320336</v>
          </cell>
          <cell r="O59">
            <v>50.824337061748189</v>
          </cell>
          <cell r="P59">
            <v>50.584446190816735</v>
          </cell>
          <cell r="Q59">
            <v>50.345687604796083</v>
          </cell>
          <cell r="R59">
            <v>50.108055959301453</v>
          </cell>
          <cell r="S59">
            <v>49.871545935173543</v>
          </cell>
          <cell r="T59">
            <v>49.636152238359529</v>
          </cell>
          <cell r="U59">
            <v>49.40186959979448</v>
          </cell>
          <cell r="V59">
            <v>49.168692775283453</v>
          </cell>
          <cell r="W59">
            <v>48.936616545384119</v>
          </cell>
          <cell r="X59">
            <v>48.705635715289908</v>
          </cell>
          <cell r="Y59">
            <v>48.475745114713739</v>
          </cell>
          <cell r="Z59">
            <v>48.246939597772297</v>
          </cell>
          <cell r="AA59">
            <v>48.019214042870807</v>
          </cell>
          <cell r="AB59">
            <v>47.792563352588466</v>
          </cell>
          <cell r="AC59">
            <v>47.56698245356425</v>
          </cell>
          <cell r="AD59">
            <v>47.342466296383435</v>
          </cell>
          <cell r="AE59">
            <v>47.119009855464505</v>
          </cell>
        </row>
        <row r="60">
          <cell r="G60" t="str">
            <v>RegionLodgingStock 2016</v>
          </cell>
          <cell r="H60" t="str">
            <v>Com</v>
          </cell>
          <cell r="I60" t="str">
            <v>Lodging</v>
          </cell>
          <cell r="J60" t="str">
            <v>Stock 2016</v>
          </cell>
          <cell r="K60" t="str">
            <v>Millions SqFt</v>
          </cell>
          <cell r="L60">
            <v>170.15189589049527</v>
          </cell>
          <cell r="M60">
            <v>169.74353134035809</v>
          </cell>
          <cell r="N60">
            <v>169.33614686514122</v>
          </cell>
          <cell r="O60">
            <v>168.92974011266489</v>
          </cell>
          <cell r="P60">
            <v>168.52430873639449</v>
          </cell>
          <cell r="Q60">
            <v>168.11985039542716</v>
          </cell>
          <cell r="R60">
            <v>167.71636275447813</v>
          </cell>
          <cell r="S60">
            <v>167.31384348386743</v>
          </cell>
          <cell r="T60">
            <v>166.91229025950614</v>
          </cell>
          <cell r="U60">
            <v>166.51170076288332</v>
          </cell>
          <cell r="V60">
            <v>166.11207268105238</v>
          </cell>
          <cell r="W60">
            <v>165.7134037066179</v>
          </cell>
          <cell r="X60">
            <v>165.31569153772202</v>
          </cell>
          <cell r="Y60">
            <v>164.91893387803151</v>
          </cell>
          <cell r="Z60">
            <v>164.52312843672422</v>
          </cell>
          <cell r="AA60">
            <v>164.12827292847609</v>
          </cell>
          <cell r="AB60">
            <v>163.73436507344778</v>
          </cell>
          <cell r="AC60">
            <v>163.3414025972715</v>
          </cell>
          <cell r="AD60">
            <v>162.94938323103807</v>
          </cell>
          <cell r="AE60">
            <v>162.55830471128357</v>
          </cell>
        </row>
        <row r="61">
          <cell r="G61" t="str">
            <v>RegionHospitalStock 2016</v>
          </cell>
          <cell r="H61" t="str">
            <v>Com</v>
          </cell>
          <cell r="I61" t="str">
            <v>Hospital</v>
          </cell>
          <cell r="J61" t="str">
            <v>Stock 2016</v>
          </cell>
          <cell r="K61" t="str">
            <v>Millions SqFt</v>
          </cell>
          <cell r="L61">
            <v>105.02947953487826</v>
          </cell>
          <cell r="M61">
            <v>104.80891762785501</v>
          </cell>
          <cell r="N61">
            <v>104.58881890083651</v>
          </cell>
          <cell r="O61">
            <v>104.36918238114475</v>
          </cell>
          <cell r="P61">
            <v>104.15000709814436</v>
          </cell>
          <cell r="Q61">
            <v>103.93129208323826</v>
          </cell>
          <cell r="R61">
            <v>103.71303636986346</v>
          </cell>
          <cell r="S61">
            <v>103.49523899348674</v>
          </cell>
          <cell r="T61">
            <v>103.27789899160042</v>
          </cell>
          <cell r="U61">
            <v>103.06101540371807</v>
          </cell>
          <cell r="V61">
            <v>102.84458727137024</v>
          </cell>
          <cell r="W61">
            <v>102.62861363810038</v>
          </cell>
          <cell r="X61">
            <v>102.41309354946036</v>
          </cell>
          <cell r="Y61">
            <v>102.19802605300649</v>
          </cell>
          <cell r="Z61">
            <v>101.98341019829519</v>
          </cell>
          <cell r="AA61">
            <v>101.76924503687877</v>
          </cell>
          <cell r="AB61">
            <v>101.55552962230132</v>
          </cell>
          <cell r="AC61">
            <v>101.3422630100945</v>
          </cell>
          <cell r="AD61">
            <v>101.1294442577733</v>
          </cell>
          <cell r="AE61">
            <v>100.91707242483197</v>
          </cell>
        </row>
        <row r="62">
          <cell r="G62" t="str">
            <v>RegionResidential CareStock 2016</v>
          </cell>
          <cell r="H62" t="str">
            <v>Com</v>
          </cell>
          <cell r="I62" t="str">
            <v>Residential Care</v>
          </cell>
          <cell r="J62" t="str">
            <v>Stock 2016</v>
          </cell>
          <cell r="K62" t="str">
            <v>Millions SqFt</v>
          </cell>
          <cell r="L62">
            <v>128.74820917277606</v>
          </cell>
          <cell r="M62">
            <v>128.43921347076139</v>
          </cell>
          <cell r="N62">
            <v>128.1309593584316</v>
          </cell>
          <cell r="O62">
            <v>127.82344505597135</v>
          </cell>
          <cell r="P62">
            <v>127.51666878783702</v>
          </cell>
          <cell r="Q62">
            <v>127.21062878274621</v>
          </cell>
          <cell r="R62">
            <v>126.90532327366765</v>
          </cell>
          <cell r="S62">
            <v>126.60075049781085</v>
          </cell>
          <cell r="T62">
            <v>126.29690869661611</v>
          </cell>
          <cell r="U62">
            <v>125.99379611574425</v>
          </cell>
          <cell r="V62">
            <v>125.69141100506647</v>
          </cell>
          <cell r="W62">
            <v>125.3897516186543</v>
          </cell>
          <cell r="X62">
            <v>125.08881621476955</v>
          </cell>
          <cell r="Y62">
            <v>124.78860305585408</v>
          </cell>
          <cell r="Z62">
            <v>124.48911040852005</v>
          </cell>
          <cell r="AA62">
            <v>124.1903365435396</v>
          </cell>
          <cell r="AB62">
            <v>123.8922797358351</v>
          </cell>
          <cell r="AC62">
            <v>123.59493826446912</v>
          </cell>
          <cell r="AD62">
            <v>123.29831041263438</v>
          </cell>
          <cell r="AE62">
            <v>123.00239446764408</v>
          </cell>
        </row>
        <row r="63">
          <cell r="G63" t="str">
            <v>RegionAssemblyStock 2016</v>
          </cell>
          <cell r="H63" t="str">
            <v>Com</v>
          </cell>
          <cell r="I63" t="str">
            <v>Assembly</v>
          </cell>
          <cell r="J63" t="str">
            <v>Stock 2016</v>
          </cell>
          <cell r="K63" t="str">
            <v>Millions SqFt</v>
          </cell>
          <cell r="L63">
            <v>375.90224900649127</v>
          </cell>
          <cell r="M63">
            <v>374.21570091594884</v>
          </cell>
          <cell r="N63">
            <v>372.53671980450594</v>
          </cell>
          <cell r="O63">
            <v>370.86527172164978</v>
          </cell>
          <cell r="P63">
            <v>369.20132286919198</v>
          </cell>
          <cell r="Q63">
            <v>367.54483960058553</v>
          </cell>
          <cell r="R63">
            <v>365.89578842024423</v>
          </cell>
          <cell r="S63">
            <v>364.25413598286536</v>
          </cell>
          <cell r="T63">
            <v>362.6198490927556</v>
          </cell>
          <cell r="U63">
            <v>360.99289470315949</v>
          </cell>
          <cell r="V63">
            <v>359.37323991559134</v>
          </cell>
          <cell r="W63">
            <v>357.76085197917007</v>
          </cell>
          <cell r="X63">
            <v>356.15569828995689</v>
          </cell>
          <cell r="Y63">
            <v>354.55774639029596</v>
          </cell>
          <cell r="Z63">
            <v>352.96696396815821</v>
          </cell>
          <cell r="AA63">
            <v>351.38331885648773</v>
          </cell>
          <cell r="AB63">
            <v>349.80677903255156</v>
          </cell>
          <cell r="AC63">
            <v>348.23731261729228</v>
          </cell>
          <cell r="AD63">
            <v>346.67488787468267</v>
          </cell>
          <cell r="AE63">
            <v>345.11947321108494</v>
          </cell>
        </row>
        <row r="64">
          <cell r="G64" t="str">
            <v>RegionOtherStock 2016</v>
          </cell>
          <cell r="H64" t="str">
            <v>Com</v>
          </cell>
          <cell r="I64" t="str">
            <v>Other</v>
          </cell>
          <cell r="J64" t="str">
            <v>Stock 2016</v>
          </cell>
          <cell r="K64" t="str">
            <v>Millions SqFt</v>
          </cell>
          <cell r="L64">
            <v>342.64988330108076</v>
          </cell>
          <cell r="M64">
            <v>339.56603435137106</v>
          </cell>
          <cell r="N64">
            <v>336.50994004220871</v>
          </cell>
          <cell r="O64">
            <v>333.48135058182885</v>
          </cell>
          <cell r="P64">
            <v>330.48001842659238</v>
          </cell>
          <cell r="Q64">
            <v>327.50569826075304</v>
          </cell>
          <cell r="R64">
            <v>324.55814697640625</v>
          </cell>
          <cell r="S64">
            <v>321.63712365361863</v>
          </cell>
          <cell r="T64">
            <v>318.7423895407361</v>
          </cell>
          <cell r="U64">
            <v>315.87370803486942</v>
          </cell>
          <cell r="V64">
            <v>313.03084466255564</v>
          </cell>
          <cell r="W64">
            <v>310.21356706059254</v>
          </cell>
          <cell r="X64">
            <v>307.42164495704725</v>
          </cell>
          <cell r="Y64">
            <v>304.65485015243382</v>
          </cell>
          <cell r="Z64">
            <v>301.9129565010619</v>
          </cell>
          <cell r="AA64">
            <v>299.19573989255235</v>
          </cell>
          <cell r="AB64">
            <v>296.50297823351934</v>
          </cell>
          <cell r="AC64">
            <v>293.83445142941764</v>
          </cell>
          <cell r="AD64">
            <v>291.18994136655289</v>
          </cell>
          <cell r="AE64">
            <v>288.5692318942539</v>
          </cell>
        </row>
        <row r="65">
          <cell r="G65" t="str">
            <v>RegionIdahoStock</v>
          </cell>
          <cell r="H65" t="str">
            <v>Ag</v>
          </cell>
          <cell r="I65" t="str">
            <v>Idaho</v>
          </cell>
          <cell r="J65" t="str">
            <v>Stock</v>
          </cell>
          <cell r="K65" t="str">
            <v>% Growth</v>
          </cell>
          <cell r="L65">
            <v>0</v>
          </cell>
          <cell r="M65">
            <v>1.2504100211369894E-4</v>
          </cell>
          <cell r="N65">
            <v>1.7375879514796466E-4</v>
          </cell>
          <cell r="O65">
            <v>6.1210927779177624E-4</v>
          </cell>
          <cell r="P65">
            <v>8.8127487458086599E-4</v>
          </cell>
          <cell r="Q65">
            <v>1.1201972174019578E-3</v>
          </cell>
          <cell r="R65">
            <v>1.2717867360821197E-3</v>
          </cell>
          <cell r="S65">
            <v>1.4404642508513471E-3</v>
          </cell>
          <cell r="T65">
            <v>1.5874396385228723E-3</v>
          </cell>
          <cell r="U65">
            <v>1.7204636459112381E-3</v>
          </cell>
          <cell r="V65">
            <v>1.8289050040785739E-3</v>
          </cell>
          <cell r="W65">
            <v>1.9377539743383628E-3</v>
          </cell>
          <cell r="X65">
            <v>2.0316119038316116E-3</v>
          </cell>
          <cell r="Y65">
            <v>2.128079506222659E-3</v>
          </cell>
          <cell r="Z65">
            <v>2.2126572758413075E-3</v>
          </cell>
          <cell r="AA65">
            <v>2.2578225416429688E-3</v>
          </cell>
          <cell r="AB65">
            <v>2.3464540176612314E-3</v>
          </cell>
          <cell r="AC65">
            <v>2.414467009038601E-3</v>
          </cell>
          <cell r="AD65">
            <v>2.4848313911262653E-3</v>
          </cell>
          <cell r="AE65">
            <v>2.5344116000376449E-3</v>
          </cell>
        </row>
        <row r="66">
          <cell r="G66" t="str">
            <v>RegionMontanaStock</v>
          </cell>
          <cell r="H66" t="str">
            <v>Ag</v>
          </cell>
          <cell r="I66" t="str">
            <v>Montana</v>
          </cell>
          <cell r="J66" t="str">
            <v>Stock</v>
          </cell>
          <cell r="K66" t="str">
            <v>% Growth</v>
          </cell>
          <cell r="L66">
            <v>0</v>
          </cell>
          <cell r="M66">
            <v>1.0848242299839954E-2</v>
          </cell>
          <cell r="N66">
            <v>1.059267655252486E-2</v>
          </cell>
          <cell r="O66">
            <v>1.0752312089181865E-2</v>
          </cell>
          <cell r="P66">
            <v>1.075849831916186E-2</v>
          </cell>
          <cell r="Q66">
            <v>7.6567396067742733E-3</v>
          </cell>
          <cell r="R66">
            <v>7.6532068711881581E-3</v>
          </cell>
          <cell r="S66">
            <v>7.9235679867256659E-3</v>
          </cell>
          <cell r="T66">
            <v>8.1459053842477987E-3</v>
          </cell>
          <cell r="U66">
            <v>8.331284422267278E-3</v>
          </cell>
          <cell r="V66">
            <v>8.47135846405455E-3</v>
          </cell>
          <cell r="W66">
            <v>8.5938864965773454E-3</v>
          </cell>
          <cell r="X66">
            <v>8.6866032784890905E-3</v>
          </cell>
          <cell r="Y66">
            <v>8.7680800681235963E-3</v>
          </cell>
          <cell r="Z66">
            <v>8.8271867856936984E-3</v>
          </cell>
          <cell r="AA66">
            <v>8.8355566433926322E-3</v>
          </cell>
          <cell r="AB66">
            <v>8.8812025924713319E-3</v>
          </cell>
          <cell r="AC66">
            <v>8.8979055290069331E-3</v>
          </cell>
          <cell r="AD66">
            <v>8.9118787925779024E-3</v>
          </cell>
          <cell r="AE66">
            <v>8.9015256915168112E-3</v>
          </cell>
        </row>
        <row r="67">
          <cell r="G67" t="str">
            <v>RegionOregonStock</v>
          </cell>
          <cell r="H67" t="str">
            <v>Ag</v>
          </cell>
          <cell r="I67" t="str">
            <v>Oregon</v>
          </cell>
          <cell r="J67" t="str">
            <v>Stock</v>
          </cell>
          <cell r="K67" t="str">
            <v>% Growth</v>
          </cell>
          <cell r="L67">
            <v>0</v>
          </cell>
          <cell r="M67">
            <v>1.0110842680911804E-2</v>
          </cell>
          <cell r="N67">
            <v>1.0059217505089263E-2</v>
          </cell>
          <cell r="O67">
            <v>1.1176866051223918E-2</v>
          </cell>
          <cell r="P67">
            <v>1.9803102619340613E-2</v>
          </cell>
          <cell r="Q67">
            <v>1.2078828157499845E-2</v>
          </cell>
          <cell r="R67">
            <v>1.2074917420983849E-2</v>
          </cell>
          <cell r="S67">
            <v>1.2823009061012478E-2</v>
          </cell>
          <cell r="T67">
            <v>1.2064646132519813E-2</v>
          </cell>
          <cell r="U67">
            <v>2.1359830411811859E-2</v>
          </cell>
          <cell r="V67">
            <v>1.1864279678250279E-2</v>
          </cell>
          <cell r="W67">
            <v>1.1811806122028052E-2</v>
          </cell>
          <cell r="X67">
            <v>1.1060463245174785E-2</v>
          </cell>
          <cell r="Y67">
            <v>1.1689201211084101E-2</v>
          </cell>
          <cell r="Z67">
            <v>1.9623204602959039E-2</v>
          </cell>
          <cell r="AA67">
            <v>1.2054155221857031E-2</v>
          </cell>
          <cell r="AB67">
            <v>1.2615728823653952E-2</v>
          </cell>
          <cell r="AC67">
            <v>1.2496481187089379E-2</v>
          </cell>
          <cell r="AD67">
            <v>1.1753415892541448E-2</v>
          </cell>
          <cell r="AE67">
            <v>2.0946064887122692E-2</v>
          </cell>
        </row>
        <row r="68">
          <cell r="G68" t="str">
            <v>RegionWashingtonStock</v>
          </cell>
          <cell r="H68" t="str">
            <v>Ag</v>
          </cell>
          <cell r="I68" t="str">
            <v>Washington</v>
          </cell>
          <cell r="J68" t="str">
            <v>Stock</v>
          </cell>
          <cell r="K68" t="str">
            <v>% Growth</v>
          </cell>
          <cell r="L68">
            <v>0</v>
          </cell>
          <cell r="M68">
            <v>1.0662122206220235E-2</v>
          </cell>
          <cell r="N68">
            <v>1.0931258902780325E-2</v>
          </cell>
          <cell r="O68">
            <v>1.1173761515183053E-2</v>
          </cell>
          <cell r="P68">
            <v>1.811439906784525E-2</v>
          </cell>
          <cell r="Q68">
            <v>1.2399989211989764E-2</v>
          </cell>
          <cell r="R68">
            <v>1.1939862954954953E-2</v>
          </cell>
          <cell r="S68">
            <v>1.2288284859874222E-2</v>
          </cell>
          <cell r="T68">
            <v>1.1842226253476947E-2</v>
          </cell>
          <cell r="U68">
            <v>1.9682157833762929E-2</v>
          </cell>
          <cell r="V68">
            <v>1.1592234987503456E-2</v>
          </cell>
          <cell r="W68">
            <v>1.1147844023716795E-2</v>
          </cell>
          <cell r="X68">
            <v>1.1425985017752077E-2</v>
          </cell>
          <cell r="Y68">
            <v>1.0985810035676221E-2</v>
          </cell>
          <cell r="Z68">
            <v>1.7930228386922677E-2</v>
          </cell>
          <cell r="AA68">
            <v>1.1736355426763144E-2</v>
          </cell>
          <cell r="AB68">
            <v>1.1982095590114178E-2</v>
          </cell>
          <cell r="AC68">
            <v>1.1862624139313738E-2</v>
          </cell>
          <cell r="AD68">
            <v>1.1418033334772959E-2</v>
          </cell>
          <cell r="AE68">
            <v>1.8838157687553127E-2</v>
          </cell>
        </row>
        <row r="69">
          <cell r="G69" t="str">
            <v>RegionIdahoDairyStock</v>
          </cell>
          <cell r="H69" t="str">
            <v>Dairy</v>
          </cell>
          <cell r="I69" t="str">
            <v>IdahoDairy</v>
          </cell>
          <cell r="J69" t="str">
            <v>Stock</v>
          </cell>
          <cell r="K69" t="str">
            <v>1000lbs</v>
          </cell>
          <cell r="L69">
            <v>13629.012110609969</v>
          </cell>
          <cell r="M69">
            <v>13842.907114251881</v>
          </cell>
          <cell r="N69">
            <v>14023.216425344392</v>
          </cell>
          <cell r="O69">
            <v>14266.319353967396</v>
          </cell>
          <cell r="P69">
            <v>14513.683501515552</v>
          </cell>
          <cell r="Q69">
            <v>14784.738793280194</v>
          </cell>
          <cell r="R69">
            <v>15048.82150982591</v>
          </cell>
          <cell r="S69">
            <v>15351.081667959821</v>
          </cell>
          <cell r="T69">
            <v>15676.70161423125</v>
          </cell>
          <cell r="U69">
            <v>16022.910400199034</v>
          </cell>
          <cell r="V69">
            <v>16435.334001552066</v>
          </cell>
          <cell r="W69">
            <v>16796.9270935268</v>
          </cell>
          <cell r="X69">
            <v>17186.008838626629</v>
          </cell>
          <cell r="Y69">
            <v>17509.663776252026</v>
          </cell>
          <cell r="Z69">
            <v>17849.045518001847</v>
          </cell>
          <cell r="AA69">
            <v>18205.116228437721</v>
          </cell>
          <cell r="AB69">
            <v>18533.843580326749</v>
          </cell>
          <cell r="AC69">
            <v>18839.457555909743</v>
          </cell>
          <cell r="AD69">
            <v>19186.22471079613</v>
          </cell>
          <cell r="AE69">
            <v>19422.392838095242</v>
          </cell>
        </row>
        <row r="70">
          <cell r="G70" t="str">
            <v>RegionMontanaDairyStock</v>
          </cell>
          <cell r="H70" t="str">
            <v>Dairy</v>
          </cell>
          <cell r="I70" t="str">
            <v>MontanaDairy</v>
          </cell>
          <cell r="J70" t="str">
            <v>Stock</v>
          </cell>
          <cell r="K70" t="str">
            <v>1000lbs</v>
          </cell>
          <cell r="L70">
            <v>90.74529582059904</v>
          </cell>
          <cell r="M70">
            <v>90.898327903457215</v>
          </cell>
          <cell r="N70">
            <v>90.899562515809663</v>
          </cell>
          <cell r="O70">
            <v>91.013237267303055</v>
          </cell>
          <cell r="P70">
            <v>90.967755259326395</v>
          </cell>
          <cell r="Q70">
            <v>90.924506050749457</v>
          </cell>
          <cell r="R70">
            <v>91.025748037140048</v>
          </cell>
          <cell r="S70">
            <v>91.099301040678228</v>
          </cell>
          <cell r="T70">
            <v>90.915023147811965</v>
          </cell>
          <cell r="U70">
            <v>90.903023153329187</v>
          </cell>
          <cell r="V70">
            <v>90.903850245090197</v>
          </cell>
          <cell r="W70">
            <v>90.425722269176404</v>
          </cell>
          <cell r="X70">
            <v>90.371471553755299</v>
          </cell>
          <cell r="Y70">
            <v>90.264014484201496</v>
          </cell>
          <cell r="Z70">
            <v>90.097051493259059</v>
          </cell>
          <cell r="AA70">
            <v>89.896800203896433</v>
          </cell>
          <cell r="AB70">
            <v>89.896456479218287</v>
          </cell>
          <cell r="AC70">
            <v>89.606519803497406</v>
          </cell>
          <cell r="AD70">
            <v>89.325294250105614</v>
          </cell>
          <cell r="AE70">
            <v>89.328380794090677</v>
          </cell>
        </row>
        <row r="71">
          <cell r="G71" t="str">
            <v>RegionOregonDairyStock</v>
          </cell>
          <cell r="H71" t="str">
            <v>Dairy</v>
          </cell>
          <cell r="I71" t="str">
            <v>OregonDairy</v>
          </cell>
          <cell r="J71" t="str">
            <v>Stock</v>
          </cell>
          <cell r="K71" t="str">
            <v>1000lbs</v>
          </cell>
          <cell r="L71">
            <v>2744.180551622544</v>
          </cell>
          <cell r="M71">
            <v>2781.3253166710429</v>
          </cell>
          <cell r="N71">
            <v>2817.8028576592669</v>
          </cell>
          <cell r="O71">
            <v>2852.4466796581391</v>
          </cell>
          <cell r="P71">
            <v>2887.2703785501863</v>
          </cell>
          <cell r="Q71">
            <v>2923.2055190854799</v>
          </cell>
          <cell r="R71">
            <v>2963.8717110873577</v>
          </cell>
          <cell r="S71">
            <v>3007.9285968792492</v>
          </cell>
          <cell r="T71">
            <v>3054.4586648127197</v>
          </cell>
          <cell r="U71">
            <v>3103.2723514737127</v>
          </cell>
          <cell r="V71">
            <v>3155.2926430989965</v>
          </cell>
          <cell r="W71">
            <v>3205.2179835947745</v>
          </cell>
          <cell r="X71">
            <v>3255.0785902298294</v>
          </cell>
          <cell r="Y71">
            <v>3304.2085620815005</v>
          </cell>
          <cell r="Z71">
            <v>3359.7128554945239</v>
          </cell>
          <cell r="AA71">
            <v>3405.0605171911329</v>
          </cell>
          <cell r="AB71">
            <v>3454.1652559274162</v>
          </cell>
          <cell r="AC71">
            <v>3509.2005551615157</v>
          </cell>
          <cell r="AD71">
            <v>3557.2266817524842</v>
          </cell>
          <cell r="AE71">
            <v>3610.3576666465606</v>
          </cell>
        </row>
        <row r="72">
          <cell r="G72" t="str">
            <v>RegionWashingtonDairyStock</v>
          </cell>
          <cell r="H72" t="str">
            <v>Dairy</v>
          </cell>
          <cell r="I72" t="str">
            <v>WashingtonDairy</v>
          </cell>
          <cell r="J72" t="str">
            <v>Stock</v>
          </cell>
          <cell r="K72" t="str">
            <v>1000lbs</v>
          </cell>
          <cell r="L72">
            <v>6417.4166624736044</v>
          </cell>
          <cell r="M72">
            <v>6527.6845985495966</v>
          </cell>
          <cell r="N72">
            <v>6648.0748527559354</v>
          </cell>
          <cell r="O72">
            <v>6750.5768396680051</v>
          </cell>
          <cell r="P72">
            <v>6858.9947023924851</v>
          </cell>
          <cell r="Q72">
            <v>6950.9448303929594</v>
          </cell>
          <cell r="R72">
            <v>7066.5055116132971</v>
          </cell>
          <cell r="S72">
            <v>7154.1963866384513</v>
          </cell>
          <cell r="T72">
            <v>7260.5595150379595</v>
          </cell>
          <cell r="U72">
            <v>7382.1828771063319</v>
          </cell>
          <cell r="V72">
            <v>7515.612457778011</v>
          </cell>
          <cell r="W72">
            <v>7658.3815592644387</v>
          </cell>
          <cell r="X72">
            <v>7790.6041619373518</v>
          </cell>
          <cell r="Y72">
            <v>7925.9535611829233</v>
          </cell>
          <cell r="Z72">
            <v>8056.1594585167277</v>
          </cell>
          <cell r="AA72">
            <v>8212.3413257643278</v>
          </cell>
          <cell r="AB72">
            <v>8359.6360208598271</v>
          </cell>
          <cell r="AC72">
            <v>8487.3604780857568</v>
          </cell>
          <cell r="AD72">
            <v>8647.4216609802097</v>
          </cell>
          <cell r="AE72">
            <v>8766.8632794861296</v>
          </cell>
        </row>
        <row r="73">
          <cell r="G73" t="str">
            <v>RegionMechanical PulpStock</v>
          </cell>
          <cell r="H73" t="str">
            <v>Ind</v>
          </cell>
          <cell r="I73" t="str">
            <v>Mechanical Pulp</v>
          </cell>
          <cell r="J73" t="str">
            <v>Stock</v>
          </cell>
          <cell r="K73" t="str">
            <v>Consumption (MWh)</v>
          </cell>
          <cell r="L73">
            <v>3758422.9515033378</v>
          </cell>
          <cell r="M73">
            <v>3846371.717457301</v>
          </cell>
          <cell r="N73">
            <v>3968374.1915052147</v>
          </cell>
          <cell r="O73">
            <v>4090510.3824295267</v>
          </cell>
          <cell r="P73">
            <v>4250302.9154343279</v>
          </cell>
          <cell r="Q73">
            <v>4334033.2977658212</v>
          </cell>
          <cell r="R73">
            <v>4456327.439187984</v>
          </cell>
          <cell r="S73">
            <v>4578789.2711511394</v>
          </cell>
          <cell r="T73">
            <v>4701360.1942719091</v>
          </cell>
          <cell r="U73">
            <v>4824313.8733196864</v>
          </cell>
          <cell r="V73">
            <v>4947352.2681518989</v>
          </cell>
          <cell r="W73">
            <v>5070668.4941239785</v>
          </cell>
          <cell r="X73">
            <v>5241393.4127492504</v>
          </cell>
          <cell r="Y73">
            <v>5317320.3001071345</v>
          </cell>
          <cell r="Z73">
            <v>5440661.5619043242</v>
          </cell>
          <cell r="AA73">
            <v>5564018.2642552005</v>
          </cell>
          <cell r="AB73">
            <v>5739586.1964683067</v>
          </cell>
          <cell r="AC73">
            <v>5811280.9684790904</v>
          </cell>
          <cell r="AD73">
            <v>5935246.9976805374</v>
          </cell>
          <cell r="AE73">
            <v>6059032.0232603503</v>
          </cell>
        </row>
        <row r="74">
          <cell r="G74" t="str">
            <v>RegionKraft PulpStock</v>
          </cell>
          <cell r="H74" t="str">
            <v>Ind</v>
          </cell>
          <cell r="I74" t="str">
            <v>Kraft Pulp</v>
          </cell>
          <cell r="J74" t="str">
            <v>Stock</v>
          </cell>
          <cell r="K74" t="str">
            <v>Consumption (MWh)</v>
          </cell>
          <cell r="L74">
            <v>2773481.4382196674</v>
          </cell>
          <cell r="M74">
            <v>2819427.5750914654</v>
          </cell>
          <cell r="N74">
            <v>2890507.7097985409</v>
          </cell>
          <cell r="O74">
            <v>2962071.1114584161</v>
          </cell>
          <cell r="P74">
            <v>3059997.7868964532</v>
          </cell>
          <cell r="Q74">
            <v>3103655.7832492976</v>
          </cell>
          <cell r="R74">
            <v>3174966.0896720556</v>
          </cell>
          <cell r="S74">
            <v>3246510.2403896889</v>
          </cell>
          <cell r="T74">
            <v>3318080.388651574</v>
          </cell>
          <cell r="U74">
            <v>3389982.4618547466</v>
          </cell>
          <cell r="V74">
            <v>3462131.4738810235</v>
          </cell>
          <cell r="W74">
            <v>3534707.6510694856</v>
          </cell>
          <cell r="X74">
            <v>3640109.6347631621</v>
          </cell>
          <cell r="Y74">
            <v>3679903.4172538687</v>
          </cell>
          <cell r="Z74">
            <v>3752596.4740436999</v>
          </cell>
          <cell r="AA74">
            <v>3825294.7476344355</v>
          </cell>
          <cell r="AB74">
            <v>3934104.1351328893</v>
          </cell>
          <cell r="AC74">
            <v>3971456.2759534372</v>
          </cell>
          <cell r="AD74">
            <v>4044721.9040998006</v>
          </cell>
          <cell r="AE74">
            <v>4117951.8072271077</v>
          </cell>
        </row>
        <row r="75">
          <cell r="G75" t="str">
            <v>RegionPaperStock</v>
          </cell>
          <cell r="H75" t="str">
            <v>Ind</v>
          </cell>
          <cell r="I75" t="str">
            <v>Paper</v>
          </cell>
          <cell r="J75" t="str">
            <v>Stock</v>
          </cell>
          <cell r="K75" t="str">
            <v>Consumption (MWh)</v>
          </cell>
          <cell r="L75">
            <v>909695.70566164097</v>
          </cell>
          <cell r="M75">
            <v>929841.98736761883</v>
          </cell>
          <cell r="N75">
            <v>958296.9900283548</v>
          </cell>
          <cell r="O75">
            <v>986772.46541472664</v>
          </cell>
          <cell r="P75">
            <v>1024503.2482359634</v>
          </cell>
          <cell r="Q75">
            <v>1043814.269249864</v>
          </cell>
          <cell r="R75">
            <v>1072416.0473229263</v>
          </cell>
          <cell r="S75">
            <v>1101138.6289797227</v>
          </cell>
          <cell r="T75">
            <v>1129827.4252453854</v>
          </cell>
          <cell r="U75">
            <v>1158615.4096222189</v>
          </cell>
          <cell r="V75">
            <v>1187381.7412163604</v>
          </cell>
          <cell r="W75">
            <v>1216221.7351596826</v>
          </cell>
          <cell r="X75">
            <v>1256359.4314945252</v>
          </cell>
          <cell r="Y75">
            <v>1273754.7023949234</v>
          </cell>
          <cell r="Z75">
            <v>1302557.2241510332</v>
          </cell>
          <cell r="AA75">
            <v>1331330.2770174742</v>
          </cell>
          <cell r="AB75">
            <v>1372605.4069409962</v>
          </cell>
          <cell r="AC75">
            <v>1388979.5459728481</v>
          </cell>
          <cell r="AD75">
            <v>1417876.2653212347</v>
          </cell>
          <cell r="AE75">
            <v>1446660.9687985121</v>
          </cell>
        </row>
        <row r="76">
          <cell r="G76" t="str">
            <v>RegionFoundriesStock</v>
          </cell>
          <cell r="H76" t="str">
            <v>Ind</v>
          </cell>
          <cell r="I76" t="str">
            <v>Foundries</v>
          </cell>
          <cell r="J76" t="str">
            <v>Stock</v>
          </cell>
          <cell r="K76" t="str">
            <v>Consumption (MWh)</v>
          </cell>
          <cell r="L76">
            <v>2911780.7125423807</v>
          </cell>
          <cell r="M76">
            <v>2836711.9420544878</v>
          </cell>
          <cell r="N76">
            <v>2789583.7208478679</v>
          </cell>
          <cell r="O76">
            <v>2744161.1652043322</v>
          </cell>
          <cell r="P76">
            <v>2724138.9595719618</v>
          </cell>
          <cell r="Q76">
            <v>2657920.4757749322</v>
          </cell>
          <cell r="R76">
            <v>2617304.9227809869</v>
          </cell>
          <cell r="S76">
            <v>2577672.8738681655</v>
          </cell>
          <cell r="T76">
            <v>2539470.2769998731</v>
          </cell>
          <cell r="U76">
            <v>2502370.6800410077</v>
          </cell>
          <cell r="V76">
            <v>2466328.7382904179</v>
          </cell>
          <cell r="W76">
            <v>2431145.5854122876</v>
          </cell>
          <cell r="X76">
            <v>2419072.5388772879</v>
          </cell>
          <cell r="Y76">
            <v>2363410.6682392037</v>
          </cell>
          <cell r="Z76">
            <v>2330315.4302864787</v>
          </cell>
          <cell r="AA76">
            <v>2297818.1106687617</v>
          </cell>
          <cell r="AB76">
            <v>2286770.7986101452</v>
          </cell>
          <cell r="AC76">
            <v>2234701.6262630955</v>
          </cell>
          <cell r="AD76">
            <v>2204017.8086585626</v>
          </cell>
          <cell r="AE76">
            <v>2173546.4494459317</v>
          </cell>
        </row>
        <row r="77">
          <cell r="G77" t="str">
            <v>RegionFrozen FoodStock</v>
          </cell>
          <cell r="H77" t="str">
            <v>Ind</v>
          </cell>
          <cell r="I77" t="str">
            <v>Frozen Food</v>
          </cell>
          <cell r="J77" t="str">
            <v>Stock</v>
          </cell>
          <cell r="K77" t="str">
            <v>Consumption (MWh)</v>
          </cell>
          <cell r="L77">
            <v>1237117.9151862806</v>
          </cell>
          <cell r="M77">
            <v>1256265.8697824469</v>
          </cell>
          <cell r="N77">
            <v>1286638.141562406</v>
          </cell>
          <cell r="O77">
            <v>1317026.0249685342</v>
          </cell>
          <cell r="P77">
            <v>1359372.6119707115</v>
          </cell>
          <cell r="Q77">
            <v>1377450.5956346455</v>
          </cell>
          <cell r="R77">
            <v>1407752.7747509496</v>
          </cell>
          <cell r="S77">
            <v>1438031.0417962291</v>
          </cell>
          <cell r="T77">
            <v>1468359.9477337729</v>
          </cell>
          <cell r="U77">
            <v>1498806.1175902041</v>
          </cell>
          <cell r="V77">
            <v>1529247.5005361729</v>
          </cell>
          <cell r="W77">
            <v>1559755.0254088808</v>
          </cell>
          <cell r="X77">
            <v>1604695.7181381483</v>
          </cell>
          <cell r="Y77">
            <v>1620685.0488578391</v>
          </cell>
          <cell r="Z77">
            <v>1651120.4927678995</v>
          </cell>
          <cell r="AA77">
            <v>1681526.4060613776</v>
          </cell>
          <cell r="AB77">
            <v>1727706.9650814079</v>
          </cell>
          <cell r="AC77">
            <v>1742468.2976748645</v>
          </cell>
          <cell r="AD77">
            <v>1772999.536528415</v>
          </cell>
          <cell r="AE77">
            <v>1803423.3883706611</v>
          </cell>
        </row>
        <row r="78">
          <cell r="G78" t="str">
            <v>RegionOther FoodStock</v>
          </cell>
          <cell r="H78" t="str">
            <v>Ind</v>
          </cell>
          <cell r="I78" t="str">
            <v>Other Food</v>
          </cell>
          <cell r="J78" t="str">
            <v>Stock</v>
          </cell>
          <cell r="K78" t="str">
            <v>Consumption (MWh)</v>
          </cell>
          <cell r="L78">
            <v>2189215.7914933185</v>
          </cell>
          <cell r="M78">
            <v>2225714.4170001475</v>
          </cell>
          <cell r="N78">
            <v>2281801.3842795906</v>
          </cell>
          <cell r="O78">
            <v>2337878.4662610777</v>
          </cell>
          <cell r="P78">
            <v>2414859.5617400161</v>
          </cell>
          <cell r="Q78">
            <v>2449639.2617126312</v>
          </cell>
          <cell r="R78">
            <v>2505916.452109566</v>
          </cell>
          <cell r="S78">
            <v>2561919.8701418121</v>
          </cell>
          <cell r="T78">
            <v>2618248.9470964097</v>
          </cell>
          <cell r="U78">
            <v>2674706.0878431001</v>
          </cell>
          <cell r="V78">
            <v>2731406.8457201738</v>
          </cell>
          <cell r="W78">
            <v>2788145.294466868</v>
          </cell>
          <cell r="X78">
            <v>2870921.2322274465</v>
          </cell>
          <cell r="Y78">
            <v>2901825.3565548556</v>
          </cell>
          <cell r="Z78">
            <v>2958750.6188529818</v>
          </cell>
          <cell r="AA78">
            <v>3015584.6219987967</v>
          </cell>
          <cell r="AB78">
            <v>3100853.4167639203</v>
          </cell>
          <cell r="AC78">
            <v>3129759.8328607553</v>
          </cell>
          <cell r="AD78">
            <v>3187110.5829028329</v>
          </cell>
          <cell r="AE78">
            <v>3244229.8759716363</v>
          </cell>
        </row>
        <row r="79">
          <cell r="G79" t="str">
            <v>RegionWood - LumberStock</v>
          </cell>
          <cell r="H79" t="str">
            <v>Ind</v>
          </cell>
          <cell r="I79" t="str">
            <v>Wood - Lumber</v>
          </cell>
          <cell r="J79" t="str">
            <v>Stock</v>
          </cell>
          <cell r="K79" t="str">
            <v>Consumption (MWh)</v>
          </cell>
          <cell r="L79">
            <v>1161963.8217505382</v>
          </cell>
          <cell r="M79">
            <v>1117769.5487595289</v>
          </cell>
          <cell r="N79">
            <v>1084874.9921310821</v>
          </cell>
          <cell r="O79">
            <v>1052791.9192047431</v>
          </cell>
          <cell r="P79">
            <v>1030397.4491679214</v>
          </cell>
          <cell r="Q79">
            <v>990879.29279742646</v>
          </cell>
          <cell r="R79">
            <v>961065.17490868072</v>
          </cell>
          <cell r="S79">
            <v>931730.64036078285</v>
          </cell>
          <cell r="T79">
            <v>903080.08419384609</v>
          </cell>
          <cell r="U79">
            <v>874945.75211344392</v>
          </cell>
          <cell r="V79">
            <v>847310.7915088681</v>
          </cell>
          <cell r="W79">
            <v>820119.00687699113</v>
          </cell>
          <cell r="X79">
            <v>800618.32318729174</v>
          </cell>
          <cell r="Y79">
            <v>766954.27095195896</v>
          </cell>
          <cell r="Z79">
            <v>740908.22274123156</v>
          </cell>
          <cell r="AA79">
            <v>715106.45172531332</v>
          </cell>
          <cell r="AB79">
            <v>696028.08762583928</v>
          </cell>
          <cell r="AC79">
            <v>664509.97671853204</v>
          </cell>
          <cell r="AD79">
            <v>639621.04956848687</v>
          </cell>
          <cell r="AE79">
            <v>614946.99745740264</v>
          </cell>
        </row>
        <row r="80">
          <cell r="G80" t="str">
            <v>RegionWood - PanelStock</v>
          </cell>
          <cell r="H80" t="str">
            <v>Ind</v>
          </cell>
          <cell r="I80" t="str">
            <v>Wood - Panel</v>
          </cell>
          <cell r="J80" t="str">
            <v>Stock</v>
          </cell>
          <cell r="K80" t="str">
            <v>Consumption (MWh)</v>
          </cell>
          <cell r="L80">
            <v>551950.18982134352</v>
          </cell>
          <cell r="M80">
            <v>528731.18450453493</v>
          </cell>
          <cell r="N80">
            <v>510838.63702842174</v>
          </cell>
          <cell r="O80">
            <v>493229.56048375246</v>
          </cell>
          <cell r="P80">
            <v>480200.65450609016</v>
          </cell>
          <cell r="Q80">
            <v>458869.67437759304</v>
          </cell>
          <cell r="R80">
            <v>442034.77624590963</v>
          </cell>
          <cell r="S80">
            <v>425381.84725157876</v>
          </cell>
          <cell r="T80">
            <v>408945.79607863171</v>
          </cell>
          <cell r="U80">
            <v>392669.02882158436</v>
          </cell>
          <cell r="V80">
            <v>376527.17230508296</v>
          </cell>
          <cell r="W80">
            <v>360540.83558473963</v>
          </cell>
          <cell r="X80">
            <v>347793.23494737077</v>
          </cell>
          <cell r="Y80">
            <v>328864.0423583783</v>
          </cell>
          <cell r="Z80">
            <v>313174.70380282239</v>
          </cell>
          <cell r="AA80">
            <v>297578.74522290094</v>
          </cell>
          <cell r="AB80">
            <v>284693.91308797692</v>
          </cell>
          <cell r="AC80">
            <v>266695.50893493497</v>
          </cell>
          <cell r="AD80">
            <v>251377.16659093063</v>
          </cell>
          <cell r="AE80">
            <v>236121.41095945257</v>
          </cell>
        </row>
        <row r="81">
          <cell r="G81" t="str">
            <v>RegionWood - OtherStock</v>
          </cell>
          <cell r="H81" t="str">
            <v>Ind</v>
          </cell>
          <cell r="I81" t="str">
            <v>Wood - Other</v>
          </cell>
          <cell r="J81" t="str">
            <v>Stock</v>
          </cell>
          <cell r="K81" t="str">
            <v>Consumption (MWh)</v>
          </cell>
          <cell r="L81">
            <v>870727.85506649863</v>
          </cell>
          <cell r="M81">
            <v>839735.03037413268</v>
          </cell>
          <cell r="N81">
            <v>817265.57122340729</v>
          </cell>
          <cell r="O81">
            <v>795421.70406258584</v>
          </cell>
          <cell r="P81">
            <v>780923.07506947254</v>
          </cell>
          <cell r="Q81">
            <v>753146.51005964773</v>
          </cell>
          <cell r="R81">
            <v>732820.97518292943</v>
          </cell>
          <cell r="S81">
            <v>712886.70561548509</v>
          </cell>
          <cell r="T81">
            <v>693400.22734523669</v>
          </cell>
          <cell r="U81">
            <v>674308.65124034672</v>
          </cell>
          <cell r="V81">
            <v>655534.95057322702</v>
          </cell>
          <cell r="W81">
            <v>637111.60144566628</v>
          </cell>
          <cell r="X81">
            <v>624630.92244216194</v>
          </cell>
          <cell r="Y81">
            <v>601103.42928001995</v>
          </cell>
          <cell r="Z81">
            <v>583449.38612394244</v>
          </cell>
          <cell r="AA81">
            <v>565997.72271073016</v>
          </cell>
          <cell r="AB81">
            <v>553823.1943250458</v>
          </cell>
          <cell r="AC81">
            <v>531773.35758124199</v>
          </cell>
          <cell r="AD81">
            <v>514944.55152005563</v>
          </cell>
          <cell r="AE81">
            <v>498286.13824063755</v>
          </cell>
        </row>
        <row r="82">
          <cell r="G82" t="str">
            <v>RegionSugarStock</v>
          </cell>
          <cell r="H82" t="str">
            <v>Ind</v>
          </cell>
          <cell r="I82" t="str">
            <v>Sugar</v>
          </cell>
          <cell r="J82" t="str">
            <v>Stock</v>
          </cell>
          <cell r="K82" t="str">
            <v>Consumption (MWh)</v>
          </cell>
          <cell r="L82">
            <v>475136.72478012781</v>
          </cell>
          <cell r="M82">
            <v>478944.05758966133</v>
          </cell>
          <cell r="N82">
            <v>486819.48116772674</v>
          </cell>
          <cell r="O82">
            <v>494591.38634116278</v>
          </cell>
          <cell r="P82">
            <v>506508.14130214165</v>
          </cell>
          <cell r="Q82">
            <v>510023.29432266601</v>
          </cell>
          <cell r="R82">
            <v>517787.90058012598</v>
          </cell>
          <cell r="S82">
            <v>525332.27094640187</v>
          </cell>
          <cell r="T82">
            <v>532962.59651115292</v>
          </cell>
          <cell r="U82">
            <v>540559.14188859914</v>
          </cell>
          <cell r="V82">
            <v>548264.64271890977</v>
          </cell>
          <cell r="W82">
            <v>555867.220442908</v>
          </cell>
          <cell r="X82">
            <v>568632.32789277437</v>
          </cell>
          <cell r="Y82">
            <v>571112.91942260799</v>
          </cell>
          <cell r="Z82">
            <v>578836.54771749349</v>
          </cell>
          <cell r="AA82">
            <v>586399.91803551139</v>
          </cell>
          <cell r="AB82">
            <v>599561.512214605</v>
          </cell>
          <cell r="AC82">
            <v>601661.01637638209</v>
          </cell>
          <cell r="AD82">
            <v>609371.99258243595</v>
          </cell>
          <cell r="AE82">
            <v>616906.35518594901</v>
          </cell>
        </row>
        <row r="83">
          <cell r="G83" t="str">
            <v>RegionHi Tech - Chip FabStock</v>
          </cell>
          <cell r="H83" t="str">
            <v>Ind</v>
          </cell>
          <cell r="I83" t="str">
            <v>Hi Tech - Chip Fab</v>
          </cell>
          <cell r="J83" t="str">
            <v>Stock</v>
          </cell>
          <cell r="K83" t="str">
            <v>Consumption (MWh)</v>
          </cell>
          <cell r="L83">
            <v>441794.88875823218</v>
          </cell>
          <cell r="M83">
            <v>432626.39847364998</v>
          </cell>
          <cell r="N83">
            <v>427242.98054352769</v>
          </cell>
          <cell r="O83">
            <v>422213.82213962206</v>
          </cell>
          <cell r="P83">
            <v>421920.64066734893</v>
          </cell>
          <cell r="Q83">
            <v>413709.06623231358</v>
          </cell>
          <cell r="R83">
            <v>410212.7518948018</v>
          </cell>
          <cell r="S83">
            <v>406355.09832970693</v>
          </cell>
          <cell r="T83">
            <v>403296.23418868397</v>
          </cell>
          <cell r="U83">
            <v>399924.4240136806</v>
          </cell>
          <cell r="V83">
            <v>397295.90252843429</v>
          </cell>
          <cell r="W83">
            <v>394316.89382121537</v>
          </cell>
          <cell r="X83">
            <v>395623.44895442144</v>
          </cell>
          <cell r="Y83">
            <v>389392.69605832879</v>
          </cell>
          <cell r="Z83">
            <v>386892.14662184619</v>
          </cell>
          <cell r="AA83">
            <v>385025.31464219192</v>
          </cell>
          <cell r="AB83">
            <v>386311.31539104413</v>
          </cell>
          <cell r="AC83">
            <v>381213.1101798673</v>
          </cell>
          <cell r="AD83">
            <v>379233.88825255015</v>
          </cell>
          <cell r="AE83">
            <v>377804.18623239076</v>
          </cell>
        </row>
        <row r="84">
          <cell r="G84" t="str">
            <v>RegionHi Tech - SiliconStock</v>
          </cell>
          <cell r="H84" t="str">
            <v>Ind</v>
          </cell>
          <cell r="I84" t="str">
            <v>Hi Tech - Silicon</v>
          </cell>
          <cell r="J84" t="str">
            <v>Stock</v>
          </cell>
          <cell r="K84" t="str">
            <v>Consumption (MWh)</v>
          </cell>
          <cell r="L84">
            <v>226900.615461001</v>
          </cell>
          <cell r="M84">
            <v>224036.45332402681</v>
          </cell>
          <cell r="N84">
            <v>223197.60670939417</v>
          </cell>
          <cell r="O84">
            <v>222435.67348639047</v>
          </cell>
          <cell r="P84">
            <v>223898.4301459378</v>
          </cell>
          <cell r="Q84">
            <v>221368.38696638378</v>
          </cell>
          <cell r="R84">
            <v>221129.95798393188</v>
          </cell>
          <cell r="S84">
            <v>220786.11584318019</v>
          </cell>
          <cell r="T84">
            <v>220661.22741685802</v>
          </cell>
          <cell r="U84">
            <v>220514.6104276102</v>
          </cell>
          <cell r="V84">
            <v>220566.57724116242</v>
          </cell>
          <cell r="W84">
            <v>220582.85570889112</v>
          </cell>
          <cell r="X84">
            <v>222786.93799954746</v>
          </cell>
          <cell r="Y84">
            <v>220925.37261965938</v>
          </cell>
          <cell r="Z84">
            <v>221135.24104542725</v>
          </cell>
          <cell r="AA84">
            <v>221470.75488217658</v>
          </cell>
          <cell r="AB84">
            <v>223814.68962733069</v>
          </cell>
          <cell r="AC84">
            <v>222220.65723257174</v>
          </cell>
          <cell r="AD84">
            <v>222629.30420924808</v>
          </cell>
          <cell r="AE84">
            <v>223146.84657001842</v>
          </cell>
        </row>
        <row r="85">
          <cell r="G85" t="str">
            <v>RegionMetal FabStock</v>
          </cell>
          <cell r="H85" t="str">
            <v>Ind</v>
          </cell>
          <cell r="I85" t="str">
            <v>Metal Fab</v>
          </cell>
          <cell r="J85" t="str">
            <v>Stock</v>
          </cell>
          <cell r="K85" t="str">
            <v>Consumption (MWh)</v>
          </cell>
          <cell r="L85">
            <v>909892.68701188185</v>
          </cell>
          <cell r="M85">
            <v>891825.25809582323</v>
          </cell>
          <cell r="N85">
            <v>882508.80442902481</v>
          </cell>
          <cell r="O85">
            <v>873727.53576770169</v>
          </cell>
          <cell r="P85">
            <v>873074.20336348354</v>
          </cell>
          <cell r="Q85">
            <v>857353.78829031112</v>
          </cell>
          <cell r="R85">
            <v>849920.96028251934</v>
          </cell>
          <cell r="S85">
            <v>842747.12140389089</v>
          </cell>
          <cell r="T85">
            <v>835992.11174095876</v>
          </cell>
          <cell r="U85">
            <v>829585.10375461576</v>
          </cell>
          <cell r="V85">
            <v>823489.91083828453</v>
          </cell>
          <cell r="W85">
            <v>817657.03435069101</v>
          </cell>
          <cell r="X85">
            <v>819465.35455238761</v>
          </cell>
          <cell r="Y85">
            <v>806647.75437978934</v>
          </cell>
          <cell r="Z85">
            <v>801457.62846863491</v>
          </cell>
          <cell r="AA85">
            <v>796415.70090358355</v>
          </cell>
          <cell r="AB85">
            <v>798860.24754177267</v>
          </cell>
          <cell r="AC85">
            <v>786961.84080937004</v>
          </cell>
          <cell r="AD85">
            <v>782499.53998716734</v>
          </cell>
          <cell r="AE85">
            <v>778123.72130174015</v>
          </cell>
        </row>
        <row r="86">
          <cell r="G86" t="str">
            <v>RegionTransportation, EquipStock</v>
          </cell>
          <cell r="H86" t="str">
            <v>Ind</v>
          </cell>
          <cell r="I86" t="str">
            <v>Transportation, Equip</v>
          </cell>
          <cell r="J86" t="str">
            <v>Stock</v>
          </cell>
          <cell r="K86" t="str">
            <v>Consumption (MWh)</v>
          </cell>
          <cell r="L86">
            <v>1804273.4320914866</v>
          </cell>
          <cell r="M86">
            <v>1764444.7092744687</v>
          </cell>
          <cell r="N86">
            <v>1742380.5060862801</v>
          </cell>
          <cell r="O86">
            <v>1721734.2919262978</v>
          </cell>
          <cell r="P86">
            <v>1717290.0100661237</v>
          </cell>
          <cell r="Q86">
            <v>1684212.3577429946</v>
          </cell>
          <cell r="R86">
            <v>1667572.9872876552</v>
          </cell>
          <cell r="S86">
            <v>1651915.7655637239</v>
          </cell>
          <cell r="T86">
            <v>1637404.0605393937</v>
          </cell>
          <cell r="U86">
            <v>1624039.8539685637</v>
          </cell>
          <cell r="V86">
            <v>1611571.7582730576</v>
          </cell>
          <cell r="W86">
            <v>1599938.1807304013</v>
          </cell>
          <cell r="X86">
            <v>1603782.6234504275</v>
          </cell>
          <cell r="Y86">
            <v>1579189.4507664458</v>
          </cell>
          <cell r="Z86">
            <v>1569848.0280781442</v>
          </cell>
          <cell r="AA86">
            <v>1560977.4194455137</v>
          </cell>
          <cell r="AB86">
            <v>1566945.462049291</v>
          </cell>
          <cell r="AC86">
            <v>1545218.7396206472</v>
          </cell>
          <cell r="AD86">
            <v>1538099.8647244556</v>
          </cell>
          <cell r="AE86">
            <v>1531589.7574381533</v>
          </cell>
        </row>
        <row r="87">
          <cell r="G87" t="str">
            <v>RegionRefineryStock</v>
          </cell>
          <cell r="H87" t="str">
            <v>Ind</v>
          </cell>
          <cell r="I87" t="str">
            <v>Refinery</v>
          </cell>
          <cell r="J87" t="str">
            <v>Stock</v>
          </cell>
          <cell r="K87" t="str">
            <v>Consumption (MWh)</v>
          </cell>
          <cell r="L87">
            <v>1881024.91962965</v>
          </cell>
          <cell r="M87">
            <v>1909117.5467978129</v>
          </cell>
          <cell r="N87">
            <v>1951995.6132668965</v>
          </cell>
          <cell r="O87">
            <v>1997111.8831124087</v>
          </cell>
          <cell r="P87">
            <v>2057483.6301056999</v>
          </cell>
          <cell r="Q87">
            <v>2084336.8416466711</v>
          </cell>
          <cell r="R87">
            <v>2127809.677560756</v>
          </cell>
          <cell r="S87">
            <v>2172413.8365607024</v>
          </cell>
          <cell r="T87">
            <v>2215960.2386478884</v>
          </cell>
          <cell r="U87">
            <v>2261195.6605773838</v>
          </cell>
          <cell r="V87">
            <v>2305708.6406222372</v>
          </cell>
          <cell r="W87">
            <v>2351421.030442731</v>
          </cell>
          <cell r="X87">
            <v>2417809.3733545281</v>
          </cell>
          <cell r="Y87">
            <v>2441973.3932293397</v>
          </cell>
          <cell r="Z87">
            <v>2486737.3300964865</v>
          </cell>
          <cell r="AA87">
            <v>2532907.6529900534</v>
          </cell>
          <cell r="AB87">
            <v>2601624.7146502738</v>
          </cell>
          <cell r="AC87">
            <v>2625012.9439967307</v>
          </cell>
          <cell r="AD87">
            <v>2670463.7864335729</v>
          </cell>
          <cell r="AE87">
            <v>2717337.6347862268</v>
          </cell>
        </row>
        <row r="88">
          <cell r="G88" t="str">
            <v>RegionCold StorageStock</v>
          </cell>
          <cell r="H88" t="str">
            <v>Ind</v>
          </cell>
          <cell r="I88" t="str">
            <v>Cold Storage</v>
          </cell>
          <cell r="J88" t="str">
            <v>Stock</v>
          </cell>
          <cell r="K88" t="str">
            <v>Consumption (MWh)</v>
          </cell>
          <cell r="L88">
            <v>78154.236827670538</v>
          </cell>
          <cell r="M88">
            <v>79453.458629044515</v>
          </cell>
          <cell r="N88">
            <v>81462.364882615439</v>
          </cell>
          <cell r="O88">
            <v>83477.500671992908</v>
          </cell>
          <cell r="P88">
            <v>86245.581369176958</v>
          </cell>
          <cell r="Q88">
            <v>87478.747599680457</v>
          </cell>
          <cell r="R88">
            <v>89494.311122657688</v>
          </cell>
          <cell r="S88">
            <v>91509.020390414968</v>
          </cell>
          <cell r="T88">
            <v>93532.504764969955</v>
          </cell>
          <cell r="U88">
            <v>95564.382084683428</v>
          </cell>
          <cell r="V88">
            <v>97600.983939128768</v>
          </cell>
          <cell r="W88">
            <v>99644.634467322845</v>
          </cell>
          <cell r="X88">
            <v>102618.3524040958</v>
          </cell>
          <cell r="Y88">
            <v>103741.81616097505</v>
          </cell>
          <cell r="Z88">
            <v>105788.43696882724</v>
          </cell>
          <cell r="AA88">
            <v>107838.05913011087</v>
          </cell>
          <cell r="AB88">
            <v>110898.73263363529</v>
          </cell>
          <cell r="AC88">
            <v>111951.72686476028</v>
          </cell>
          <cell r="AD88">
            <v>114014.96377503965</v>
          </cell>
          <cell r="AE88">
            <v>116079.01640209509</v>
          </cell>
        </row>
        <row r="89">
          <cell r="G89" t="str">
            <v>RegionFruit StorageStock</v>
          </cell>
          <cell r="H89" t="str">
            <v>Ind</v>
          </cell>
          <cell r="I89" t="str">
            <v>Fruit Storage</v>
          </cell>
          <cell r="J89" t="str">
            <v>Stock</v>
          </cell>
          <cell r="K89" t="str">
            <v>Consumption (MWh)</v>
          </cell>
          <cell r="L89">
            <v>199395.43790713095</v>
          </cell>
          <cell r="M89">
            <v>204115.10690708214</v>
          </cell>
          <cell r="N89">
            <v>210634.84781997796</v>
          </cell>
          <cell r="O89">
            <v>217141.49063609194</v>
          </cell>
          <cell r="P89">
            <v>225683.75101923331</v>
          </cell>
          <cell r="Q89">
            <v>230234.36323329096</v>
          </cell>
          <cell r="R89">
            <v>236796.95219371072</v>
          </cell>
          <cell r="S89">
            <v>243349.21918638356</v>
          </cell>
          <cell r="T89">
            <v>249921.80671927828</v>
          </cell>
          <cell r="U89">
            <v>256506.98239189648</v>
          </cell>
          <cell r="V89">
            <v>263096.35269472009</v>
          </cell>
          <cell r="W89">
            <v>269693.66215315415</v>
          </cell>
          <cell r="X89">
            <v>278797.26062516763</v>
          </cell>
          <cell r="Y89">
            <v>282842.82237701409</v>
          </cell>
          <cell r="Z89">
            <v>289419.35664982459</v>
          </cell>
          <cell r="AA89">
            <v>295994.31165490975</v>
          </cell>
          <cell r="AB89">
            <v>305366.03036291245</v>
          </cell>
          <cell r="AC89">
            <v>309179.84460456396</v>
          </cell>
          <cell r="AD89">
            <v>315794.71629056305</v>
          </cell>
          <cell r="AE89">
            <v>322364.98084319307</v>
          </cell>
        </row>
        <row r="90">
          <cell r="G90" t="str">
            <v>RegionChemicalStock</v>
          </cell>
          <cell r="H90" t="str">
            <v>Ind</v>
          </cell>
          <cell r="I90" t="str">
            <v>Chemical</v>
          </cell>
          <cell r="J90" t="str">
            <v>Stock</v>
          </cell>
          <cell r="K90" t="str">
            <v>Consumption (MWh)</v>
          </cell>
          <cell r="L90">
            <v>3305004.1605836996</v>
          </cell>
          <cell r="M90">
            <v>3443789.6934345411</v>
          </cell>
          <cell r="N90">
            <v>3609021.9884613133</v>
          </cell>
          <cell r="O90">
            <v>3771046.7677251906</v>
          </cell>
          <cell r="P90">
            <v>3927253.9609524435</v>
          </cell>
          <cell r="Q90">
            <v>4037395.7085911199</v>
          </cell>
          <cell r="R90">
            <v>4188643.2636367837</v>
          </cell>
          <cell r="S90">
            <v>4340984.9755713558</v>
          </cell>
          <cell r="T90">
            <v>4493975.9194887662</v>
          </cell>
          <cell r="U90">
            <v>4646018.0745007796</v>
          </cell>
          <cell r="V90">
            <v>4797371.3042631764</v>
          </cell>
          <cell r="W90">
            <v>4947813.7264089147</v>
          </cell>
          <cell r="X90">
            <v>5144107.7969676936</v>
          </cell>
          <cell r="Y90">
            <v>5246402.7802377427</v>
          </cell>
          <cell r="Z90">
            <v>5394857.0622515492</v>
          </cell>
          <cell r="AA90">
            <v>5541714.6108995685</v>
          </cell>
          <cell r="AB90">
            <v>5740442.2061493713</v>
          </cell>
          <cell r="AC90">
            <v>5833788.3063517585</v>
          </cell>
          <cell r="AD90">
            <v>5979638.453419812</v>
          </cell>
          <cell r="AE90">
            <v>6123880.4660364473</v>
          </cell>
        </row>
        <row r="91">
          <cell r="G91" t="str">
            <v>RegionMisc ManfStock</v>
          </cell>
          <cell r="H91" t="str">
            <v>Ind</v>
          </cell>
          <cell r="I91" t="str">
            <v>Misc Manf</v>
          </cell>
          <cell r="J91" t="str">
            <v>Stock</v>
          </cell>
          <cell r="K91" t="str">
            <v>Consumption (MWh)</v>
          </cell>
          <cell r="L91">
            <v>4209556.472488177</v>
          </cell>
          <cell r="M91">
            <v>4334633.1165770665</v>
          </cell>
          <cell r="N91">
            <v>4496807.6122477548</v>
          </cell>
          <cell r="O91">
            <v>4658950.5636732625</v>
          </cell>
          <cell r="P91">
            <v>4833902.8390341504</v>
          </cell>
          <cell r="Q91">
            <v>4939547.3871582579</v>
          </cell>
          <cell r="R91">
            <v>5095859.5790590979</v>
          </cell>
          <cell r="S91">
            <v>5254063.1713875132</v>
          </cell>
          <cell r="T91">
            <v>5413802.5084346561</v>
          </cell>
          <cell r="U91">
            <v>5573463.6928148605</v>
          </cell>
          <cell r="V91">
            <v>5733797.7617043415</v>
          </cell>
          <cell r="W91">
            <v>5893374.3310838528</v>
          </cell>
          <cell r="X91">
            <v>6108755.4059702102</v>
          </cell>
          <cell r="Y91">
            <v>6213044.4648437528</v>
          </cell>
          <cell r="Z91">
            <v>6372313.332896472</v>
          </cell>
          <cell r="AA91">
            <v>6531884.2745853113</v>
          </cell>
          <cell r="AB91">
            <v>6752077.3183153793</v>
          </cell>
          <cell r="AC91">
            <v>6850327.3548128605</v>
          </cell>
          <cell r="AD91">
            <v>7009692.065473482</v>
          </cell>
          <cell r="AE91">
            <v>7168736.8179728845</v>
          </cell>
        </row>
        <row r="92">
          <cell r="G92" t="str">
            <v>RegionEVStock</v>
          </cell>
          <cell r="H92" t="str">
            <v>EV</v>
          </cell>
          <cell r="I92" t="str">
            <v>EV</v>
          </cell>
          <cell r="J92" t="str">
            <v>Stock</v>
          </cell>
          <cell r="K92" t="str">
            <v>1000 Cars</v>
          </cell>
          <cell r="L92">
            <v>60.183986956923889</v>
          </cell>
          <cell r="M92">
            <v>91.985039267783762</v>
          </cell>
          <cell r="N92">
            <v>131.71899349682545</v>
          </cell>
          <cell r="O92">
            <v>179.31931215654896</v>
          </cell>
          <cell r="P92">
            <v>234.46894197990883</v>
          </cell>
          <cell r="Q92">
            <v>296.9378027583823</v>
          </cell>
          <cell r="R92">
            <v>366.00059330503768</v>
          </cell>
          <cell r="S92">
            <v>441.25939468635204</v>
          </cell>
          <cell r="T92">
            <v>522.62506581198477</v>
          </cell>
          <cell r="U92">
            <v>610.52396116716261</v>
          </cell>
          <cell r="V92">
            <v>705.01906985870437</v>
          </cell>
          <cell r="W92">
            <v>801.72374571842784</v>
          </cell>
          <cell r="X92">
            <v>899.84995621451503</v>
          </cell>
          <cell r="Y92">
            <v>998.49290967026104</v>
          </cell>
          <cell r="Z92">
            <v>1096.4275699987345</v>
          </cell>
          <cell r="AA92">
            <v>1187.7661760902763</v>
          </cell>
          <cell r="AB92">
            <v>1272.9815546454543</v>
          </cell>
          <cell r="AC92">
            <v>1351.8588013409089</v>
          </cell>
          <cell r="AD92">
            <v>1433.0587465545455</v>
          </cell>
          <cell r="AE92">
            <v>1500.0488473772725</v>
          </cell>
        </row>
        <row r="93">
          <cell r="G93" t="str">
            <v>RegionPopStock</v>
          </cell>
          <cell r="H93" t="str">
            <v>Pop</v>
          </cell>
          <cell r="I93" t="str">
            <v>Pop</v>
          </cell>
          <cell r="J93" t="str">
            <v>Stock</v>
          </cell>
          <cell r="K93" t="str">
            <v># of people</v>
          </cell>
          <cell r="L93">
            <v>13520.68111</v>
          </cell>
          <cell r="M93">
            <v>13661.840299999998</v>
          </cell>
          <cell r="N93">
            <v>13803.691440000001</v>
          </cell>
          <cell r="O93">
            <v>13944.276469999999</v>
          </cell>
          <cell r="P93">
            <v>14082.801340000002</v>
          </cell>
          <cell r="Q93">
            <v>14218.715590000002</v>
          </cell>
          <cell r="R93">
            <v>14351.918940000001</v>
          </cell>
          <cell r="S93">
            <v>14482.437540000003</v>
          </cell>
          <cell r="T93">
            <v>14610.4211</v>
          </cell>
          <cell r="U93">
            <v>14736.24631</v>
          </cell>
          <cell r="V93">
            <v>14860.320880000001</v>
          </cell>
          <cell r="W93">
            <v>14983.078860000001</v>
          </cell>
          <cell r="X93">
            <v>15104.70127</v>
          </cell>
          <cell r="Y93">
            <v>15225.195700000002</v>
          </cell>
          <cell r="Z93">
            <v>15344.62486</v>
          </cell>
          <cell r="AA93">
            <v>15463.089019999998</v>
          </cell>
          <cell r="AB93">
            <v>15580.68845</v>
          </cell>
          <cell r="AC93">
            <v>15697.50913</v>
          </cell>
          <cell r="AD93">
            <v>15813.626329999999</v>
          </cell>
          <cell r="AE93">
            <v>15929.254489999999</v>
          </cell>
        </row>
        <row r="94">
          <cell r="G94" t="str">
            <v>RegionDataCenterStock</v>
          </cell>
          <cell r="H94" t="str">
            <v>DataCenter</v>
          </cell>
          <cell r="I94" t="str">
            <v>DataCenter</v>
          </cell>
          <cell r="J94" t="str">
            <v>Stock</v>
          </cell>
          <cell r="K94" t="str">
            <v>Consumption (aMW)</v>
          </cell>
          <cell r="L94">
            <v>381.60143269415096</v>
          </cell>
          <cell r="M94">
            <v>404.69885906229592</v>
          </cell>
          <cell r="N94">
            <v>421.46039895133885</v>
          </cell>
          <cell r="O94">
            <v>419.64642143844253</v>
          </cell>
          <cell r="P94">
            <v>423.66562864853898</v>
          </cell>
          <cell r="Q94">
            <v>432.76092390952061</v>
          </cell>
          <cell r="R94">
            <v>446.31531189522576</v>
          </cell>
          <cell r="S94">
            <v>450.98222620533323</v>
          </cell>
          <cell r="T94">
            <v>459.05126073815245</v>
          </cell>
          <cell r="U94">
            <v>470.19601765719887</v>
          </cell>
          <cell r="V94">
            <v>484.16208251533135</v>
          </cell>
          <cell r="W94">
            <v>494.21069266812788</v>
          </cell>
          <cell r="X94">
            <v>506.64189476780371</v>
          </cell>
          <cell r="Y94">
            <v>521.35392484293436</v>
          </cell>
          <cell r="Z94">
            <v>538.28523642117</v>
          </cell>
          <cell r="AA94">
            <v>554.01935267425768</v>
          </cell>
          <cell r="AB94">
            <v>571.88182312772415</v>
          </cell>
          <cell r="AC94">
            <v>591.90212163156946</v>
          </cell>
          <cell r="AD94">
            <v>614.13634434495953</v>
          </cell>
          <cell r="AE94">
            <v>636.87438282107769</v>
          </cell>
        </row>
        <row r="95">
          <cell r="G95"/>
          <cell r="H95"/>
          <cell r="I95"/>
          <cell r="J95"/>
          <cell r="K95"/>
          <cell r="L95"/>
          <cell r="M95"/>
          <cell r="N95"/>
          <cell r="O95"/>
          <cell r="P95"/>
          <cell r="Q95"/>
          <cell r="R95"/>
          <cell r="S95"/>
          <cell r="T95"/>
          <cell r="U95"/>
          <cell r="V95"/>
          <cell r="W95"/>
          <cell r="X95"/>
          <cell r="Y95"/>
          <cell r="Z95"/>
          <cell r="AA95"/>
          <cell r="AB95"/>
          <cell r="AC95"/>
          <cell r="AD95"/>
          <cell r="AE95"/>
        </row>
        <row r="96">
          <cell r="G96"/>
          <cell r="H96"/>
          <cell r="I96"/>
          <cell r="J96"/>
          <cell r="K96"/>
          <cell r="L96"/>
          <cell r="M96"/>
          <cell r="N96"/>
          <cell r="O96"/>
          <cell r="P96"/>
          <cell r="Q96"/>
          <cell r="R96"/>
          <cell r="S96"/>
          <cell r="T96"/>
          <cell r="U96"/>
          <cell r="V96"/>
          <cell r="W96"/>
          <cell r="X96"/>
          <cell r="Y96"/>
          <cell r="Z96"/>
          <cell r="AA96"/>
          <cell r="AB96"/>
          <cell r="AC96"/>
          <cell r="AD96"/>
          <cell r="AE96"/>
        </row>
        <row r="97">
          <cell r="G97"/>
          <cell r="H97"/>
          <cell r="I97"/>
          <cell r="J97"/>
          <cell r="K97"/>
          <cell r="L97"/>
          <cell r="M97"/>
          <cell r="N97"/>
          <cell r="O97"/>
          <cell r="P97"/>
          <cell r="Q97"/>
          <cell r="R97"/>
          <cell r="S97"/>
          <cell r="T97"/>
          <cell r="U97"/>
          <cell r="V97"/>
          <cell r="W97"/>
          <cell r="X97"/>
          <cell r="Y97"/>
          <cell r="Z97"/>
          <cell r="AA97"/>
          <cell r="AB97"/>
          <cell r="AC97"/>
          <cell r="AD97"/>
          <cell r="AE97"/>
        </row>
        <row r="98">
          <cell r="G98"/>
          <cell r="H98"/>
          <cell r="I98"/>
          <cell r="J98"/>
          <cell r="K98"/>
          <cell r="L98"/>
          <cell r="M98"/>
          <cell r="N98"/>
          <cell r="O98"/>
          <cell r="P98"/>
          <cell r="Q98"/>
          <cell r="R98"/>
          <cell r="S98"/>
          <cell r="T98"/>
          <cell r="U98"/>
          <cell r="V98"/>
          <cell r="W98"/>
          <cell r="X98"/>
          <cell r="Y98"/>
          <cell r="Z98"/>
          <cell r="AA98"/>
          <cell r="AB98"/>
          <cell r="AC98"/>
          <cell r="AD98"/>
          <cell r="AE98"/>
        </row>
        <row r="99">
          <cell r="G99"/>
          <cell r="H99"/>
          <cell r="I99"/>
          <cell r="J99"/>
          <cell r="K99"/>
          <cell r="L99"/>
          <cell r="M99"/>
          <cell r="N99"/>
          <cell r="O99"/>
          <cell r="P99"/>
          <cell r="Q99"/>
          <cell r="R99"/>
          <cell r="S99"/>
          <cell r="T99"/>
          <cell r="U99"/>
          <cell r="V99"/>
          <cell r="W99"/>
          <cell r="X99"/>
          <cell r="Y99"/>
          <cell r="Z99"/>
          <cell r="AA99"/>
          <cell r="AB99"/>
          <cell r="AC99"/>
          <cell r="AD99"/>
          <cell r="AE99"/>
        </row>
        <row r="100">
          <cell r="G100"/>
          <cell r="H100"/>
          <cell r="I100"/>
          <cell r="J100"/>
          <cell r="K100"/>
          <cell r="L100"/>
          <cell r="M100"/>
          <cell r="N100"/>
          <cell r="O100"/>
          <cell r="P100"/>
          <cell r="Q100"/>
          <cell r="R100"/>
          <cell r="S100"/>
          <cell r="T100"/>
          <cell r="U100"/>
          <cell r="V100"/>
          <cell r="W100"/>
          <cell r="X100"/>
          <cell r="Y100"/>
          <cell r="Z100"/>
          <cell r="AA100"/>
          <cell r="AB100"/>
          <cell r="AC100"/>
          <cell r="AD100"/>
          <cell r="AE100"/>
        </row>
        <row r="101">
          <cell r="G101"/>
          <cell r="H101"/>
          <cell r="I101"/>
          <cell r="J101"/>
          <cell r="K101"/>
          <cell r="L101"/>
          <cell r="M101"/>
          <cell r="N101"/>
          <cell r="O101"/>
          <cell r="P101"/>
          <cell r="Q101"/>
          <cell r="R101"/>
          <cell r="S101"/>
          <cell r="T101"/>
          <cell r="U101"/>
          <cell r="V101"/>
          <cell r="W101"/>
          <cell r="X101"/>
          <cell r="Y101"/>
          <cell r="Z101"/>
          <cell r="AA101"/>
          <cell r="AB101"/>
          <cell r="AC101"/>
          <cell r="AD101"/>
          <cell r="AE101"/>
        </row>
        <row r="102">
          <cell r="G102"/>
          <cell r="H102"/>
          <cell r="I102"/>
          <cell r="J102"/>
          <cell r="K102"/>
          <cell r="L102"/>
          <cell r="M102"/>
          <cell r="N102"/>
          <cell r="O102"/>
          <cell r="P102"/>
          <cell r="Q102"/>
          <cell r="R102"/>
          <cell r="S102"/>
          <cell r="T102"/>
          <cell r="U102"/>
          <cell r="V102"/>
          <cell r="W102"/>
          <cell r="X102"/>
          <cell r="Y102"/>
          <cell r="Z102"/>
          <cell r="AA102"/>
          <cell r="AB102"/>
          <cell r="AC102"/>
          <cell r="AD102"/>
          <cell r="AE102"/>
        </row>
        <row r="103">
          <cell r="G103"/>
          <cell r="H103"/>
          <cell r="I103"/>
          <cell r="J103"/>
          <cell r="K103"/>
          <cell r="L103"/>
          <cell r="M103"/>
          <cell r="N103"/>
          <cell r="O103"/>
          <cell r="P103"/>
          <cell r="Q103"/>
          <cell r="R103"/>
          <cell r="S103"/>
          <cell r="T103"/>
          <cell r="U103"/>
          <cell r="V103"/>
          <cell r="W103"/>
          <cell r="X103"/>
          <cell r="Y103"/>
          <cell r="Z103"/>
          <cell r="AA103"/>
          <cell r="AB103"/>
          <cell r="AC103"/>
          <cell r="AD103"/>
          <cell r="AE103"/>
        </row>
        <row r="104">
          <cell r="G104"/>
          <cell r="H104"/>
          <cell r="I104"/>
          <cell r="J104"/>
          <cell r="K104"/>
          <cell r="L104"/>
          <cell r="M104"/>
          <cell r="N104"/>
          <cell r="O104"/>
          <cell r="P104"/>
          <cell r="Q104"/>
          <cell r="R104"/>
          <cell r="S104"/>
          <cell r="T104"/>
          <cell r="U104"/>
          <cell r="V104"/>
          <cell r="W104"/>
          <cell r="X104"/>
          <cell r="Y104"/>
          <cell r="Z104"/>
          <cell r="AA104"/>
          <cell r="AB104"/>
          <cell r="AC104"/>
          <cell r="AD104"/>
          <cell r="AE104"/>
        </row>
        <row r="105">
          <cell r="G105"/>
          <cell r="H105"/>
          <cell r="I105"/>
          <cell r="J105"/>
          <cell r="K105"/>
          <cell r="L105"/>
          <cell r="M105"/>
          <cell r="N105"/>
          <cell r="O105"/>
          <cell r="P105"/>
          <cell r="Q105"/>
          <cell r="R105"/>
          <cell r="S105"/>
          <cell r="T105"/>
          <cell r="U105"/>
          <cell r="V105"/>
          <cell r="W105"/>
          <cell r="X105"/>
          <cell r="Y105"/>
          <cell r="Z105"/>
          <cell r="AA105"/>
          <cell r="AB105"/>
          <cell r="AC105"/>
          <cell r="AD105"/>
          <cell r="AE105"/>
        </row>
        <row r="106">
          <cell r="G106"/>
          <cell r="H106"/>
          <cell r="I106"/>
          <cell r="J106"/>
          <cell r="K106"/>
          <cell r="L106"/>
          <cell r="M106"/>
          <cell r="N106"/>
          <cell r="O106"/>
          <cell r="P106"/>
          <cell r="Q106"/>
          <cell r="R106"/>
          <cell r="S106"/>
          <cell r="T106"/>
          <cell r="U106"/>
          <cell r="V106"/>
          <cell r="W106"/>
          <cell r="X106"/>
          <cell r="Y106"/>
          <cell r="Z106"/>
          <cell r="AA106"/>
          <cell r="AB106"/>
          <cell r="AC106"/>
          <cell r="AD106"/>
          <cell r="AE106"/>
        </row>
        <row r="107">
          <cell r="G107"/>
          <cell r="H107"/>
          <cell r="I107"/>
          <cell r="J107"/>
          <cell r="K107"/>
          <cell r="L107"/>
          <cell r="M107"/>
          <cell r="N107"/>
          <cell r="O107"/>
          <cell r="P107"/>
          <cell r="Q107"/>
          <cell r="R107"/>
          <cell r="S107"/>
          <cell r="T107"/>
          <cell r="U107"/>
          <cell r="V107"/>
          <cell r="W107"/>
          <cell r="X107"/>
          <cell r="Y107"/>
          <cell r="Z107"/>
          <cell r="AA107"/>
          <cell r="AB107"/>
          <cell r="AC107"/>
          <cell r="AD107"/>
          <cell r="AE107"/>
        </row>
        <row r="108">
          <cell r="G108"/>
          <cell r="H108"/>
          <cell r="I108"/>
          <cell r="J108"/>
          <cell r="K108"/>
          <cell r="L108"/>
          <cell r="M108"/>
          <cell r="N108"/>
          <cell r="O108"/>
          <cell r="P108"/>
          <cell r="Q108"/>
          <cell r="R108"/>
          <cell r="S108"/>
          <cell r="T108"/>
          <cell r="U108"/>
          <cell r="V108"/>
          <cell r="W108"/>
          <cell r="X108"/>
          <cell r="Y108"/>
          <cell r="Z108"/>
          <cell r="AA108"/>
          <cell r="AB108"/>
          <cell r="AC108"/>
          <cell r="AD108"/>
          <cell r="AE108"/>
        </row>
        <row r="109">
          <cell r="G109"/>
          <cell r="H109"/>
          <cell r="I109"/>
          <cell r="J109"/>
          <cell r="K109"/>
          <cell r="L109"/>
          <cell r="M109"/>
          <cell r="N109"/>
          <cell r="O109"/>
          <cell r="P109"/>
          <cell r="Q109"/>
          <cell r="R109"/>
          <cell r="S109"/>
          <cell r="T109"/>
          <cell r="U109"/>
          <cell r="V109"/>
          <cell r="W109"/>
          <cell r="X109"/>
          <cell r="Y109"/>
          <cell r="Z109"/>
          <cell r="AA109"/>
          <cell r="AB109"/>
          <cell r="AC109"/>
          <cell r="AD109"/>
          <cell r="AE109"/>
        </row>
        <row r="110">
          <cell r="G110"/>
          <cell r="H110"/>
          <cell r="I110"/>
          <cell r="J110"/>
          <cell r="K110"/>
          <cell r="L110"/>
          <cell r="M110"/>
          <cell r="N110"/>
          <cell r="O110"/>
          <cell r="P110"/>
          <cell r="Q110"/>
          <cell r="R110"/>
          <cell r="S110"/>
          <cell r="T110"/>
          <cell r="U110"/>
          <cell r="V110"/>
          <cell r="W110"/>
          <cell r="X110"/>
          <cell r="Y110"/>
          <cell r="Z110"/>
          <cell r="AA110"/>
          <cell r="AB110"/>
          <cell r="AC110"/>
          <cell r="AD110"/>
          <cell r="AE110"/>
        </row>
        <row r="111">
          <cell r="G111"/>
          <cell r="H111"/>
          <cell r="I111"/>
          <cell r="J111"/>
          <cell r="K111"/>
          <cell r="L111"/>
          <cell r="M111"/>
          <cell r="N111"/>
          <cell r="O111"/>
          <cell r="P111"/>
          <cell r="Q111"/>
          <cell r="R111"/>
          <cell r="S111"/>
          <cell r="T111"/>
          <cell r="U111"/>
          <cell r="V111"/>
          <cell r="W111"/>
          <cell r="X111"/>
          <cell r="Y111"/>
          <cell r="Z111"/>
          <cell r="AA111"/>
          <cell r="AB111"/>
          <cell r="AC111"/>
          <cell r="AD111"/>
          <cell r="AE111"/>
        </row>
        <row r="112">
          <cell r="G112"/>
          <cell r="H112"/>
          <cell r="I112"/>
          <cell r="J112"/>
          <cell r="K112"/>
          <cell r="L112"/>
          <cell r="M112"/>
          <cell r="N112"/>
          <cell r="O112"/>
          <cell r="P112"/>
          <cell r="Q112"/>
          <cell r="R112"/>
          <cell r="S112"/>
          <cell r="T112"/>
          <cell r="U112"/>
          <cell r="V112"/>
          <cell r="W112"/>
          <cell r="X112"/>
          <cell r="Y112"/>
          <cell r="Z112"/>
          <cell r="AA112"/>
          <cell r="AB112"/>
          <cell r="AC112"/>
          <cell r="AD112"/>
          <cell r="AE112"/>
        </row>
        <row r="113">
          <cell r="G113"/>
          <cell r="H113"/>
          <cell r="I113"/>
          <cell r="J113"/>
          <cell r="K113"/>
          <cell r="L113"/>
          <cell r="M113"/>
          <cell r="N113"/>
          <cell r="O113"/>
          <cell r="P113"/>
          <cell r="Q113"/>
          <cell r="R113"/>
          <cell r="S113"/>
          <cell r="T113"/>
          <cell r="U113"/>
          <cell r="V113"/>
          <cell r="W113"/>
          <cell r="X113"/>
          <cell r="Y113"/>
          <cell r="Z113"/>
          <cell r="AA113"/>
          <cell r="AB113"/>
          <cell r="AC113"/>
          <cell r="AD113"/>
          <cell r="AE113"/>
        </row>
        <row r="114">
          <cell r="G114"/>
          <cell r="H114"/>
          <cell r="I114"/>
          <cell r="J114"/>
          <cell r="K114"/>
          <cell r="L114"/>
          <cell r="M114"/>
          <cell r="N114"/>
          <cell r="O114"/>
          <cell r="P114"/>
          <cell r="Q114"/>
          <cell r="R114"/>
          <cell r="S114"/>
          <cell r="T114"/>
          <cell r="U114"/>
          <cell r="V114"/>
          <cell r="W114"/>
          <cell r="X114"/>
          <cell r="Y114"/>
          <cell r="Z114"/>
          <cell r="AA114"/>
          <cell r="AB114"/>
          <cell r="AC114"/>
          <cell r="AD114"/>
          <cell r="AE114"/>
        </row>
        <row r="115">
          <cell r="G115"/>
          <cell r="H115"/>
          <cell r="I115"/>
          <cell r="J115"/>
          <cell r="K115"/>
          <cell r="L115"/>
          <cell r="M115"/>
          <cell r="N115"/>
          <cell r="O115"/>
          <cell r="P115"/>
          <cell r="Q115"/>
          <cell r="R115"/>
          <cell r="S115"/>
          <cell r="T115"/>
          <cell r="U115"/>
          <cell r="V115"/>
          <cell r="W115"/>
          <cell r="X115"/>
          <cell r="Y115"/>
          <cell r="Z115"/>
          <cell r="AA115"/>
          <cell r="AB115"/>
          <cell r="AC115"/>
          <cell r="AD115"/>
          <cell r="AE115"/>
        </row>
        <row r="116">
          <cell r="G116"/>
          <cell r="H116"/>
          <cell r="I116"/>
          <cell r="J116"/>
          <cell r="K116"/>
          <cell r="L116"/>
          <cell r="M116"/>
          <cell r="N116"/>
          <cell r="O116"/>
          <cell r="P116"/>
          <cell r="Q116"/>
          <cell r="R116"/>
          <cell r="S116"/>
          <cell r="T116"/>
          <cell r="U116"/>
          <cell r="V116"/>
          <cell r="W116"/>
          <cell r="X116"/>
          <cell r="Y116"/>
          <cell r="Z116"/>
          <cell r="AA116"/>
          <cell r="AB116"/>
          <cell r="AC116"/>
          <cell r="AD116"/>
          <cell r="AE116"/>
        </row>
        <row r="117">
          <cell r="G117"/>
          <cell r="H117"/>
          <cell r="I117"/>
          <cell r="J117"/>
          <cell r="K117"/>
          <cell r="L117"/>
          <cell r="M117"/>
          <cell r="N117"/>
          <cell r="O117"/>
          <cell r="P117"/>
          <cell r="Q117"/>
          <cell r="R117"/>
          <cell r="S117"/>
          <cell r="T117"/>
          <cell r="U117"/>
          <cell r="V117"/>
          <cell r="W117"/>
          <cell r="X117"/>
          <cell r="Y117"/>
          <cell r="Z117"/>
          <cell r="AA117"/>
          <cell r="AB117"/>
          <cell r="AC117"/>
          <cell r="AD117"/>
          <cell r="AE117"/>
        </row>
        <row r="118">
          <cell r="G118"/>
          <cell r="H118"/>
          <cell r="I118"/>
          <cell r="J118"/>
          <cell r="K118"/>
          <cell r="L118"/>
          <cell r="M118"/>
          <cell r="N118"/>
          <cell r="O118"/>
          <cell r="P118"/>
          <cell r="Q118"/>
          <cell r="R118"/>
          <cell r="S118"/>
          <cell r="T118"/>
          <cell r="U118"/>
          <cell r="V118"/>
          <cell r="W118"/>
          <cell r="X118"/>
          <cell r="Y118"/>
          <cell r="Z118"/>
          <cell r="AA118"/>
          <cell r="AB118"/>
          <cell r="AC118"/>
          <cell r="AD118"/>
          <cell r="AE118"/>
        </row>
        <row r="119">
          <cell r="G119"/>
          <cell r="H119"/>
          <cell r="I119"/>
          <cell r="J119"/>
          <cell r="K119"/>
          <cell r="L119"/>
          <cell r="M119"/>
          <cell r="N119"/>
          <cell r="O119"/>
          <cell r="P119"/>
          <cell r="Q119"/>
          <cell r="R119"/>
          <cell r="S119"/>
          <cell r="T119"/>
          <cell r="U119"/>
          <cell r="V119"/>
          <cell r="W119"/>
          <cell r="X119"/>
          <cell r="Y119"/>
          <cell r="Z119"/>
          <cell r="AA119"/>
          <cell r="AB119"/>
          <cell r="AC119"/>
          <cell r="AD119"/>
          <cell r="AE119"/>
        </row>
        <row r="120">
          <cell r="G120"/>
          <cell r="H120"/>
          <cell r="I120"/>
          <cell r="J120"/>
          <cell r="K120"/>
          <cell r="L120"/>
          <cell r="M120"/>
          <cell r="N120"/>
          <cell r="O120"/>
          <cell r="P120"/>
          <cell r="Q120"/>
          <cell r="R120"/>
          <cell r="S120"/>
          <cell r="T120"/>
          <cell r="U120"/>
          <cell r="V120"/>
          <cell r="W120"/>
          <cell r="X120"/>
          <cell r="Y120"/>
          <cell r="Z120"/>
          <cell r="AA120"/>
          <cell r="AB120"/>
          <cell r="AC120"/>
          <cell r="AD120"/>
          <cell r="AE120"/>
        </row>
        <row r="121">
          <cell r="G121"/>
          <cell r="H121"/>
          <cell r="I121"/>
          <cell r="J121"/>
          <cell r="K121"/>
          <cell r="L121"/>
          <cell r="M121"/>
          <cell r="N121"/>
          <cell r="O121"/>
          <cell r="P121"/>
          <cell r="Q121"/>
          <cell r="R121"/>
          <cell r="S121"/>
          <cell r="T121"/>
          <cell r="U121"/>
          <cell r="V121"/>
          <cell r="W121"/>
          <cell r="X121"/>
          <cell r="Y121"/>
          <cell r="Z121"/>
          <cell r="AA121"/>
          <cell r="AB121"/>
          <cell r="AC121"/>
          <cell r="AD121"/>
          <cell r="AE121"/>
        </row>
        <row r="122">
          <cell r="G122"/>
          <cell r="H122"/>
          <cell r="I122"/>
          <cell r="J122"/>
          <cell r="K122"/>
          <cell r="L122"/>
          <cell r="M122"/>
          <cell r="N122"/>
          <cell r="O122"/>
          <cell r="P122"/>
          <cell r="Q122"/>
          <cell r="R122"/>
          <cell r="S122"/>
          <cell r="T122"/>
          <cell r="U122"/>
          <cell r="V122"/>
          <cell r="W122"/>
          <cell r="X122"/>
          <cell r="Y122"/>
          <cell r="Z122"/>
          <cell r="AA122"/>
          <cell r="AB122"/>
          <cell r="AC122"/>
          <cell r="AD122"/>
          <cell r="AE122"/>
        </row>
        <row r="123">
          <cell r="G123"/>
          <cell r="H123"/>
          <cell r="I123"/>
          <cell r="J123"/>
          <cell r="K123"/>
          <cell r="L123"/>
          <cell r="M123"/>
          <cell r="N123"/>
          <cell r="O123"/>
          <cell r="P123"/>
          <cell r="Q123"/>
          <cell r="R123"/>
          <cell r="S123"/>
          <cell r="T123"/>
          <cell r="U123"/>
          <cell r="V123"/>
          <cell r="W123"/>
          <cell r="X123"/>
          <cell r="Y123"/>
          <cell r="Z123"/>
          <cell r="AA123"/>
          <cell r="AB123"/>
          <cell r="AC123"/>
          <cell r="AD123"/>
          <cell r="AE123"/>
        </row>
        <row r="124">
          <cell r="G124"/>
          <cell r="H124"/>
          <cell r="I124"/>
          <cell r="J124"/>
          <cell r="K124"/>
          <cell r="L124"/>
          <cell r="M124"/>
          <cell r="N124"/>
          <cell r="O124"/>
          <cell r="P124"/>
          <cell r="Q124"/>
          <cell r="R124"/>
          <cell r="S124"/>
          <cell r="T124"/>
          <cell r="U124"/>
          <cell r="V124"/>
          <cell r="W124"/>
          <cell r="X124"/>
          <cell r="Y124"/>
          <cell r="Z124"/>
          <cell r="AA124"/>
          <cell r="AB124"/>
          <cell r="AC124"/>
          <cell r="AD124"/>
          <cell r="AE124"/>
        </row>
        <row r="125">
          <cell r="G125"/>
          <cell r="H125"/>
          <cell r="I125"/>
          <cell r="J125"/>
          <cell r="K125"/>
          <cell r="L125"/>
          <cell r="M125"/>
          <cell r="N125"/>
          <cell r="O125"/>
          <cell r="P125"/>
          <cell r="Q125"/>
          <cell r="R125"/>
          <cell r="S125"/>
          <cell r="T125"/>
          <cell r="U125"/>
          <cell r="V125"/>
          <cell r="W125"/>
          <cell r="X125"/>
          <cell r="Y125"/>
          <cell r="Z125"/>
          <cell r="AA125"/>
          <cell r="AB125"/>
          <cell r="AC125"/>
          <cell r="AD125"/>
          <cell r="AE125"/>
        </row>
        <row r="126">
          <cell r="G126"/>
          <cell r="H126"/>
          <cell r="I126"/>
          <cell r="J126"/>
          <cell r="K126"/>
          <cell r="L126"/>
          <cell r="M126"/>
          <cell r="N126"/>
          <cell r="O126"/>
          <cell r="P126"/>
          <cell r="Q126"/>
          <cell r="R126"/>
          <cell r="S126"/>
          <cell r="T126"/>
          <cell r="U126"/>
          <cell r="V126"/>
          <cell r="W126"/>
          <cell r="X126"/>
          <cell r="Y126"/>
          <cell r="Z126"/>
          <cell r="AA126"/>
          <cell r="AB126"/>
          <cell r="AC126"/>
          <cell r="AD126"/>
          <cell r="AE126"/>
        </row>
        <row r="127">
          <cell r="G127"/>
          <cell r="H127"/>
          <cell r="I127"/>
          <cell r="J127"/>
          <cell r="K127"/>
          <cell r="L127"/>
          <cell r="M127"/>
          <cell r="N127"/>
          <cell r="O127"/>
          <cell r="P127"/>
          <cell r="Q127"/>
          <cell r="R127"/>
          <cell r="S127"/>
          <cell r="T127"/>
          <cell r="U127"/>
          <cell r="V127"/>
          <cell r="W127"/>
          <cell r="X127"/>
          <cell r="Y127"/>
          <cell r="Z127"/>
          <cell r="AA127"/>
          <cell r="AB127"/>
          <cell r="AC127"/>
          <cell r="AD127"/>
          <cell r="AE127"/>
        </row>
        <row r="128">
          <cell r="G128"/>
          <cell r="H128"/>
          <cell r="I128"/>
          <cell r="J128"/>
          <cell r="K128"/>
          <cell r="L128"/>
          <cell r="M128"/>
          <cell r="N128"/>
          <cell r="O128"/>
          <cell r="P128"/>
          <cell r="Q128"/>
          <cell r="R128"/>
          <cell r="S128"/>
          <cell r="T128"/>
          <cell r="U128"/>
          <cell r="V128"/>
          <cell r="W128"/>
          <cell r="X128"/>
          <cell r="Y128"/>
          <cell r="Z128"/>
          <cell r="AA128"/>
          <cell r="AB128"/>
          <cell r="AC128"/>
          <cell r="AD128"/>
          <cell r="AE128"/>
        </row>
        <row r="129">
          <cell r="G129"/>
          <cell r="H129"/>
          <cell r="I129"/>
          <cell r="J129"/>
          <cell r="K129"/>
          <cell r="L129"/>
          <cell r="M129"/>
          <cell r="N129"/>
          <cell r="O129"/>
          <cell r="P129"/>
          <cell r="Q129"/>
          <cell r="R129"/>
          <cell r="S129"/>
          <cell r="T129"/>
          <cell r="U129"/>
          <cell r="V129"/>
          <cell r="W129"/>
          <cell r="X129"/>
          <cell r="Y129"/>
          <cell r="Z129"/>
          <cell r="AA129"/>
          <cell r="AB129"/>
          <cell r="AC129"/>
          <cell r="AD129"/>
          <cell r="AE129"/>
        </row>
        <row r="130">
          <cell r="G130"/>
          <cell r="H130"/>
          <cell r="I130"/>
          <cell r="J130"/>
          <cell r="K130"/>
          <cell r="L130"/>
          <cell r="M130"/>
          <cell r="N130"/>
          <cell r="O130"/>
          <cell r="P130"/>
          <cell r="Q130"/>
          <cell r="R130"/>
          <cell r="S130"/>
          <cell r="T130"/>
          <cell r="U130"/>
          <cell r="V130"/>
          <cell r="W130"/>
          <cell r="X130"/>
          <cell r="Y130"/>
          <cell r="Z130"/>
          <cell r="AA130"/>
          <cell r="AB130"/>
          <cell r="AC130"/>
          <cell r="AD130"/>
          <cell r="AE130"/>
        </row>
        <row r="131">
          <cell r="G131"/>
          <cell r="H131"/>
          <cell r="I131"/>
          <cell r="J131"/>
          <cell r="K131"/>
          <cell r="L131"/>
          <cell r="M131"/>
          <cell r="N131"/>
          <cell r="O131"/>
          <cell r="P131"/>
          <cell r="Q131"/>
          <cell r="R131"/>
          <cell r="S131"/>
          <cell r="T131"/>
          <cell r="U131"/>
          <cell r="V131"/>
          <cell r="W131"/>
          <cell r="X131"/>
          <cell r="Y131"/>
          <cell r="Z131"/>
          <cell r="AA131"/>
          <cell r="AB131"/>
          <cell r="AC131"/>
          <cell r="AD131"/>
          <cell r="AE131"/>
        </row>
        <row r="132">
          <cell r="G132"/>
          <cell r="H132"/>
          <cell r="I132"/>
          <cell r="J132"/>
          <cell r="K132"/>
          <cell r="L132"/>
          <cell r="M132"/>
          <cell r="N132"/>
          <cell r="O132"/>
          <cell r="P132"/>
          <cell r="Q132"/>
          <cell r="R132"/>
          <cell r="S132"/>
          <cell r="T132"/>
          <cell r="U132"/>
          <cell r="V132"/>
          <cell r="W132"/>
          <cell r="X132"/>
          <cell r="Y132"/>
          <cell r="Z132"/>
          <cell r="AA132"/>
          <cell r="AB132"/>
          <cell r="AC132"/>
          <cell r="AD132"/>
          <cell r="AE132"/>
        </row>
        <row r="133">
          <cell r="G133"/>
          <cell r="H133"/>
          <cell r="I133"/>
          <cell r="J133"/>
          <cell r="K133"/>
          <cell r="L133"/>
          <cell r="M133"/>
          <cell r="N133"/>
          <cell r="O133"/>
          <cell r="P133"/>
          <cell r="Q133"/>
          <cell r="R133"/>
          <cell r="S133"/>
          <cell r="T133"/>
          <cell r="U133"/>
          <cell r="V133"/>
          <cell r="W133"/>
          <cell r="X133"/>
          <cell r="Y133"/>
          <cell r="Z133"/>
          <cell r="AA133"/>
          <cell r="AB133"/>
          <cell r="AC133"/>
          <cell r="AD133"/>
          <cell r="AE133"/>
        </row>
        <row r="134">
          <cell r="G134"/>
          <cell r="H134"/>
          <cell r="I134"/>
          <cell r="J134"/>
          <cell r="K134"/>
          <cell r="L134"/>
          <cell r="M134"/>
          <cell r="N134"/>
          <cell r="O134"/>
          <cell r="P134"/>
          <cell r="Q134"/>
          <cell r="R134"/>
          <cell r="S134"/>
          <cell r="T134"/>
          <cell r="U134"/>
          <cell r="V134"/>
          <cell r="W134"/>
          <cell r="X134"/>
          <cell r="Y134"/>
          <cell r="Z134"/>
          <cell r="AA134"/>
          <cell r="AB134"/>
          <cell r="AC134"/>
          <cell r="AD134"/>
          <cell r="AE134"/>
        </row>
        <row r="135">
          <cell r="G135"/>
          <cell r="H135"/>
          <cell r="I135"/>
          <cell r="J135"/>
          <cell r="K135"/>
          <cell r="L135"/>
          <cell r="M135"/>
          <cell r="N135"/>
          <cell r="O135"/>
          <cell r="P135"/>
          <cell r="Q135"/>
          <cell r="R135"/>
          <cell r="S135"/>
          <cell r="T135"/>
          <cell r="U135"/>
          <cell r="V135"/>
          <cell r="W135"/>
          <cell r="X135"/>
          <cell r="Y135"/>
          <cell r="Z135"/>
          <cell r="AA135"/>
          <cell r="AB135"/>
          <cell r="AC135"/>
          <cell r="AD135"/>
          <cell r="AE135"/>
        </row>
        <row r="136">
          <cell r="G136"/>
          <cell r="H136"/>
          <cell r="I136"/>
          <cell r="J136"/>
          <cell r="K136"/>
          <cell r="L136"/>
          <cell r="M136"/>
          <cell r="N136"/>
          <cell r="O136"/>
          <cell r="P136"/>
          <cell r="Q136"/>
          <cell r="R136"/>
          <cell r="S136"/>
          <cell r="T136"/>
          <cell r="U136"/>
          <cell r="V136"/>
          <cell r="W136"/>
          <cell r="X136"/>
          <cell r="Y136"/>
          <cell r="Z136"/>
          <cell r="AA136"/>
          <cell r="AB136"/>
          <cell r="AC136"/>
          <cell r="AD136"/>
          <cell r="AE136"/>
        </row>
        <row r="137">
          <cell r="G137"/>
          <cell r="H137"/>
          <cell r="I137"/>
          <cell r="J137"/>
          <cell r="K137"/>
          <cell r="L137"/>
          <cell r="M137"/>
          <cell r="N137"/>
          <cell r="O137"/>
          <cell r="P137"/>
          <cell r="Q137"/>
          <cell r="R137"/>
          <cell r="S137"/>
          <cell r="T137"/>
          <cell r="U137"/>
          <cell r="V137"/>
          <cell r="W137"/>
          <cell r="X137"/>
          <cell r="Y137"/>
          <cell r="Z137"/>
          <cell r="AA137"/>
          <cell r="AB137"/>
          <cell r="AC137"/>
          <cell r="AD137"/>
          <cell r="AE137"/>
        </row>
        <row r="138">
          <cell r="G138"/>
          <cell r="H138"/>
          <cell r="I138"/>
          <cell r="J138"/>
          <cell r="K138"/>
          <cell r="L138"/>
          <cell r="M138"/>
          <cell r="N138"/>
          <cell r="O138"/>
          <cell r="P138"/>
          <cell r="Q138"/>
          <cell r="R138"/>
          <cell r="S138"/>
          <cell r="T138"/>
          <cell r="U138"/>
          <cell r="V138"/>
          <cell r="W138"/>
          <cell r="X138"/>
          <cell r="Y138"/>
          <cell r="Z138"/>
          <cell r="AA138"/>
          <cell r="AB138"/>
          <cell r="AC138"/>
          <cell r="AD138"/>
          <cell r="AE138"/>
        </row>
        <row r="139">
          <cell r="G139"/>
          <cell r="H139"/>
          <cell r="I139"/>
          <cell r="J139"/>
          <cell r="K139"/>
          <cell r="L139"/>
          <cell r="M139"/>
          <cell r="N139"/>
          <cell r="O139"/>
          <cell r="P139"/>
          <cell r="Q139"/>
          <cell r="R139"/>
          <cell r="S139"/>
          <cell r="T139"/>
          <cell r="U139"/>
          <cell r="V139"/>
          <cell r="W139"/>
          <cell r="X139"/>
          <cell r="Y139"/>
          <cell r="Z139"/>
          <cell r="AA139"/>
          <cell r="AB139"/>
          <cell r="AC139"/>
          <cell r="AD139"/>
          <cell r="AE139"/>
        </row>
        <row r="140">
          <cell r="G140"/>
          <cell r="H140"/>
          <cell r="I140"/>
          <cell r="J140"/>
          <cell r="K140"/>
          <cell r="L140"/>
          <cell r="M140"/>
          <cell r="N140"/>
          <cell r="O140"/>
          <cell r="P140"/>
          <cell r="Q140"/>
          <cell r="R140"/>
          <cell r="S140"/>
          <cell r="T140"/>
          <cell r="U140"/>
          <cell r="V140"/>
          <cell r="W140"/>
          <cell r="X140"/>
          <cell r="Y140"/>
          <cell r="Z140"/>
          <cell r="AA140"/>
          <cell r="AB140"/>
          <cell r="AC140"/>
          <cell r="AD140"/>
          <cell r="AE140"/>
        </row>
        <row r="141">
          <cell r="G141"/>
          <cell r="H141"/>
          <cell r="I141"/>
          <cell r="J141"/>
          <cell r="K141"/>
          <cell r="L141"/>
          <cell r="M141"/>
          <cell r="N141"/>
          <cell r="O141"/>
          <cell r="P141"/>
          <cell r="Q141"/>
          <cell r="R141"/>
          <cell r="S141"/>
          <cell r="T141"/>
          <cell r="U141"/>
          <cell r="V141"/>
          <cell r="W141"/>
          <cell r="X141"/>
          <cell r="Y141"/>
          <cell r="Z141"/>
          <cell r="AA141"/>
          <cell r="AB141"/>
          <cell r="AC141"/>
          <cell r="AD141"/>
          <cell r="AE141"/>
        </row>
        <row r="142">
          <cell r="G142"/>
          <cell r="H142"/>
          <cell r="I142"/>
          <cell r="J142"/>
          <cell r="K142"/>
          <cell r="L142"/>
          <cell r="M142"/>
          <cell r="N142"/>
          <cell r="O142"/>
          <cell r="P142"/>
          <cell r="Q142"/>
          <cell r="R142"/>
          <cell r="S142"/>
          <cell r="T142"/>
          <cell r="U142"/>
          <cell r="V142"/>
          <cell r="W142"/>
          <cell r="X142"/>
          <cell r="Y142"/>
          <cell r="Z142"/>
          <cell r="AA142"/>
          <cell r="AB142"/>
          <cell r="AC142"/>
          <cell r="AD142"/>
          <cell r="AE142"/>
        </row>
        <row r="143">
          <cell r="G143"/>
          <cell r="H143"/>
          <cell r="I143"/>
          <cell r="J143"/>
          <cell r="K143"/>
          <cell r="L143"/>
          <cell r="M143"/>
          <cell r="N143"/>
          <cell r="O143"/>
          <cell r="P143"/>
          <cell r="Q143"/>
          <cell r="R143"/>
          <cell r="S143"/>
          <cell r="T143"/>
          <cell r="U143"/>
          <cell r="V143"/>
          <cell r="W143"/>
          <cell r="X143"/>
          <cell r="Y143"/>
          <cell r="Z143"/>
          <cell r="AA143"/>
          <cell r="AB143"/>
          <cell r="AC143"/>
          <cell r="AD143"/>
          <cell r="AE143"/>
        </row>
        <row r="144">
          <cell r="G144"/>
          <cell r="H144"/>
          <cell r="I144"/>
          <cell r="J144"/>
          <cell r="K144"/>
          <cell r="L144"/>
          <cell r="M144"/>
          <cell r="N144"/>
          <cell r="O144"/>
          <cell r="P144"/>
          <cell r="Q144"/>
          <cell r="R144"/>
          <cell r="S144"/>
          <cell r="T144"/>
          <cell r="U144"/>
          <cell r="V144"/>
          <cell r="W144"/>
          <cell r="X144"/>
          <cell r="Y144"/>
          <cell r="Z144"/>
          <cell r="AA144"/>
          <cell r="AB144"/>
          <cell r="AC144"/>
          <cell r="AD144"/>
          <cell r="AE144"/>
        </row>
        <row r="145">
          <cell r="G145"/>
          <cell r="H145"/>
          <cell r="I145"/>
          <cell r="J145"/>
          <cell r="K145"/>
          <cell r="L145"/>
          <cell r="M145"/>
          <cell r="N145"/>
          <cell r="O145"/>
          <cell r="P145"/>
          <cell r="Q145"/>
          <cell r="R145"/>
          <cell r="S145"/>
          <cell r="T145"/>
          <cell r="U145"/>
          <cell r="V145"/>
          <cell r="W145"/>
          <cell r="X145"/>
          <cell r="Y145"/>
          <cell r="Z145"/>
          <cell r="AA145"/>
          <cell r="AB145"/>
          <cell r="AC145"/>
          <cell r="AD145"/>
          <cell r="AE145"/>
        </row>
        <row r="146">
          <cell r="G146"/>
          <cell r="H146"/>
          <cell r="I146"/>
          <cell r="J146"/>
          <cell r="K146"/>
          <cell r="L146"/>
          <cell r="M146"/>
          <cell r="N146"/>
          <cell r="O146"/>
          <cell r="P146"/>
          <cell r="Q146"/>
          <cell r="R146"/>
          <cell r="S146"/>
          <cell r="T146"/>
          <cell r="U146"/>
          <cell r="V146"/>
          <cell r="W146"/>
          <cell r="X146"/>
          <cell r="Y146"/>
          <cell r="Z146"/>
          <cell r="AA146"/>
          <cell r="AB146"/>
          <cell r="AC146"/>
          <cell r="AD146"/>
          <cell r="AE146"/>
        </row>
        <row r="147">
          <cell r="G147"/>
          <cell r="H147"/>
          <cell r="I147"/>
          <cell r="J147"/>
          <cell r="K147"/>
          <cell r="L147"/>
          <cell r="M147"/>
          <cell r="N147"/>
          <cell r="O147"/>
          <cell r="P147"/>
          <cell r="Q147"/>
          <cell r="R147"/>
          <cell r="S147"/>
          <cell r="T147"/>
          <cell r="U147"/>
          <cell r="V147"/>
          <cell r="W147"/>
          <cell r="X147"/>
          <cell r="Y147"/>
          <cell r="Z147"/>
          <cell r="AA147"/>
          <cell r="AB147"/>
          <cell r="AC147"/>
          <cell r="AD147"/>
          <cell r="AE147"/>
        </row>
        <row r="148">
          <cell r="G148"/>
          <cell r="H148"/>
          <cell r="I148"/>
          <cell r="J148"/>
          <cell r="K148"/>
          <cell r="L148"/>
          <cell r="M148"/>
          <cell r="N148"/>
          <cell r="O148"/>
          <cell r="P148"/>
          <cell r="Q148"/>
          <cell r="R148"/>
          <cell r="S148"/>
          <cell r="T148"/>
          <cell r="U148"/>
          <cell r="V148"/>
          <cell r="W148"/>
          <cell r="X148"/>
          <cell r="Y148"/>
          <cell r="Z148"/>
          <cell r="AA148"/>
          <cell r="AB148"/>
          <cell r="AC148"/>
          <cell r="AD148"/>
          <cell r="AE148"/>
        </row>
        <row r="149">
          <cell r="G149"/>
          <cell r="H149"/>
          <cell r="I149"/>
          <cell r="J149"/>
          <cell r="K149"/>
          <cell r="L149"/>
          <cell r="M149"/>
          <cell r="N149"/>
          <cell r="O149"/>
          <cell r="P149"/>
          <cell r="Q149"/>
          <cell r="R149"/>
          <cell r="S149"/>
          <cell r="T149"/>
          <cell r="U149"/>
          <cell r="V149"/>
          <cell r="W149"/>
          <cell r="X149"/>
          <cell r="Y149"/>
          <cell r="Z149"/>
          <cell r="AA149"/>
          <cell r="AB149"/>
          <cell r="AC149"/>
          <cell r="AD149"/>
          <cell r="AE149"/>
        </row>
        <row r="150">
          <cell r="G150"/>
          <cell r="H150"/>
          <cell r="I150"/>
          <cell r="J150"/>
          <cell r="K150"/>
          <cell r="L150"/>
          <cell r="M150"/>
          <cell r="N150"/>
          <cell r="O150"/>
          <cell r="P150"/>
          <cell r="Q150"/>
          <cell r="R150"/>
          <cell r="S150"/>
          <cell r="T150"/>
          <cell r="U150"/>
          <cell r="V150"/>
          <cell r="W150"/>
          <cell r="X150"/>
          <cell r="Y150"/>
          <cell r="Z150"/>
          <cell r="AA150"/>
          <cell r="AB150"/>
          <cell r="AC150"/>
          <cell r="AD150"/>
          <cell r="AE150"/>
        </row>
        <row r="151">
          <cell r="G151"/>
          <cell r="H151"/>
          <cell r="I151"/>
          <cell r="J151"/>
          <cell r="K151"/>
          <cell r="L151"/>
          <cell r="M151"/>
          <cell r="N151"/>
          <cell r="O151"/>
          <cell r="P151"/>
          <cell r="Q151"/>
          <cell r="R151"/>
          <cell r="S151"/>
          <cell r="T151"/>
          <cell r="U151"/>
          <cell r="V151"/>
          <cell r="W151"/>
          <cell r="X151"/>
          <cell r="Y151"/>
          <cell r="Z151"/>
          <cell r="AA151"/>
          <cell r="AB151"/>
          <cell r="AC151"/>
          <cell r="AD151"/>
          <cell r="AE151"/>
        </row>
        <row r="152">
          <cell r="G152"/>
          <cell r="H152"/>
          <cell r="I152"/>
          <cell r="J152"/>
          <cell r="K152"/>
          <cell r="L152"/>
          <cell r="M152"/>
          <cell r="N152"/>
          <cell r="O152"/>
          <cell r="P152"/>
          <cell r="Q152"/>
          <cell r="R152"/>
          <cell r="S152"/>
          <cell r="T152"/>
          <cell r="U152"/>
          <cell r="V152"/>
          <cell r="W152"/>
          <cell r="X152"/>
          <cell r="Y152"/>
          <cell r="Z152"/>
          <cell r="AA152"/>
          <cell r="AB152"/>
          <cell r="AC152"/>
          <cell r="AD152"/>
          <cell r="AE152"/>
        </row>
        <row r="153">
          <cell r="G153"/>
          <cell r="H153"/>
          <cell r="I153"/>
          <cell r="J153"/>
          <cell r="K153"/>
          <cell r="L153"/>
          <cell r="M153"/>
          <cell r="N153"/>
          <cell r="O153"/>
          <cell r="P153"/>
          <cell r="Q153"/>
          <cell r="R153"/>
          <cell r="S153"/>
          <cell r="T153"/>
          <cell r="U153"/>
          <cell r="V153"/>
          <cell r="W153"/>
          <cell r="X153"/>
          <cell r="Y153"/>
          <cell r="Z153"/>
          <cell r="AA153"/>
          <cell r="AB153"/>
          <cell r="AC153"/>
          <cell r="AD153"/>
          <cell r="AE153"/>
        </row>
        <row r="154">
          <cell r="G154"/>
          <cell r="H154"/>
          <cell r="I154"/>
          <cell r="J154"/>
          <cell r="K154"/>
          <cell r="L154"/>
          <cell r="M154"/>
          <cell r="N154"/>
          <cell r="O154"/>
          <cell r="P154"/>
          <cell r="Q154"/>
          <cell r="R154"/>
          <cell r="S154"/>
          <cell r="T154"/>
          <cell r="U154"/>
          <cell r="V154"/>
          <cell r="W154"/>
          <cell r="X154"/>
          <cell r="Y154"/>
          <cell r="Z154"/>
          <cell r="AA154"/>
          <cell r="AB154"/>
          <cell r="AC154"/>
          <cell r="AD154"/>
          <cell r="AE154"/>
        </row>
        <row r="155">
          <cell r="G155"/>
          <cell r="H155"/>
          <cell r="I155"/>
          <cell r="J155"/>
          <cell r="K155"/>
          <cell r="L155"/>
          <cell r="M155"/>
          <cell r="N155"/>
          <cell r="O155"/>
          <cell r="P155"/>
          <cell r="Q155"/>
          <cell r="R155"/>
          <cell r="S155"/>
          <cell r="T155"/>
          <cell r="U155"/>
          <cell r="V155"/>
          <cell r="W155"/>
          <cell r="X155"/>
          <cell r="Y155"/>
          <cell r="Z155"/>
          <cell r="AA155"/>
          <cell r="AB155"/>
          <cell r="AC155"/>
          <cell r="AD155"/>
          <cell r="AE155"/>
        </row>
        <row r="156">
          <cell r="G156"/>
          <cell r="H156"/>
          <cell r="I156"/>
          <cell r="J156"/>
          <cell r="K156"/>
          <cell r="L156"/>
          <cell r="M156"/>
          <cell r="N156"/>
          <cell r="O156"/>
          <cell r="P156"/>
          <cell r="Q156"/>
          <cell r="R156"/>
          <cell r="S156"/>
          <cell r="T156"/>
          <cell r="U156"/>
          <cell r="V156"/>
          <cell r="W156"/>
          <cell r="X156"/>
          <cell r="Y156"/>
          <cell r="Z156"/>
          <cell r="AA156"/>
          <cell r="AB156"/>
          <cell r="AC156"/>
          <cell r="AD156"/>
          <cell r="AE156"/>
        </row>
        <row r="157">
          <cell r="G157"/>
          <cell r="H157"/>
          <cell r="I157"/>
          <cell r="J157"/>
          <cell r="K157"/>
          <cell r="L157"/>
          <cell r="M157"/>
          <cell r="N157"/>
          <cell r="O157"/>
          <cell r="P157"/>
          <cell r="Q157"/>
          <cell r="R157"/>
          <cell r="S157"/>
          <cell r="T157"/>
          <cell r="U157"/>
          <cell r="V157"/>
          <cell r="W157"/>
          <cell r="X157"/>
          <cell r="Y157"/>
          <cell r="Z157"/>
          <cell r="AA157"/>
          <cell r="AB157"/>
          <cell r="AC157"/>
          <cell r="AD157"/>
          <cell r="AE157"/>
        </row>
        <row r="158">
          <cell r="G158"/>
          <cell r="H158"/>
          <cell r="I158"/>
          <cell r="J158"/>
          <cell r="K158"/>
          <cell r="L158"/>
          <cell r="M158"/>
          <cell r="N158"/>
          <cell r="O158"/>
          <cell r="P158"/>
          <cell r="Q158"/>
          <cell r="R158"/>
          <cell r="S158"/>
          <cell r="T158"/>
          <cell r="U158"/>
          <cell r="V158"/>
          <cell r="W158"/>
          <cell r="X158"/>
          <cell r="Y158"/>
          <cell r="Z158"/>
          <cell r="AA158"/>
          <cell r="AB158"/>
          <cell r="AC158"/>
          <cell r="AD158"/>
          <cell r="AE158"/>
        </row>
        <row r="159">
          <cell r="G159"/>
          <cell r="H159"/>
          <cell r="I159"/>
          <cell r="J159"/>
          <cell r="K159"/>
          <cell r="L159"/>
          <cell r="M159"/>
          <cell r="N159"/>
          <cell r="O159"/>
          <cell r="P159"/>
          <cell r="Q159"/>
          <cell r="R159"/>
          <cell r="S159"/>
          <cell r="T159"/>
          <cell r="U159"/>
          <cell r="V159"/>
          <cell r="W159"/>
          <cell r="X159"/>
          <cell r="Y159"/>
          <cell r="Z159"/>
          <cell r="AA159"/>
          <cell r="AB159"/>
          <cell r="AC159"/>
          <cell r="AD159"/>
          <cell r="AE159"/>
        </row>
        <row r="160">
          <cell r="G160"/>
          <cell r="H160"/>
          <cell r="I160"/>
          <cell r="J160"/>
          <cell r="K160"/>
          <cell r="L160"/>
          <cell r="M160"/>
          <cell r="N160"/>
          <cell r="O160"/>
          <cell r="P160"/>
          <cell r="Q160"/>
          <cell r="R160"/>
          <cell r="S160"/>
          <cell r="T160"/>
          <cell r="U160"/>
          <cell r="V160"/>
          <cell r="W160"/>
          <cell r="X160"/>
          <cell r="Y160"/>
          <cell r="Z160"/>
          <cell r="AA160"/>
          <cell r="AB160"/>
          <cell r="AC160"/>
          <cell r="AD160"/>
          <cell r="AE160"/>
        </row>
        <row r="161">
          <cell r="G161"/>
          <cell r="H161"/>
          <cell r="I161"/>
          <cell r="J161"/>
          <cell r="K161"/>
          <cell r="L161"/>
          <cell r="M161"/>
          <cell r="N161"/>
          <cell r="O161"/>
          <cell r="P161"/>
          <cell r="Q161"/>
          <cell r="R161"/>
          <cell r="S161"/>
          <cell r="T161"/>
          <cell r="U161"/>
          <cell r="V161"/>
          <cell r="W161"/>
          <cell r="X161"/>
          <cell r="Y161"/>
          <cell r="Z161"/>
          <cell r="AA161"/>
          <cell r="AB161"/>
          <cell r="AC161"/>
          <cell r="AD161"/>
          <cell r="AE161"/>
        </row>
        <row r="162">
          <cell r="G162"/>
          <cell r="H162"/>
          <cell r="I162"/>
          <cell r="J162"/>
          <cell r="K162"/>
          <cell r="L162"/>
          <cell r="M162"/>
          <cell r="N162"/>
          <cell r="O162"/>
          <cell r="P162"/>
          <cell r="Q162"/>
          <cell r="R162"/>
          <cell r="S162"/>
          <cell r="T162"/>
          <cell r="U162"/>
          <cell r="V162"/>
          <cell r="W162"/>
          <cell r="X162"/>
          <cell r="Y162"/>
          <cell r="Z162"/>
          <cell r="AA162"/>
          <cell r="AB162"/>
          <cell r="AC162"/>
          <cell r="AD162"/>
          <cell r="AE162"/>
        </row>
        <row r="163">
          <cell r="G163"/>
          <cell r="H163"/>
          <cell r="I163"/>
          <cell r="J163"/>
          <cell r="K163"/>
          <cell r="L163"/>
          <cell r="M163"/>
          <cell r="N163"/>
          <cell r="O163"/>
          <cell r="P163"/>
          <cell r="Q163"/>
          <cell r="R163"/>
          <cell r="S163"/>
          <cell r="T163"/>
          <cell r="U163"/>
          <cell r="V163"/>
          <cell r="W163"/>
          <cell r="X163"/>
          <cell r="Y163"/>
          <cell r="Z163"/>
          <cell r="AA163"/>
          <cell r="AB163"/>
          <cell r="AC163"/>
          <cell r="AD163"/>
          <cell r="AE163"/>
        </row>
        <row r="164">
          <cell r="G164"/>
          <cell r="H164"/>
          <cell r="I164"/>
          <cell r="J164"/>
          <cell r="K164"/>
          <cell r="L164"/>
          <cell r="M164"/>
          <cell r="N164"/>
          <cell r="O164"/>
          <cell r="P164"/>
          <cell r="Q164"/>
          <cell r="R164"/>
          <cell r="S164"/>
          <cell r="T164"/>
          <cell r="U164"/>
          <cell r="V164"/>
          <cell r="W164"/>
          <cell r="X164"/>
          <cell r="Y164"/>
          <cell r="Z164"/>
          <cell r="AA164"/>
          <cell r="AB164"/>
          <cell r="AC164"/>
          <cell r="AD164"/>
          <cell r="AE164"/>
        </row>
        <row r="165">
          <cell r="G165"/>
          <cell r="H165"/>
          <cell r="I165"/>
          <cell r="J165"/>
          <cell r="K165"/>
          <cell r="L165"/>
          <cell r="M165"/>
          <cell r="N165"/>
          <cell r="O165"/>
          <cell r="P165"/>
          <cell r="Q165"/>
          <cell r="R165"/>
          <cell r="S165"/>
          <cell r="T165"/>
          <cell r="U165"/>
          <cell r="V165"/>
          <cell r="W165"/>
          <cell r="X165"/>
          <cell r="Y165"/>
          <cell r="Z165"/>
          <cell r="AA165"/>
          <cell r="AB165"/>
          <cell r="AC165"/>
          <cell r="AD165"/>
          <cell r="AE165"/>
        </row>
        <row r="166">
          <cell r="G166"/>
          <cell r="H166"/>
          <cell r="I166"/>
          <cell r="J166"/>
          <cell r="K166"/>
          <cell r="L166"/>
          <cell r="M166"/>
          <cell r="N166"/>
          <cell r="O166"/>
          <cell r="P166"/>
          <cell r="Q166"/>
          <cell r="R166"/>
          <cell r="S166"/>
          <cell r="T166"/>
          <cell r="U166"/>
          <cell r="V166"/>
          <cell r="W166"/>
          <cell r="X166"/>
          <cell r="Y166"/>
          <cell r="Z166"/>
          <cell r="AA166"/>
          <cell r="AB166"/>
          <cell r="AC166"/>
          <cell r="AD166"/>
          <cell r="AE166"/>
        </row>
        <row r="167">
          <cell r="G167"/>
          <cell r="H167"/>
          <cell r="I167"/>
          <cell r="J167"/>
          <cell r="K167"/>
          <cell r="L167"/>
          <cell r="M167"/>
          <cell r="N167"/>
          <cell r="O167"/>
          <cell r="P167"/>
          <cell r="Q167"/>
          <cell r="R167"/>
          <cell r="S167"/>
          <cell r="T167"/>
          <cell r="U167"/>
          <cell r="V167"/>
          <cell r="W167"/>
          <cell r="X167"/>
          <cell r="Y167"/>
          <cell r="Z167"/>
          <cell r="AA167"/>
          <cell r="AB167"/>
          <cell r="AC167"/>
          <cell r="AD167"/>
          <cell r="AE167"/>
        </row>
        <row r="168">
          <cell r="G168"/>
          <cell r="H168"/>
          <cell r="I168"/>
          <cell r="J168"/>
          <cell r="K168"/>
          <cell r="L168"/>
          <cell r="M168"/>
          <cell r="N168"/>
          <cell r="O168"/>
          <cell r="P168"/>
          <cell r="Q168"/>
          <cell r="R168"/>
          <cell r="S168"/>
          <cell r="T168"/>
          <cell r="U168"/>
          <cell r="V168"/>
          <cell r="W168"/>
          <cell r="X168"/>
          <cell r="Y168"/>
          <cell r="Z168"/>
          <cell r="AA168"/>
          <cell r="AB168"/>
          <cell r="AC168"/>
          <cell r="AD168"/>
          <cell r="AE168"/>
        </row>
        <row r="169">
          <cell r="G169"/>
          <cell r="H169"/>
          <cell r="I169"/>
          <cell r="J169"/>
          <cell r="K169"/>
          <cell r="L169"/>
          <cell r="M169"/>
          <cell r="N169"/>
          <cell r="O169"/>
          <cell r="P169"/>
          <cell r="Q169"/>
          <cell r="R169"/>
          <cell r="S169"/>
          <cell r="T169"/>
          <cell r="U169"/>
          <cell r="V169"/>
          <cell r="W169"/>
          <cell r="X169"/>
          <cell r="Y169"/>
          <cell r="Z169"/>
          <cell r="AA169"/>
          <cell r="AB169"/>
          <cell r="AC169"/>
          <cell r="AD169"/>
          <cell r="AE169"/>
        </row>
        <row r="170">
          <cell r="G170"/>
          <cell r="H170"/>
          <cell r="I170"/>
          <cell r="J170"/>
          <cell r="K170"/>
          <cell r="L170"/>
          <cell r="M170"/>
          <cell r="N170"/>
          <cell r="O170"/>
          <cell r="P170"/>
          <cell r="Q170"/>
          <cell r="R170"/>
          <cell r="S170"/>
          <cell r="T170"/>
          <cell r="U170"/>
          <cell r="V170"/>
          <cell r="W170"/>
          <cell r="X170"/>
          <cell r="Y170"/>
          <cell r="Z170"/>
          <cell r="AA170"/>
          <cell r="AB170"/>
          <cell r="AC170"/>
          <cell r="AD170"/>
          <cell r="AE170"/>
        </row>
        <row r="171">
          <cell r="G171"/>
          <cell r="H171"/>
          <cell r="I171"/>
          <cell r="J171"/>
          <cell r="K171"/>
          <cell r="L171"/>
          <cell r="M171"/>
          <cell r="N171"/>
          <cell r="O171"/>
          <cell r="P171"/>
          <cell r="Q171"/>
          <cell r="R171"/>
          <cell r="S171"/>
          <cell r="T171"/>
          <cell r="U171"/>
          <cell r="V171"/>
          <cell r="W171"/>
          <cell r="X171"/>
          <cell r="Y171"/>
          <cell r="Z171"/>
          <cell r="AA171"/>
          <cell r="AB171"/>
          <cell r="AC171"/>
          <cell r="AD171"/>
          <cell r="AE171"/>
        </row>
        <row r="172">
          <cell r="G172"/>
          <cell r="H172"/>
          <cell r="I172"/>
          <cell r="J172"/>
          <cell r="K172"/>
          <cell r="L172"/>
          <cell r="M172"/>
          <cell r="N172"/>
          <cell r="O172"/>
          <cell r="P172"/>
          <cell r="Q172"/>
          <cell r="R172"/>
          <cell r="S172"/>
          <cell r="T172"/>
          <cell r="U172"/>
          <cell r="V172"/>
          <cell r="W172"/>
          <cell r="X172"/>
          <cell r="Y172"/>
          <cell r="Z172"/>
          <cell r="AA172"/>
          <cell r="AB172"/>
          <cell r="AC172"/>
          <cell r="AD172"/>
          <cell r="AE172"/>
        </row>
        <row r="173">
          <cell r="G173"/>
          <cell r="H173"/>
          <cell r="I173"/>
          <cell r="J173"/>
          <cell r="K173"/>
          <cell r="L173"/>
          <cell r="M173"/>
          <cell r="N173"/>
          <cell r="O173"/>
          <cell r="P173"/>
          <cell r="Q173"/>
          <cell r="R173"/>
          <cell r="S173"/>
          <cell r="T173"/>
          <cell r="U173"/>
          <cell r="V173"/>
          <cell r="W173"/>
          <cell r="X173"/>
          <cell r="Y173"/>
          <cell r="Z173"/>
          <cell r="AA173"/>
          <cell r="AB173"/>
          <cell r="AC173"/>
          <cell r="AD173"/>
          <cell r="AE173"/>
        </row>
        <row r="174">
          <cell r="G174"/>
          <cell r="H174"/>
          <cell r="I174"/>
          <cell r="J174"/>
          <cell r="K174"/>
          <cell r="L174"/>
          <cell r="M174"/>
          <cell r="N174"/>
          <cell r="O174"/>
          <cell r="P174"/>
          <cell r="Q174"/>
          <cell r="R174"/>
          <cell r="S174"/>
          <cell r="T174"/>
          <cell r="U174"/>
          <cell r="V174"/>
          <cell r="W174"/>
          <cell r="X174"/>
          <cell r="Y174"/>
          <cell r="Z174"/>
          <cell r="AA174"/>
          <cell r="AB174"/>
          <cell r="AC174"/>
          <cell r="AD174"/>
          <cell r="AE174"/>
        </row>
        <row r="175">
          <cell r="G175"/>
          <cell r="H175"/>
          <cell r="I175"/>
          <cell r="J175"/>
          <cell r="K175"/>
          <cell r="L175"/>
          <cell r="M175"/>
          <cell r="N175"/>
          <cell r="O175"/>
          <cell r="P175"/>
          <cell r="Q175"/>
          <cell r="R175"/>
          <cell r="S175"/>
          <cell r="T175"/>
          <cell r="U175"/>
          <cell r="V175"/>
          <cell r="W175"/>
          <cell r="X175"/>
          <cell r="Y175"/>
          <cell r="Z175"/>
          <cell r="AA175"/>
          <cell r="AB175"/>
          <cell r="AC175"/>
          <cell r="AD175"/>
          <cell r="AE175"/>
        </row>
        <row r="176">
          <cell r="G176"/>
          <cell r="H176"/>
          <cell r="I176"/>
          <cell r="J176"/>
          <cell r="K176"/>
          <cell r="L176"/>
          <cell r="M176"/>
          <cell r="N176"/>
          <cell r="O176"/>
          <cell r="P176"/>
          <cell r="Q176"/>
          <cell r="R176"/>
          <cell r="S176"/>
          <cell r="T176"/>
          <cell r="U176"/>
          <cell r="V176"/>
          <cell r="W176"/>
          <cell r="X176"/>
          <cell r="Y176"/>
          <cell r="Z176"/>
          <cell r="AA176"/>
          <cell r="AB176"/>
          <cell r="AC176"/>
          <cell r="AD176"/>
          <cell r="AE176"/>
        </row>
        <row r="177">
          <cell r="G177"/>
          <cell r="H177"/>
          <cell r="I177"/>
          <cell r="J177"/>
          <cell r="K177"/>
          <cell r="L177"/>
          <cell r="M177"/>
          <cell r="N177"/>
          <cell r="O177"/>
          <cell r="P177"/>
          <cell r="Q177"/>
          <cell r="R177"/>
          <cell r="S177"/>
          <cell r="T177"/>
          <cell r="U177"/>
          <cell r="V177"/>
          <cell r="W177"/>
          <cell r="X177"/>
          <cell r="Y177"/>
          <cell r="Z177"/>
          <cell r="AA177"/>
          <cell r="AB177"/>
          <cell r="AC177"/>
          <cell r="AD177"/>
          <cell r="AE177"/>
        </row>
        <row r="178">
          <cell r="G178"/>
          <cell r="H178"/>
          <cell r="I178"/>
          <cell r="J178"/>
          <cell r="K178"/>
          <cell r="L178"/>
          <cell r="M178"/>
          <cell r="N178"/>
          <cell r="O178"/>
          <cell r="P178"/>
          <cell r="Q178"/>
          <cell r="R178"/>
          <cell r="S178"/>
          <cell r="T178"/>
          <cell r="U178"/>
          <cell r="V178"/>
          <cell r="W178"/>
          <cell r="X178"/>
          <cell r="Y178"/>
          <cell r="Z178"/>
          <cell r="AA178"/>
          <cell r="AB178"/>
          <cell r="AC178"/>
          <cell r="AD178"/>
          <cell r="AE178"/>
        </row>
        <row r="179">
          <cell r="G179"/>
          <cell r="H179"/>
          <cell r="I179"/>
          <cell r="J179"/>
          <cell r="K179"/>
          <cell r="L179"/>
          <cell r="M179"/>
          <cell r="N179"/>
          <cell r="O179"/>
          <cell r="P179"/>
          <cell r="Q179"/>
          <cell r="R179"/>
          <cell r="S179"/>
          <cell r="T179"/>
          <cell r="U179"/>
          <cell r="V179"/>
          <cell r="W179"/>
          <cell r="X179"/>
          <cell r="Y179"/>
          <cell r="Z179"/>
          <cell r="AA179"/>
          <cell r="AB179"/>
          <cell r="AC179"/>
          <cell r="AD179"/>
          <cell r="AE179"/>
        </row>
        <row r="180">
          <cell r="G180"/>
          <cell r="H180"/>
          <cell r="I180"/>
          <cell r="J180"/>
          <cell r="K180"/>
          <cell r="L180"/>
          <cell r="M180"/>
          <cell r="N180"/>
          <cell r="O180"/>
          <cell r="P180"/>
          <cell r="Q180"/>
          <cell r="R180"/>
          <cell r="S180"/>
          <cell r="T180"/>
          <cell r="U180"/>
          <cell r="V180"/>
          <cell r="W180"/>
          <cell r="X180"/>
          <cell r="Y180"/>
          <cell r="Z180"/>
          <cell r="AA180"/>
          <cell r="AB180"/>
          <cell r="AC180"/>
          <cell r="AD180"/>
          <cell r="AE180"/>
        </row>
        <row r="181">
          <cell r="G181"/>
          <cell r="H181"/>
          <cell r="I181"/>
          <cell r="J181"/>
          <cell r="K181"/>
          <cell r="L181"/>
          <cell r="M181"/>
          <cell r="N181"/>
          <cell r="O181"/>
          <cell r="P181"/>
          <cell r="Q181"/>
          <cell r="R181"/>
          <cell r="S181"/>
          <cell r="T181"/>
          <cell r="U181"/>
          <cell r="V181"/>
          <cell r="W181"/>
          <cell r="X181"/>
          <cell r="Y181"/>
          <cell r="Z181"/>
          <cell r="AA181"/>
          <cell r="AB181"/>
          <cell r="AC181"/>
          <cell r="AD181"/>
          <cell r="AE181"/>
        </row>
        <row r="182">
          <cell r="G182"/>
          <cell r="H182"/>
          <cell r="I182"/>
          <cell r="J182"/>
          <cell r="K182"/>
          <cell r="L182"/>
          <cell r="M182"/>
          <cell r="N182"/>
          <cell r="O182"/>
          <cell r="P182"/>
          <cell r="Q182"/>
          <cell r="R182"/>
          <cell r="S182"/>
          <cell r="T182"/>
          <cell r="U182"/>
          <cell r="V182"/>
          <cell r="W182"/>
          <cell r="X182"/>
          <cell r="Y182"/>
          <cell r="Z182"/>
          <cell r="AA182"/>
          <cell r="AB182"/>
          <cell r="AC182"/>
          <cell r="AD182"/>
          <cell r="AE182"/>
        </row>
        <row r="183">
          <cell r="G183"/>
          <cell r="H183"/>
          <cell r="I183"/>
          <cell r="J183"/>
          <cell r="K183"/>
          <cell r="L183"/>
          <cell r="M183"/>
          <cell r="N183"/>
          <cell r="O183"/>
          <cell r="P183"/>
          <cell r="Q183"/>
          <cell r="R183"/>
          <cell r="S183"/>
          <cell r="T183"/>
          <cell r="U183"/>
          <cell r="V183"/>
          <cell r="W183"/>
          <cell r="X183"/>
          <cell r="Y183"/>
          <cell r="Z183"/>
          <cell r="AA183"/>
          <cell r="AB183"/>
          <cell r="AC183"/>
          <cell r="AD183"/>
          <cell r="AE183"/>
        </row>
        <row r="184">
          <cell r="G184"/>
          <cell r="H184"/>
          <cell r="I184"/>
          <cell r="J184"/>
          <cell r="K184"/>
          <cell r="L184"/>
          <cell r="M184"/>
          <cell r="N184"/>
          <cell r="O184"/>
          <cell r="P184"/>
          <cell r="Q184"/>
          <cell r="R184"/>
          <cell r="S184"/>
          <cell r="T184"/>
          <cell r="U184"/>
          <cell r="V184"/>
          <cell r="W184"/>
          <cell r="X184"/>
          <cell r="Y184"/>
          <cell r="Z184"/>
          <cell r="AA184"/>
          <cell r="AB184"/>
          <cell r="AC184"/>
          <cell r="AD184"/>
          <cell r="AE184"/>
        </row>
        <row r="185">
          <cell r="G185"/>
          <cell r="H185"/>
          <cell r="I185"/>
          <cell r="J185"/>
          <cell r="K185"/>
          <cell r="L185"/>
          <cell r="M185"/>
          <cell r="N185"/>
          <cell r="O185"/>
          <cell r="P185"/>
          <cell r="Q185"/>
          <cell r="R185"/>
          <cell r="S185"/>
          <cell r="T185"/>
          <cell r="U185"/>
          <cell r="V185"/>
          <cell r="W185"/>
          <cell r="X185"/>
          <cell r="Y185"/>
          <cell r="Z185"/>
          <cell r="AA185"/>
          <cell r="AB185"/>
          <cell r="AC185"/>
          <cell r="AD185"/>
          <cell r="AE185"/>
        </row>
        <row r="186">
          <cell r="G186"/>
          <cell r="H186"/>
          <cell r="I186"/>
          <cell r="J186"/>
          <cell r="K186"/>
          <cell r="L186"/>
          <cell r="M186"/>
          <cell r="N186"/>
          <cell r="O186"/>
          <cell r="P186"/>
          <cell r="Q186"/>
          <cell r="R186"/>
          <cell r="S186"/>
          <cell r="T186"/>
          <cell r="U186"/>
          <cell r="V186"/>
          <cell r="W186"/>
          <cell r="X186"/>
          <cell r="Y186"/>
          <cell r="Z186"/>
          <cell r="AA186"/>
          <cell r="AB186"/>
          <cell r="AC186"/>
          <cell r="AD186"/>
          <cell r="AE186"/>
        </row>
        <row r="187">
          <cell r="G187"/>
          <cell r="H187"/>
          <cell r="I187"/>
          <cell r="J187"/>
          <cell r="K187"/>
          <cell r="L187"/>
          <cell r="M187"/>
          <cell r="N187"/>
          <cell r="O187"/>
          <cell r="P187"/>
          <cell r="Q187"/>
          <cell r="R187"/>
          <cell r="S187"/>
          <cell r="T187"/>
          <cell r="U187"/>
          <cell r="V187"/>
          <cell r="W187"/>
          <cell r="X187"/>
          <cell r="Y187"/>
          <cell r="Z187"/>
          <cell r="AA187"/>
          <cell r="AB187"/>
          <cell r="AC187"/>
          <cell r="AD187"/>
          <cell r="AE187"/>
        </row>
        <row r="188">
          <cell r="G188"/>
          <cell r="H188"/>
          <cell r="I188"/>
          <cell r="J188"/>
          <cell r="K188"/>
          <cell r="L188"/>
          <cell r="M188"/>
          <cell r="N188"/>
          <cell r="O188"/>
          <cell r="P188"/>
          <cell r="Q188"/>
          <cell r="R188"/>
          <cell r="S188"/>
          <cell r="T188"/>
          <cell r="U188"/>
          <cell r="V188"/>
          <cell r="W188"/>
          <cell r="X188"/>
          <cell r="Y188"/>
          <cell r="Z188"/>
          <cell r="AA188"/>
          <cell r="AB188"/>
          <cell r="AC188"/>
          <cell r="AD188"/>
          <cell r="AE188"/>
        </row>
        <row r="189">
          <cell r="G189"/>
          <cell r="H189"/>
          <cell r="I189"/>
          <cell r="J189"/>
          <cell r="K189"/>
          <cell r="L189"/>
          <cell r="M189"/>
          <cell r="N189"/>
          <cell r="O189"/>
          <cell r="P189"/>
          <cell r="Q189"/>
          <cell r="R189"/>
          <cell r="S189"/>
          <cell r="T189"/>
          <cell r="U189"/>
          <cell r="V189"/>
          <cell r="W189"/>
          <cell r="X189"/>
          <cell r="Y189"/>
          <cell r="Z189"/>
          <cell r="AA189"/>
          <cell r="AB189"/>
          <cell r="AC189"/>
          <cell r="AD189"/>
          <cell r="AE189"/>
        </row>
        <row r="190">
          <cell r="G190"/>
          <cell r="H190"/>
          <cell r="I190"/>
          <cell r="J190"/>
          <cell r="K190"/>
          <cell r="L190"/>
          <cell r="M190"/>
          <cell r="N190"/>
          <cell r="O190"/>
          <cell r="P190"/>
          <cell r="Q190"/>
          <cell r="R190"/>
          <cell r="S190"/>
          <cell r="T190"/>
          <cell r="U190"/>
          <cell r="V190"/>
          <cell r="W190"/>
          <cell r="X190"/>
          <cell r="Y190"/>
          <cell r="Z190"/>
          <cell r="AA190"/>
          <cell r="AB190"/>
          <cell r="AC190"/>
          <cell r="AD190"/>
          <cell r="AE190"/>
        </row>
        <row r="191">
          <cell r="G191"/>
          <cell r="H191"/>
          <cell r="I191"/>
          <cell r="J191"/>
          <cell r="K191"/>
          <cell r="L191"/>
          <cell r="M191"/>
          <cell r="N191"/>
          <cell r="O191"/>
          <cell r="P191"/>
          <cell r="Q191"/>
          <cell r="R191"/>
          <cell r="S191"/>
          <cell r="T191"/>
          <cell r="U191"/>
          <cell r="V191"/>
          <cell r="W191"/>
          <cell r="X191"/>
          <cell r="Y191"/>
          <cell r="Z191"/>
          <cell r="AA191"/>
          <cell r="AB191"/>
          <cell r="AC191"/>
          <cell r="AD191"/>
          <cell r="AE191"/>
        </row>
        <row r="192">
          <cell r="G192"/>
          <cell r="H192"/>
          <cell r="I192"/>
          <cell r="J192"/>
          <cell r="K192"/>
          <cell r="L192"/>
          <cell r="M192"/>
          <cell r="N192"/>
          <cell r="O192"/>
          <cell r="P192"/>
          <cell r="Q192"/>
          <cell r="R192"/>
          <cell r="S192"/>
          <cell r="T192"/>
          <cell r="U192"/>
          <cell r="V192"/>
          <cell r="W192"/>
          <cell r="X192"/>
          <cell r="Y192"/>
          <cell r="Z192"/>
          <cell r="AA192"/>
          <cell r="AB192"/>
          <cell r="AC192"/>
          <cell r="AD192"/>
          <cell r="AE192"/>
        </row>
        <row r="193">
          <cell r="G193"/>
          <cell r="H193"/>
          <cell r="I193"/>
          <cell r="J193"/>
          <cell r="K193"/>
          <cell r="L193"/>
          <cell r="M193"/>
          <cell r="N193"/>
          <cell r="O193"/>
          <cell r="P193"/>
          <cell r="Q193"/>
          <cell r="R193"/>
          <cell r="S193"/>
          <cell r="T193"/>
          <cell r="U193"/>
          <cell r="V193"/>
          <cell r="W193"/>
          <cell r="X193"/>
          <cell r="Y193"/>
          <cell r="Z193"/>
          <cell r="AA193"/>
          <cell r="AB193"/>
          <cell r="AC193"/>
          <cell r="AD193"/>
          <cell r="AE193"/>
        </row>
        <row r="194">
          <cell r="G194"/>
          <cell r="H194"/>
          <cell r="I194"/>
          <cell r="J194"/>
          <cell r="K194"/>
          <cell r="L194"/>
          <cell r="M194"/>
          <cell r="N194"/>
          <cell r="O194"/>
          <cell r="P194"/>
          <cell r="Q194"/>
          <cell r="R194"/>
          <cell r="S194"/>
          <cell r="T194"/>
          <cell r="U194"/>
          <cell r="V194"/>
          <cell r="W194"/>
          <cell r="X194"/>
          <cell r="Y194"/>
          <cell r="Z194"/>
          <cell r="AA194"/>
          <cell r="AB194"/>
          <cell r="AC194"/>
          <cell r="AD194"/>
          <cell r="AE194"/>
        </row>
        <row r="195">
          <cell r="G195"/>
          <cell r="H195"/>
          <cell r="I195"/>
          <cell r="J195"/>
          <cell r="K195"/>
          <cell r="L195"/>
          <cell r="M195"/>
          <cell r="N195"/>
          <cell r="O195"/>
          <cell r="P195"/>
          <cell r="Q195"/>
          <cell r="R195"/>
          <cell r="S195"/>
          <cell r="T195"/>
          <cell r="U195"/>
          <cell r="V195"/>
          <cell r="W195"/>
          <cell r="X195"/>
          <cell r="Y195"/>
          <cell r="Z195"/>
          <cell r="AA195"/>
          <cell r="AB195"/>
          <cell r="AC195"/>
          <cell r="AD195"/>
          <cell r="AE195"/>
        </row>
        <row r="196">
          <cell r="G196"/>
          <cell r="H196"/>
          <cell r="I196"/>
          <cell r="J196"/>
          <cell r="K196"/>
          <cell r="L196"/>
          <cell r="M196"/>
          <cell r="N196"/>
          <cell r="O196"/>
          <cell r="P196"/>
          <cell r="Q196"/>
          <cell r="R196"/>
          <cell r="S196"/>
          <cell r="T196"/>
          <cell r="U196"/>
          <cell r="V196"/>
          <cell r="W196"/>
          <cell r="X196"/>
          <cell r="Y196"/>
          <cell r="Z196"/>
          <cell r="AA196"/>
          <cell r="AB196"/>
          <cell r="AC196"/>
          <cell r="AD196"/>
          <cell r="AE196"/>
        </row>
        <row r="197">
          <cell r="G197"/>
          <cell r="H197"/>
          <cell r="I197"/>
          <cell r="J197"/>
          <cell r="K197"/>
          <cell r="L197"/>
          <cell r="M197"/>
          <cell r="N197"/>
          <cell r="O197"/>
          <cell r="P197"/>
          <cell r="Q197"/>
          <cell r="R197"/>
          <cell r="S197"/>
          <cell r="T197"/>
          <cell r="U197"/>
          <cell r="V197"/>
          <cell r="W197"/>
          <cell r="X197"/>
          <cell r="Y197"/>
          <cell r="Z197"/>
          <cell r="AA197"/>
          <cell r="AB197"/>
          <cell r="AC197"/>
          <cell r="AD197"/>
          <cell r="AE197"/>
        </row>
        <row r="198">
          <cell r="G198"/>
          <cell r="H198"/>
          <cell r="I198"/>
          <cell r="J198"/>
          <cell r="K198"/>
          <cell r="L198"/>
          <cell r="M198"/>
          <cell r="N198"/>
          <cell r="O198"/>
          <cell r="P198"/>
          <cell r="Q198"/>
          <cell r="R198"/>
          <cell r="S198"/>
          <cell r="T198"/>
          <cell r="U198"/>
          <cell r="V198"/>
          <cell r="W198"/>
          <cell r="X198"/>
          <cell r="Y198"/>
          <cell r="Z198"/>
          <cell r="AA198"/>
          <cell r="AB198"/>
          <cell r="AC198"/>
          <cell r="AD198"/>
          <cell r="AE198"/>
        </row>
        <row r="199">
          <cell r="G199"/>
          <cell r="H199"/>
          <cell r="I199"/>
          <cell r="J199"/>
          <cell r="K199"/>
          <cell r="L199"/>
          <cell r="M199"/>
          <cell r="N199"/>
          <cell r="O199"/>
          <cell r="P199"/>
          <cell r="Q199"/>
          <cell r="R199"/>
          <cell r="S199"/>
          <cell r="T199"/>
          <cell r="U199"/>
          <cell r="V199"/>
          <cell r="W199"/>
          <cell r="X199"/>
          <cell r="Y199"/>
          <cell r="Z199"/>
          <cell r="AA199"/>
          <cell r="AB199"/>
          <cell r="AC199"/>
          <cell r="AD199"/>
          <cell r="AE199"/>
        </row>
        <row r="200">
          <cell r="G200"/>
          <cell r="H200"/>
          <cell r="I200"/>
          <cell r="J200"/>
          <cell r="K200"/>
          <cell r="L200"/>
          <cell r="M200"/>
          <cell r="N200"/>
          <cell r="O200"/>
          <cell r="P200"/>
          <cell r="Q200"/>
          <cell r="R200"/>
          <cell r="S200"/>
          <cell r="T200"/>
          <cell r="U200"/>
          <cell r="V200"/>
          <cell r="W200"/>
          <cell r="X200"/>
          <cell r="Y200"/>
          <cell r="Z200"/>
          <cell r="AA200"/>
          <cell r="AB200"/>
          <cell r="AC200"/>
          <cell r="AD200"/>
          <cell r="AE200"/>
        </row>
        <row r="201">
          <cell r="G201"/>
          <cell r="H201"/>
          <cell r="I201"/>
          <cell r="J201"/>
          <cell r="K201"/>
          <cell r="L201"/>
          <cell r="M201"/>
          <cell r="N201"/>
          <cell r="O201"/>
          <cell r="P201"/>
          <cell r="Q201"/>
          <cell r="R201"/>
          <cell r="S201"/>
          <cell r="T201"/>
          <cell r="U201"/>
          <cell r="V201"/>
          <cell r="W201"/>
          <cell r="X201"/>
          <cell r="Y201"/>
          <cell r="Z201"/>
          <cell r="AA201"/>
          <cell r="AB201"/>
          <cell r="AC201"/>
          <cell r="AD201"/>
          <cell r="AE201"/>
        </row>
        <row r="202">
          <cell r="G202"/>
          <cell r="H202"/>
          <cell r="I202"/>
          <cell r="J202"/>
          <cell r="K202"/>
          <cell r="L202"/>
          <cell r="M202"/>
          <cell r="N202"/>
          <cell r="O202"/>
          <cell r="P202"/>
          <cell r="Q202"/>
          <cell r="R202"/>
          <cell r="S202"/>
          <cell r="T202"/>
          <cell r="U202"/>
          <cell r="V202"/>
          <cell r="W202"/>
          <cell r="X202"/>
          <cell r="Y202"/>
          <cell r="Z202"/>
          <cell r="AA202"/>
          <cell r="AB202"/>
          <cell r="AC202"/>
          <cell r="AD202"/>
          <cell r="AE202"/>
        </row>
        <row r="203">
          <cell r="G203"/>
          <cell r="H203"/>
          <cell r="I203"/>
          <cell r="J203"/>
          <cell r="K203"/>
          <cell r="L203"/>
          <cell r="M203"/>
          <cell r="N203"/>
          <cell r="O203"/>
          <cell r="P203"/>
          <cell r="Q203"/>
          <cell r="R203"/>
          <cell r="S203"/>
          <cell r="T203"/>
          <cell r="U203"/>
          <cell r="V203"/>
          <cell r="W203"/>
          <cell r="X203"/>
          <cell r="Y203"/>
          <cell r="Z203"/>
          <cell r="AA203"/>
          <cell r="AB203"/>
          <cell r="AC203"/>
          <cell r="AD203"/>
          <cell r="AE203"/>
        </row>
        <row r="204">
          <cell r="G204"/>
          <cell r="H204"/>
          <cell r="I204"/>
          <cell r="J204"/>
          <cell r="K204"/>
          <cell r="L204"/>
          <cell r="M204"/>
          <cell r="N204"/>
          <cell r="O204"/>
          <cell r="P204"/>
          <cell r="Q204"/>
          <cell r="R204"/>
          <cell r="S204"/>
          <cell r="T204"/>
          <cell r="U204"/>
          <cell r="V204"/>
          <cell r="W204"/>
          <cell r="X204"/>
          <cell r="Y204"/>
          <cell r="Z204"/>
          <cell r="AA204"/>
          <cell r="AB204"/>
          <cell r="AC204"/>
          <cell r="AD204"/>
          <cell r="AE204"/>
        </row>
        <row r="205">
          <cell r="G205"/>
          <cell r="H205"/>
          <cell r="I205"/>
          <cell r="J205"/>
          <cell r="K205"/>
          <cell r="L205"/>
          <cell r="M205"/>
          <cell r="N205"/>
          <cell r="O205"/>
          <cell r="P205"/>
          <cell r="Q205"/>
          <cell r="R205"/>
          <cell r="S205"/>
          <cell r="T205"/>
          <cell r="U205"/>
          <cell r="V205"/>
          <cell r="W205"/>
          <cell r="X205"/>
          <cell r="Y205"/>
          <cell r="Z205"/>
          <cell r="AA205"/>
          <cell r="AB205"/>
          <cell r="AC205"/>
          <cell r="AD205"/>
          <cell r="AE205"/>
        </row>
        <row r="206">
          <cell r="G206"/>
          <cell r="H206"/>
          <cell r="I206"/>
          <cell r="J206"/>
          <cell r="K206"/>
          <cell r="L206"/>
          <cell r="M206"/>
          <cell r="N206"/>
          <cell r="O206"/>
          <cell r="P206"/>
          <cell r="Q206"/>
          <cell r="R206"/>
          <cell r="S206"/>
          <cell r="T206"/>
          <cell r="U206"/>
          <cell r="V206"/>
          <cell r="W206"/>
          <cell r="X206"/>
          <cell r="Y206"/>
          <cell r="Z206"/>
          <cell r="AA206"/>
          <cell r="AB206"/>
          <cell r="AC206"/>
          <cell r="AD206"/>
          <cell r="AE206"/>
        </row>
        <row r="207">
          <cell r="G207"/>
          <cell r="H207"/>
          <cell r="I207"/>
          <cell r="J207"/>
          <cell r="K207"/>
          <cell r="L207"/>
          <cell r="M207"/>
          <cell r="N207"/>
          <cell r="O207"/>
          <cell r="P207"/>
          <cell r="Q207"/>
          <cell r="R207"/>
          <cell r="S207"/>
          <cell r="T207"/>
          <cell r="U207"/>
          <cell r="V207"/>
          <cell r="W207"/>
          <cell r="X207"/>
          <cell r="Y207"/>
          <cell r="Z207"/>
          <cell r="AA207"/>
          <cell r="AB207"/>
          <cell r="AC207"/>
          <cell r="AD207"/>
          <cell r="AE207"/>
        </row>
        <row r="208">
          <cell r="G208"/>
          <cell r="H208"/>
          <cell r="I208"/>
          <cell r="J208"/>
          <cell r="K208"/>
          <cell r="L208"/>
          <cell r="M208"/>
          <cell r="N208"/>
          <cell r="O208"/>
          <cell r="P208"/>
          <cell r="Q208"/>
          <cell r="R208"/>
          <cell r="S208"/>
          <cell r="T208"/>
          <cell r="U208"/>
          <cell r="V208"/>
          <cell r="W208"/>
          <cell r="X208"/>
          <cell r="Y208"/>
          <cell r="Z208"/>
          <cell r="AA208"/>
          <cell r="AB208"/>
          <cell r="AC208"/>
          <cell r="AD208"/>
          <cell r="AE208"/>
        </row>
        <row r="209">
          <cell r="G209"/>
          <cell r="H209"/>
          <cell r="I209"/>
          <cell r="J209"/>
          <cell r="K209"/>
          <cell r="L209"/>
          <cell r="M209"/>
          <cell r="N209"/>
          <cell r="O209"/>
          <cell r="P209"/>
          <cell r="Q209"/>
          <cell r="R209"/>
          <cell r="S209"/>
          <cell r="T209"/>
          <cell r="U209"/>
          <cell r="V209"/>
          <cell r="W209"/>
          <cell r="X209"/>
          <cell r="Y209"/>
          <cell r="Z209"/>
          <cell r="AA209"/>
          <cell r="AB209"/>
          <cell r="AC209"/>
          <cell r="AD209"/>
          <cell r="AE209"/>
        </row>
        <row r="210">
          <cell r="G210"/>
          <cell r="H210"/>
          <cell r="I210"/>
          <cell r="J210"/>
          <cell r="K210"/>
          <cell r="L210"/>
          <cell r="M210"/>
          <cell r="N210"/>
          <cell r="O210"/>
          <cell r="P210"/>
          <cell r="Q210"/>
          <cell r="R210"/>
          <cell r="S210"/>
          <cell r="T210"/>
          <cell r="U210"/>
          <cell r="V210"/>
          <cell r="W210"/>
          <cell r="X210"/>
          <cell r="Y210"/>
          <cell r="Z210"/>
          <cell r="AA210"/>
          <cell r="AB210"/>
          <cell r="AC210"/>
          <cell r="AD210"/>
          <cell r="AE210"/>
        </row>
        <row r="211">
          <cell r="G211"/>
          <cell r="H211"/>
          <cell r="I211"/>
          <cell r="J211"/>
          <cell r="K211"/>
          <cell r="L211"/>
          <cell r="M211"/>
          <cell r="N211"/>
          <cell r="O211"/>
          <cell r="P211"/>
          <cell r="Q211"/>
          <cell r="R211"/>
          <cell r="S211"/>
          <cell r="T211"/>
          <cell r="U211"/>
          <cell r="V211"/>
          <cell r="W211"/>
          <cell r="X211"/>
          <cell r="Y211"/>
          <cell r="Z211"/>
          <cell r="AA211"/>
          <cell r="AB211"/>
          <cell r="AC211"/>
          <cell r="AD211"/>
          <cell r="AE211"/>
        </row>
        <row r="212">
          <cell r="G212"/>
          <cell r="H212"/>
          <cell r="I212"/>
          <cell r="J212"/>
          <cell r="K212"/>
          <cell r="L212"/>
          <cell r="M212"/>
          <cell r="N212"/>
          <cell r="O212"/>
          <cell r="P212"/>
          <cell r="Q212"/>
          <cell r="R212"/>
          <cell r="S212"/>
          <cell r="T212"/>
          <cell r="U212"/>
          <cell r="V212"/>
          <cell r="W212"/>
          <cell r="X212"/>
          <cell r="Y212"/>
          <cell r="Z212"/>
          <cell r="AA212"/>
          <cell r="AB212"/>
          <cell r="AC212"/>
          <cell r="AD212"/>
          <cell r="AE212"/>
        </row>
        <row r="213">
          <cell r="G213"/>
          <cell r="H213"/>
          <cell r="I213"/>
          <cell r="J213"/>
          <cell r="K213"/>
          <cell r="L213"/>
          <cell r="M213"/>
          <cell r="N213"/>
          <cell r="O213"/>
          <cell r="P213"/>
          <cell r="Q213"/>
          <cell r="R213"/>
          <cell r="S213"/>
          <cell r="T213"/>
          <cell r="U213"/>
          <cell r="V213"/>
          <cell r="W213"/>
          <cell r="X213"/>
          <cell r="Y213"/>
          <cell r="Z213"/>
          <cell r="AA213"/>
          <cell r="AB213"/>
          <cell r="AC213"/>
          <cell r="AD213"/>
          <cell r="AE213"/>
        </row>
        <row r="214">
          <cell r="G214"/>
          <cell r="H214"/>
          <cell r="I214"/>
          <cell r="J214"/>
          <cell r="K214"/>
          <cell r="L214"/>
          <cell r="M214"/>
          <cell r="N214"/>
          <cell r="O214"/>
          <cell r="P214"/>
          <cell r="Q214"/>
          <cell r="R214"/>
          <cell r="S214"/>
          <cell r="T214"/>
          <cell r="U214"/>
          <cell r="V214"/>
          <cell r="W214"/>
          <cell r="X214"/>
          <cell r="Y214"/>
          <cell r="Z214"/>
          <cell r="AA214"/>
          <cell r="AB214"/>
          <cell r="AC214"/>
          <cell r="AD214"/>
          <cell r="AE214"/>
        </row>
        <row r="215">
          <cell r="G215"/>
          <cell r="H215"/>
          <cell r="I215"/>
          <cell r="J215"/>
          <cell r="K215"/>
          <cell r="L215"/>
          <cell r="M215"/>
          <cell r="N215"/>
          <cell r="O215"/>
          <cell r="P215"/>
          <cell r="Q215"/>
          <cell r="R215"/>
          <cell r="S215"/>
          <cell r="T215"/>
          <cell r="U215"/>
          <cell r="V215"/>
          <cell r="W215"/>
          <cell r="X215"/>
          <cell r="Y215"/>
          <cell r="Z215"/>
          <cell r="AA215"/>
          <cell r="AB215"/>
          <cell r="AC215"/>
          <cell r="AD215"/>
          <cell r="AE215"/>
        </row>
        <row r="216">
          <cell r="G216"/>
          <cell r="H216"/>
          <cell r="I216"/>
          <cell r="J216"/>
          <cell r="K216"/>
          <cell r="L216"/>
          <cell r="M216"/>
          <cell r="N216"/>
          <cell r="O216"/>
          <cell r="P216"/>
          <cell r="Q216"/>
          <cell r="R216"/>
          <cell r="S216"/>
          <cell r="T216"/>
          <cell r="U216"/>
          <cell r="V216"/>
          <cell r="W216"/>
          <cell r="X216"/>
          <cell r="Y216"/>
          <cell r="Z216"/>
          <cell r="AA216"/>
          <cell r="AB216"/>
          <cell r="AC216"/>
          <cell r="AD216"/>
          <cell r="AE216"/>
        </row>
        <row r="217">
          <cell r="G217"/>
          <cell r="H217"/>
          <cell r="I217"/>
          <cell r="J217"/>
          <cell r="K217"/>
          <cell r="L217"/>
          <cell r="M217"/>
          <cell r="N217"/>
          <cell r="O217"/>
          <cell r="P217"/>
          <cell r="Q217"/>
          <cell r="R217"/>
          <cell r="S217"/>
          <cell r="T217"/>
          <cell r="U217"/>
          <cell r="V217"/>
          <cell r="W217"/>
          <cell r="X217"/>
          <cell r="Y217"/>
          <cell r="Z217"/>
          <cell r="AA217"/>
          <cell r="AB217"/>
          <cell r="AC217"/>
          <cell r="AD217"/>
          <cell r="AE217"/>
        </row>
        <row r="218">
          <cell r="G218"/>
          <cell r="H218"/>
          <cell r="I218"/>
          <cell r="J218"/>
          <cell r="K218"/>
          <cell r="L218"/>
          <cell r="M218"/>
          <cell r="N218"/>
          <cell r="O218"/>
          <cell r="P218"/>
          <cell r="Q218"/>
          <cell r="R218"/>
          <cell r="S218"/>
          <cell r="T218"/>
          <cell r="U218"/>
          <cell r="V218"/>
          <cell r="W218"/>
          <cell r="X218"/>
          <cell r="Y218"/>
          <cell r="Z218"/>
          <cell r="AA218"/>
          <cell r="AB218"/>
          <cell r="AC218"/>
          <cell r="AD218"/>
          <cell r="AE218"/>
        </row>
        <row r="219">
          <cell r="G219"/>
          <cell r="H219"/>
          <cell r="I219"/>
          <cell r="J219"/>
          <cell r="K219"/>
          <cell r="L219"/>
          <cell r="M219"/>
          <cell r="N219"/>
          <cell r="O219"/>
          <cell r="P219"/>
          <cell r="Q219"/>
          <cell r="R219"/>
          <cell r="S219"/>
          <cell r="T219"/>
          <cell r="U219"/>
          <cell r="V219"/>
          <cell r="W219"/>
          <cell r="X219"/>
          <cell r="Y219"/>
          <cell r="Z219"/>
          <cell r="AA219"/>
          <cell r="AB219"/>
          <cell r="AC219"/>
          <cell r="AD219"/>
          <cell r="AE219"/>
        </row>
        <row r="220">
          <cell r="G220"/>
          <cell r="H220"/>
          <cell r="I220"/>
          <cell r="J220"/>
          <cell r="K220"/>
          <cell r="L220"/>
          <cell r="M220"/>
          <cell r="N220"/>
          <cell r="O220"/>
          <cell r="P220"/>
          <cell r="Q220"/>
          <cell r="R220"/>
          <cell r="S220"/>
          <cell r="T220"/>
          <cell r="U220"/>
          <cell r="V220"/>
          <cell r="W220"/>
          <cell r="X220"/>
          <cell r="Y220"/>
          <cell r="Z220"/>
          <cell r="AA220"/>
          <cell r="AB220"/>
          <cell r="AC220"/>
          <cell r="AD220"/>
          <cell r="AE220"/>
        </row>
        <row r="221">
          <cell r="G221"/>
          <cell r="H221"/>
          <cell r="I221"/>
          <cell r="J221"/>
          <cell r="K221"/>
          <cell r="L221"/>
          <cell r="M221"/>
          <cell r="N221"/>
          <cell r="O221"/>
          <cell r="P221"/>
          <cell r="Q221"/>
          <cell r="R221"/>
          <cell r="S221"/>
          <cell r="T221"/>
          <cell r="U221"/>
          <cell r="V221"/>
          <cell r="W221"/>
          <cell r="X221"/>
          <cell r="Y221"/>
          <cell r="Z221"/>
          <cell r="AA221"/>
          <cell r="AB221"/>
          <cell r="AC221"/>
          <cell r="AD221"/>
          <cell r="AE221"/>
        </row>
        <row r="222">
          <cell r="G222"/>
          <cell r="H222"/>
          <cell r="I222"/>
          <cell r="J222"/>
          <cell r="K222"/>
          <cell r="L222"/>
          <cell r="M222"/>
          <cell r="N222"/>
          <cell r="O222"/>
          <cell r="P222"/>
          <cell r="Q222"/>
          <cell r="R222"/>
          <cell r="S222"/>
          <cell r="T222"/>
          <cell r="U222"/>
          <cell r="V222"/>
          <cell r="W222"/>
          <cell r="X222"/>
          <cell r="Y222"/>
          <cell r="Z222"/>
          <cell r="AA222"/>
          <cell r="AB222"/>
          <cell r="AC222"/>
          <cell r="AD222"/>
          <cell r="AE222"/>
        </row>
        <row r="223">
          <cell r="G223"/>
          <cell r="H223"/>
          <cell r="I223"/>
          <cell r="J223"/>
          <cell r="K223"/>
          <cell r="L223"/>
          <cell r="M223"/>
          <cell r="N223"/>
          <cell r="O223"/>
          <cell r="P223"/>
          <cell r="Q223"/>
          <cell r="R223"/>
          <cell r="S223"/>
          <cell r="T223"/>
          <cell r="U223"/>
          <cell r="V223"/>
          <cell r="W223"/>
          <cell r="X223"/>
          <cell r="Y223"/>
          <cell r="Z223"/>
          <cell r="AA223"/>
          <cell r="AB223"/>
          <cell r="AC223"/>
          <cell r="AD223"/>
          <cell r="AE223"/>
        </row>
        <row r="224">
          <cell r="G224"/>
          <cell r="H224"/>
          <cell r="I224"/>
          <cell r="J224"/>
          <cell r="K224"/>
          <cell r="L224"/>
          <cell r="M224"/>
          <cell r="N224"/>
          <cell r="O224"/>
          <cell r="P224"/>
          <cell r="Q224"/>
          <cell r="R224"/>
          <cell r="S224"/>
          <cell r="T224"/>
          <cell r="U224"/>
          <cell r="V224"/>
          <cell r="W224"/>
          <cell r="X224"/>
          <cell r="Y224"/>
          <cell r="Z224"/>
          <cell r="AA224"/>
          <cell r="AB224"/>
          <cell r="AC224"/>
          <cell r="AD224"/>
          <cell r="AE224"/>
        </row>
        <row r="225">
          <cell r="G225"/>
          <cell r="H225"/>
          <cell r="I225"/>
          <cell r="J225"/>
          <cell r="K225"/>
          <cell r="L225"/>
          <cell r="M225"/>
          <cell r="N225"/>
          <cell r="O225"/>
          <cell r="P225"/>
          <cell r="Q225"/>
          <cell r="R225"/>
          <cell r="S225"/>
          <cell r="T225"/>
          <cell r="U225"/>
          <cell r="V225"/>
          <cell r="W225"/>
          <cell r="X225"/>
          <cell r="Y225"/>
          <cell r="Z225"/>
          <cell r="AA225"/>
          <cell r="AB225"/>
          <cell r="AC225"/>
          <cell r="AD225"/>
          <cell r="AE225"/>
        </row>
        <row r="226">
          <cell r="G226"/>
          <cell r="H226"/>
          <cell r="I226"/>
          <cell r="J226"/>
          <cell r="K226"/>
          <cell r="L226"/>
          <cell r="M226"/>
          <cell r="N226"/>
          <cell r="O226"/>
          <cell r="P226"/>
          <cell r="Q226"/>
          <cell r="R226"/>
          <cell r="S226"/>
          <cell r="T226"/>
          <cell r="U226"/>
          <cell r="V226"/>
          <cell r="W226"/>
          <cell r="X226"/>
          <cell r="Y226"/>
          <cell r="Z226"/>
          <cell r="AA226"/>
          <cell r="AB226"/>
          <cell r="AC226"/>
          <cell r="AD226"/>
          <cell r="AE226"/>
        </row>
        <row r="227">
          <cell r="G227"/>
          <cell r="H227"/>
          <cell r="I227"/>
          <cell r="J227"/>
          <cell r="K227"/>
          <cell r="L227"/>
          <cell r="M227"/>
          <cell r="N227"/>
          <cell r="O227"/>
          <cell r="P227"/>
          <cell r="Q227"/>
          <cell r="R227"/>
          <cell r="S227"/>
          <cell r="T227"/>
          <cell r="U227"/>
          <cell r="V227"/>
          <cell r="W227"/>
          <cell r="X227"/>
          <cell r="Y227"/>
          <cell r="Z227"/>
          <cell r="AA227"/>
          <cell r="AB227"/>
          <cell r="AC227"/>
          <cell r="AD227"/>
          <cell r="AE227"/>
        </row>
        <row r="228">
          <cell r="G228"/>
          <cell r="H228"/>
          <cell r="I228"/>
          <cell r="J228"/>
          <cell r="K228"/>
          <cell r="L228"/>
          <cell r="M228"/>
          <cell r="N228"/>
          <cell r="O228"/>
          <cell r="P228"/>
          <cell r="Q228"/>
          <cell r="R228"/>
          <cell r="S228"/>
          <cell r="T228"/>
          <cell r="U228"/>
          <cell r="V228"/>
          <cell r="W228"/>
          <cell r="X228"/>
          <cell r="Y228"/>
          <cell r="Z228"/>
          <cell r="AA228"/>
          <cell r="AB228"/>
          <cell r="AC228"/>
          <cell r="AD228"/>
          <cell r="AE228"/>
        </row>
        <row r="229">
          <cell r="G229"/>
          <cell r="H229"/>
          <cell r="I229"/>
          <cell r="J229"/>
          <cell r="K229"/>
          <cell r="L229"/>
          <cell r="M229"/>
          <cell r="N229"/>
          <cell r="O229"/>
          <cell r="P229"/>
          <cell r="Q229"/>
          <cell r="R229"/>
          <cell r="S229"/>
          <cell r="T229"/>
          <cell r="U229"/>
          <cell r="V229"/>
          <cell r="W229"/>
          <cell r="X229"/>
          <cell r="Y229"/>
          <cell r="Z229"/>
          <cell r="AA229"/>
          <cell r="AB229"/>
          <cell r="AC229"/>
          <cell r="AD229"/>
          <cell r="AE229"/>
        </row>
        <row r="230">
          <cell r="G230"/>
          <cell r="H230"/>
          <cell r="I230"/>
          <cell r="J230"/>
          <cell r="K230"/>
          <cell r="L230"/>
          <cell r="M230"/>
          <cell r="N230"/>
          <cell r="O230"/>
          <cell r="P230"/>
          <cell r="Q230"/>
          <cell r="R230"/>
          <cell r="S230"/>
          <cell r="T230"/>
          <cell r="U230"/>
          <cell r="V230"/>
          <cell r="W230"/>
          <cell r="X230"/>
          <cell r="Y230"/>
          <cell r="Z230"/>
          <cell r="AA230"/>
          <cell r="AB230"/>
          <cell r="AC230"/>
          <cell r="AD230"/>
          <cell r="AE230"/>
        </row>
        <row r="231">
          <cell r="G231"/>
          <cell r="H231"/>
          <cell r="I231"/>
          <cell r="J231"/>
          <cell r="K231"/>
          <cell r="L231"/>
          <cell r="M231"/>
          <cell r="N231"/>
          <cell r="O231"/>
          <cell r="P231"/>
          <cell r="Q231"/>
          <cell r="R231"/>
          <cell r="S231"/>
          <cell r="T231"/>
          <cell r="U231"/>
          <cell r="V231"/>
          <cell r="W231"/>
          <cell r="X231"/>
          <cell r="Y231"/>
          <cell r="Z231"/>
          <cell r="AA231"/>
          <cell r="AB231"/>
          <cell r="AC231"/>
          <cell r="AD231"/>
          <cell r="AE231"/>
        </row>
        <row r="232">
          <cell r="G232"/>
          <cell r="H232"/>
          <cell r="I232"/>
          <cell r="J232"/>
          <cell r="K232"/>
          <cell r="L232"/>
          <cell r="M232"/>
          <cell r="N232"/>
          <cell r="O232"/>
          <cell r="P232"/>
          <cell r="Q232"/>
          <cell r="R232"/>
          <cell r="S232"/>
          <cell r="T232"/>
          <cell r="U232"/>
          <cell r="V232"/>
          <cell r="W232"/>
          <cell r="X232"/>
          <cell r="Y232"/>
          <cell r="Z232"/>
          <cell r="AA232"/>
          <cell r="AB232"/>
          <cell r="AC232"/>
          <cell r="AD232"/>
          <cell r="AE232"/>
        </row>
        <row r="233">
          <cell r="G233"/>
          <cell r="H233"/>
          <cell r="I233"/>
          <cell r="J233"/>
          <cell r="K233"/>
          <cell r="L233"/>
          <cell r="M233"/>
          <cell r="N233"/>
          <cell r="O233"/>
          <cell r="P233"/>
          <cell r="Q233"/>
          <cell r="R233"/>
          <cell r="S233"/>
          <cell r="T233"/>
          <cell r="U233"/>
          <cell r="V233"/>
          <cell r="W233"/>
          <cell r="X233"/>
          <cell r="Y233"/>
          <cell r="Z233"/>
          <cell r="AA233"/>
          <cell r="AB233"/>
          <cell r="AC233"/>
          <cell r="AD233"/>
          <cell r="AE233"/>
        </row>
        <row r="234">
          <cell r="G234"/>
          <cell r="H234"/>
          <cell r="I234"/>
          <cell r="J234"/>
          <cell r="K234"/>
          <cell r="L234"/>
          <cell r="M234"/>
          <cell r="N234"/>
          <cell r="O234"/>
          <cell r="P234"/>
          <cell r="Q234"/>
          <cell r="R234"/>
          <cell r="S234"/>
          <cell r="T234"/>
          <cell r="U234"/>
          <cell r="V234"/>
          <cell r="W234"/>
          <cell r="X234"/>
          <cell r="Y234"/>
          <cell r="Z234"/>
          <cell r="AA234"/>
          <cell r="AB234"/>
          <cell r="AC234"/>
          <cell r="AD234"/>
          <cell r="AE234"/>
        </row>
        <row r="235">
          <cell r="G235"/>
          <cell r="H235"/>
          <cell r="I235"/>
          <cell r="J235"/>
          <cell r="K235"/>
          <cell r="L235"/>
          <cell r="M235"/>
          <cell r="N235"/>
          <cell r="O235"/>
          <cell r="P235"/>
          <cell r="Q235"/>
          <cell r="R235"/>
          <cell r="S235"/>
          <cell r="T235"/>
          <cell r="U235"/>
          <cell r="V235"/>
          <cell r="W235"/>
          <cell r="X235"/>
          <cell r="Y235"/>
          <cell r="Z235"/>
          <cell r="AA235"/>
          <cell r="AB235"/>
          <cell r="AC235"/>
          <cell r="AD235"/>
          <cell r="AE235"/>
        </row>
        <row r="236">
          <cell r="G236"/>
          <cell r="H236"/>
          <cell r="I236"/>
          <cell r="J236"/>
          <cell r="K236"/>
          <cell r="L236"/>
          <cell r="M236"/>
          <cell r="N236"/>
          <cell r="O236"/>
          <cell r="P236"/>
          <cell r="Q236"/>
          <cell r="R236"/>
          <cell r="S236"/>
          <cell r="T236"/>
          <cell r="U236"/>
          <cell r="V236"/>
          <cell r="W236"/>
          <cell r="X236"/>
          <cell r="Y236"/>
          <cell r="Z236"/>
          <cell r="AA236"/>
          <cell r="AB236"/>
          <cell r="AC236"/>
          <cell r="AD236"/>
          <cell r="AE236"/>
        </row>
        <row r="237">
          <cell r="G237"/>
          <cell r="H237"/>
          <cell r="I237"/>
          <cell r="J237"/>
          <cell r="K237"/>
          <cell r="L237"/>
          <cell r="M237"/>
          <cell r="N237"/>
          <cell r="O237"/>
          <cell r="P237"/>
          <cell r="Q237"/>
          <cell r="R237"/>
          <cell r="S237"/>
          <cell r="T237"/>
          <cell r="U237"/>
          <cell r="V237"/>
          <cell r="W237"/>
          <cell r="X237"/>
          <cell r="Y237"/>
          <cell r="Z237"/>
          <cell r="AA237"/>
          <cell r="AB237"/>
          <cell r="AC237"/>
          <cell r="AD237"/>
          <cell r="AE237"/>
        </row>
        <row r="238">
          <cell r="G238"/>
          <cell r="H238"/>
          <cell r="I238"/>
          <cell r="J238"/>
          <cell r="K238"/>
          <cell r="L238"/>
          <cell r="M238"/>
          <cell r="N238"/>
          <cell r="O238"/>
          <cell r="P238"/>
          <cell r="Q238"/>
          <cell r="R238"/>
          <cell r="S238"/>
          <cell r="T238"/>
          <cell r="U238"/>
          <cell r="V238"/>
          <cell r="W238"/>
          <cell r="X238"/>
          <cell r="Y238"/>
          <cell r="Z238"/>
          <cell r="AA238"/>
          <cell r="AB238"/>
          <cell r="AC238"/>
          <cell r="AD238"/>
          <cell r="AE238"/>
        </row>
        <row r="239">
          <cell r="G239"/>
          <cell r="H239"/>
          <cell r="I239"/>
          <cell r="J239"/>
          <cell r="K239"/>
          <cell r="L239"/>
          <cell r="M239"/>
          <cell r="N239"/>
          <cell r="O239"/>
          <cell r="P239"/>
          <cell r="Q239"/>
          <cell r="R239"/>
          <cell r="S239"/>
          <cell r="T239"/>
          <cell r="U239"/>
          <cell r="V239"/>
          <cell r="W239"/>
          <cell r="X239"/>
          <cell r="Y239"/>
          <cell r="Z239"/>
          <cell r="AA239"/>
          <cell r="AB239"/>
          <cell r="AC239"/>
          <cell r="AD239"/>
          <cell r="AE239"/>
        </row>
        <row r="240">
          <cell r="G240"/>
          <cell r="H240"/>
          <cell r="I240"/>
          <cell r="J240"/>
          <cell r="K240"/>
          <cell r="L240"/>
          <cell r="M240"/>
          <cell r="N240"/>
          <cell r="O240"/>
          <cell r="P240"/>
          <cell r="Q240"/>
          <cell r="R240"/>
          <cell r="S240"/>
          <cell r="T240"/>
          <cell r="U240"/>
          <cell r="V240"/>
          <cell r="W240"/>
          <cell r="X240"/>
          <cell r="Y240"/>
          <cell r="Z240"/>
          <cell r="AA240"/>
          <cell r="AB240"/>
          <cell r="AC240"/>
          <cell r="AD240"/>
          <cell r="AE240"/>
        </row>
        <row r="241">
          <cell r="G241"/>
          <cell r="H241"/>
          <cell r="I241"/>
          <cell r="J241"/>
          <cell r="K241"/>
          <cell r="L241"/>
          <cell r="M241"/>
          <cell r="N241"/>
          <cell r="O241"/>
          <cell r="P241"/>
          <cell r="Q241"/>
          <cell r="R241"/>
          <cell r="S241"/>
          <cell r="T241"/>
          <cell r="U241"/>
          <cell r="V241"/>
          <cell r="W241"/>
          <cell r="X241"/>
          <cell r="Y241"/>
          <cell r="Z241"/>
          <cell r="AA241"/>
          <cell r="AB241"/>
          <cell r="AC241"/>
          <cell r="AD241"/>
          <cell r="AE241"/>
        </row>
        <row r="242">
          <cell r="G242"/>
          <cell r="H242"/>
          <cell r="I242"/>
          <cell r="J242"/>
          <cell r="K242"/>
          <cell r="L242"/>
          <cell r="M242"/>
          <cell r="N242"/>
          <cell r="O242"/>
          <cell r="P242"/>
          <cell r="Q242"/>
          <cell r="R242"/>
          <cell r="S242"/>
          <cell r="T242"/>
          <cell r="U242"/>
          <cell r="V242"/>
          <cell r="W242"/>
          <cell r="X242"/>
          <cell r="Y242"/>
          <cell r="Z242"/>
          <cell r="AA242"/>
          <cell r="AB242"/>
          <cell r="AC242"/>
          <cell r="AD242"/>
          <cell r="AE242"/>
        </row>
        <row r="243">
          <cell r="G243"/>
          <cell r="H243"/>
          <cell r="I243"/>
          <cell r="J243"/>
          <cell r="K243"/>
          <cell r="L243"/>
          <cell r="M243"/>
          <cell r="N243"/>
          <cell r="O243"/>
          <cell r="P243"/>
          <cell r="Q243"/>
          <cell r="R243"/>
          <cell r="S243"/>
          <cell r="T243"/>
          <cell r="U243"/>
          <cell r="V243"/>
          <cell r="W243"/>
          <cell r="X243"/>
          <cell r="Y243"/>
          <cell r="Z243"/>
          <cell r="AA243"/>
          <cell r="AB243"/>
          <cell r="AC243"/>
          <cell r="AD243"/>
          <cell r="AE243"/>
        </row>
        <row r="244">
          <cell r="G244"/>
          <cell r="H244"/>
          <cell r="I244"/>
          <cell r="J244"/>
          <cell r="K244"/>
          <cell r="L244"/>
          <cell r="M244"/>
          <cell r="N244"/>
          <cell r="O244"/>
          <cell r="P244"/>
          <cell r="Q244"/>
          <cell r="R244"/>
          <cell r="S244"/>
          <cell r="T244"/>
          <cell r="U244"/>
          <cell r="V244"/>
          <cell r="W244"/>
          <cell r="X244"/>
          <cell r="Y244"/>
          <cell r="Z244"/>
          <cell r="AA244"/>
          <cell r="AB244"/>
          <cell r="AC244"/>
          <cell r="AD244"/>
          <cell r="AE244"/>
        </row>
        <row r="245">
          <cell r="G245"/>
          <cell r="H245"/>
          <cell r="I245"/>
          <cell r="J245"/>
          <cell r="K245"/>
          <cell r="L245"/>
          <cell r="M245"/>
          <cell r="N245"/>
          <cell r="O245"/>
          <cell r="P245"/>
          <cell r="Q245"/>
          <cell r="R245"/>
          <cell r="S245"/>
          <cell r="T245"/>
          <cell r="U245"/>
          <cell r="V245"/>
          <cell r="W245"/>
          <cell r="X245"/>
          <cell r="Y245"/>
          <cell r="Z245"/>
          <cell r="AA245"/>
          <cell r="AB245"/>
          <cell r="AC245"/>
          <cell r="AD245"/>
          <cell r="AE245"/>
        </row>
        <row r="246">
          <cell r="G246"/>
          <cell r="H246"/>
          <cell r="I246"/>
          <cell r="J246"/>
          <cell r="K246"/>
          <cell r="L246"/>
          <cell r="M246"/>
          <cell r="N246"/>
          <cell r="O246"/>
          <cell r="P246"/>
          <cell r="Q246"/>
          <cell r="R246"/>
          <cell r="S246"/>
          <cell r="T246"/>
          <cell r="U246"/>
          <cell r="V246"/>
          <cell r="W246"/>
          <cell r="X246"/>
          <cell r="Y246"/>
          <cell r="Z246"/>
          <cell r="AA246"/>
          <cell r="AB246"/>
          <cell r="AC246"/>
          <cell r="AD246"/>
          <cell r="AE246"/>
        </row>
        <row r="247">
          <cell r="G247"/>
          <cell r="H247"/>
          <cell r="I247"/>
          <cell r="J247"/>
          <cell r="K247"/>
          <cell r="L247"/>
          <cell r="M247"/>
          <cell r="N247"/>
          <cell r="O247"/>
          <cell r="P247"/>
          <cell r="Q247"/>
          <cell r="R247"/>
          <cell r="S247"/>
          <cell r="T247"/>
          <cell r="U247"/>
          <cell r="V247"/>
          <cell r="W247"/>
          <cell r="X247"/>
          <cell r="Y247"/>
          <cell r="Z247"/>
          <cell r="AA247"/>
          <cell r="AB247"/>
          <cell r="AC247"/>
          <cell r="AD247"/>
          <cell r="AE247"/>
        </row>
        <row r="248">
          <cell r="G248"/>
          <cell r="H248"/>
          <cell r="I248"/>
          <cell r="J248"/>
          <cell r="K248"/>
          <cell r="L248"/>
          <cell r="M248"/>
          <cell r="N248"/>
          <cell r="O248"/>
          <cell r="P248"/>
          <cell r="Q248"/>
          <cell r="R248"/>
          <cell r="S248"/>
          <cell r="T248"/>
          <cell r="U248"/>
          <cell r="V248"/>
          <cell r="W248"/>
          <cell r="X248"/>
          <cell r="Y248"/>
          <cell r="Z248"/>
          <cell r="AA248"/>
          <cell r="AB248"/>
          <cell r="AC248"/>
          <cell r="AD248"/>
          <cell r="AE248"/>
        </row>
        <row r="249">
          <cell r="G249"/>
          <cell r="H249"/>
          <cell r="I249"/>
          <cell r="J249"/>
          <cell r="K249"/>
          <cell r="L249"/>
          <cell r="M249"/>
          <cell r="N249"/>
          <cell r="O249"/>
          <cell r="P249"/>
          <cell r="Q249"/>
          <cell r="R249"/>
          <cell r="S249"/>
          <cell r="T249"/>
          <cell r="U249"/>
          <cell r="V249"/>
          <cell r="W249"/>
          <cell r="X249"/>
          <cell r="Y249"/>
          <cell r="Z249"/>
          <cell r="AA249"/>
          <cell r="AB249"/>
          <cell r="AC249"/>
          <cell r="AD249"/>
          <cell r="AE249"/>
        </row>
        <row r="250">
          <cell r="G250"/>
          <cell r="H250"/>
          <cell r="I250"/>
          <cell r="J250"/>
          <cell r="K250"/>
          <cell r="L250"/>
          <cell r="M250"/>
          <cell r="N250"/>
          <cell r="O250"/>
          <cell r="P250"/>
          <cell r="Q250"/>
          <cell r="R250"/>
          <cell r="S250"/>
          <cell r="T250"/>
          <cell r="U250"/>
          <cell r="V250"/>
          <cell r="W250"/>
          <cell r="X250"/>
          <cell r="Y250"/>
          <cell r="Z250"/>
          <cell r="AA250"/>
          <cell r="AB250"/>
          <cell r="AC250"/>
          <cell r="AD250"/>
          <cell r="AE250"/>
        </row>
        <row r="251">
          <cell r="G251"/>
          <cell r="H251"/>
          <cell r="I251"/>
          <cell r="J251"/>
          <cell r="K251"/>
          <cell r="L251"/>
          <cell r="M251"/>
          <cell r="N251"/>
          <cell r="O251"/>
          <cell r="P251"/>
          <cell r="Q251"/>
          <cell r="R251"/>
          <cell r="S251"/>
          <cell r="T251"/>
          <cell r="U251"/>
          <cell r="V251"/>
          <cell r="W251"/>
          <cell r="X251"/>
          <cell r="Y251"/>
          <cell r="Z251"/>
          <cell r="AA251"/>
          <cell r="AB251"/>
          <cell r="AC251"/>
          <cell r="AD251"/>
          <cell r="AE251"/>
        </row>
        <row r="252">
          <cell r="G252"/>
          <cell r="H252"/>
          <cell r="I252"/>
          <cell r="J252"/>
          <cell r="K252"/>
          <cell r="L252"/>
          <cell r="M252"/>
          <cell r="N252"/>
          <cell r="O252"/>
          <cell r="P252"/>
          <cell r="Q252"/>
          <cell r="R252"/>
          <cell r="S252"/>
          <cell r="T252"/>
          <cell r="U252"/>
          <cell r="V252"/>
          <cell r="W252"/>
          <cell r="X252"/>
          <cell r="Y252"/>
          <cell r="Z252"/>
          <cell r="AA252"/>
          <cell r="AB252"/>
          <cell r="AC252"/>
          <cell r="AD252"/>
          <cell r="AE252"/>
        </row>
        <row r="253">
          <cell r="G253"/>
          <cell r="H253"/>
          <cell r="I253"/>
          <cell r="J253"/>
          <cell r="K253"/>
          <cell r="L253"/>
          <cell r="M253"/>
          <cell r="N253"/>
          <cell r="O253"/>
          <cell r="P253"/>
          <cell r="Q253"/>
          <cell r="R253"/>
          <cell r="S253"/>
          <cell r="T253"/>
          <cell r="U253"/>
          <cell r="V253"/>
          <cell r="W253"/>
          <cell r="X253"/>
          <cell r="Y253"/>
          <cell r="Z253"/>
          <cell r="AA253"/>
          <cell r="AB253"/>
          <cell r="AC253"/>
          <cell r="AD253"/>
          <cell r="AE253"/>
        </row>
        <row r="254">
          <cell r="G254"/>
          <cell r="H254"/>
          <cell r="I254"/>
          <cell r="J254"/>
          <cell r="K254"/>
          <cell r="L254"/>
          <cell r="M254"/>
          <cell r="N254"/>
          <cell r="O254"/>
          <cell r="P254"/>
          <cell r="Q254"/>
          <cell r="R254"/>
          <cell r="S254"/>
          <cell r="T254"/>
          <cell r="U254"/>
          <cell r="V254"/>
          <cell r="W254"/>
          <cell r="X254"/>
          <cell r="Y254"/>
          <cell r="Z254"/>
          <cell r="AA254"/>
          <cell r="AB254"/>
          <cell r="AC254"/>
          <cell r="AD254"/>
          <cell r="AE254"/>
        </row>
        <row r="255">
          <cell r="G255"/>
          <cell r="H255"/>
          <cell r="I255"/>
          <cell r="J255"/>
          <cell r="K255"/>
          <cell r="L255"/>
          <cell r="M255"/>
          <cell r="N255"/>
          <cell r="O255"/>
          <cell r="P255"/>
          <cell r="Q255"/>
          <cell r="R255"/>
          <cell r="S255"/>
          <cell r="T255"/>
          <cell r="U255"/>
          <cell r="V255"/>
          <cell r="W255"/>
          <cell r="X255"/>
          <cell r="Y255"/>
          <cell r="Z255"/>
          <cell r="AA255"/>
          <cell r="AB255"/>
          <cell r="AC255"/>
          <cell r="AD255"/>
          <cell r="AE255"/>
        </row>
        <row r="256">
          <cell r="G256"/>
          <cell r="H256"/>
          <cell r="I256"/>
          <cell r="J256"/>
          <cell r="K256"/>
          <cell r="L256"/>
          <cell r="M256"/>
          <cell r="N256"/>
          <cell r="O256"/>
          <cell r="P256"/>
          <cell r="Q256"/>
          <cell r="R256"/>
          <cell r="S256"/>
          <cell r="T256"/>
          <cell r="U256"/>
          <cell r="V256"/>
          <cell r="W256"/>
          <cell r="X256"/>
          <cell r="Y256"/>
          <cell r="Z256"/>
          <cell r="AA256"/>
          <cell r="AB256"/>
          <cell r="AC256"/>
          <cell r="AD256"/>
          <cell r="AE256"/>
        </row>
        <row r="257">
          <cell r="G257"/>
          <cell r="H257"/>
          <cell r="I257"/>
          <cell r="J257"/>
          <cell r="K257"/>
          <cell r="L257"/>
          <cell r="M257"/>
          <cell r="N257"/>
          <cell r="O257"/>
          <cell r="P257"/>
          <cell r="Q257"/>
          <cell r="R257"/>
          <cell r="S257"/>
          <cell r="T257"/>
          <cell r="U257"/>
          <cell r="V257"/>
          <cell r="W257"/>
          <cell r="X257"/>
          <cell r="Y257"/>
          <cell r="Z257"/>
          <cell r="AA257"/>
          <cell r="AB257"/>
          <cell r="AC257"/>
          <cell r="AD257"/>
          <cell r="AE257"/>
        </row>
        <row r="258">
          <cell r="G258"/>
          <cell r="H258"/>
          <cell r="I258"/>
          <cell r="J258"/>
          <cell r="K258"/>
          <cell r="L258"/>
          <cell r="M258"/>
          <cell r="N258"/>
          <cell r="O258"/>
          <cell r="P258"/>
          <cell r="Q258"/>
          <cell r="R258"/>
          <cell r="S258"/>
          <cell r="T258"/>
          <cell r="U258"/>
          <cell r="V258"/>
          <cell r="W258"/>
          <cell r="X258"/>
          <cell r="Y258"/>
          <cell r="Z258"/>
          <cell r="AA258"/>
          <cell r="AB258"/>
          <cell r="AC258"/>
          <cell r="AD258"/>
          <cell r="AE258"/>
        </row>
        <row r="259">
          <cell r="G259"/>
          <cell r="H259"/>
          <cell r="I259"/>
          <cell r="J259"/>
          <cell r="K259"/>
          <cell r="L259"/>
          <cell r="M259"/>
          <cell r="N259"/>
          <cell r="O259"/>
          <cell r="P259"/>
          <cell r="Q259"/>
          <cell r="R259"/>
          <cell r="S259"/>
          <cell r="T259"/>
          <cell r="U259"/>
          <cell r="V259"/>
          <cell r="W259"/>
          <cell r="X259"/>
          <cell r="Y259"/>
          <cell r="Z259"/>
          <cell r="AA259"/>
          <cell r="AB259"/>
          <cell r="AC259"/>
          <cell r="AD259"/>
          <cell r="AE259"/>
        </row>
        <row r="260">
          <cell r="G260"/>
          <cell r="H260"/>
          <cell r="I260"/>
          <cell r="J260"/>
          <cell r="K260"/>
          <cell r="L260"/>
          <cell r="M260"/>
          <cell r="N260"/>
          <cell r="O260"/>
          <cell r="P260"/>
          <cell r="Q260"/>
          <cell r="R260"/>
          <cell r="S260"/>
          <cell r="T260"/>
          <cell r="U260"/>
          <cell r="V260"/>
          <cell r="W260"/>
          <cell r="X260"/>
          <cell r="Y260"/>
          <cell r="Z260"/>
          <cell r="AA260"/>
          <cell r="AB260"/>
          <cell r="AC260"/>
          <cell r="AD260"/>
          <cell r="AE260"/>
        </row>
        <row r="261">
          <cell r="G261"/>
          <cell r="H261"/>
          <cell r="I261"/>
          <cell r="J261"/>
          <cell r="K261"/>
          <cell r="L261"/>
          <cell r="M261"/>
          <cell r="N261"/>
          <cell r="O261"/>
          <cell r="P261"/>
          <cell r="Q261"/>
          <cell r="R261"/>
          <cell r="S261"/>
          <cell r="T261"/>
          <cell r="U261"/>
          <cell r="V261"/>
          <cell r="W261"/>
          <cell r="X261"/>
          <cell r="Y261"/>
          <cell r="Z261"/>
          <cell r="AA261"/>
          <cell r="AB261"/>
          <cell r="AC261"/>
          <cell r="AD261"/>
          <cell r="AE261"/>
        </row>
        <row r="262">
          <cell r="G262"/>
          <cell r="H262"/>
          <cell r="I262"/>
          <cell r="J262"/>
          <cell r="K262"/>
          <cell r="L262"/>
          <cell r="M262"/>
          <cell r="N262"/>
          <cell r="O262"/>
          <cell r="P262"/>
          <cell r="Q262"/>
          <cell r="R262"/>
          <cell r="S262"/>
          <cell r="T262"/>
          <cell r="U262"/>
          <cell r="V262"/>
          <cell r="W262"/>
          <cell r="X262"/>
          <cell r="Y262"/>
          <cell r="Z262"/>
          <cell r="AA262"/>
          <cell r="AB262"/>
          <cell r="AC262"/>
          <cell r="AD262"/>
          <cell r="AE262"/>
        </row>
        <row r="263">
          <cell r="G263"/>
          <cell r="H263"/>
          <cell r="I263"/>
          <cell r="J263"/>
          <cell r="K263"/>
          <cell r="L263"/>
          <cell r="M263"/>
          <cell r="N263"/>
          <cell r="O263"/>
          <cell r="P263"/>
          <cell r="Q263"/>
          <cell r="R263"/>
          <cell r="S263"/>
          <cell r="T263"/>
          <cell r="U263"/>
          <cell r="V263"/>
          <cell r="W263"/>
          <cell r="X263"/>
          <cell r="Y263"/>
          <cell r="Z263"/>
          <cell r="AA263"/>
          <cell r="AB263"/>
          <cell r="AC263"/>
          <cell r="AD263"/>
          <cell r="AE263"/>
        </row>
        <row r="264">
          <cell r="G264"/>
          <cell r="H264"/>
          <cell r="I264"/>
          <cell r="J264"/>
          <cell r="K264"/>
          <cell r="L264"/>
          <cell r="M264"/>
          <cell r="N264"/>
          <cell r="O264"/>
          <cell r="P264"/>
          <cell r="Q264"/>
          <cell r="R264"/>
          <cell r="S264"/>
          <cell r="T264"/>
          <cell r="U264"/>
          <cell r="V264"/>
          <cell r="W264"/>
          <cell r="X264"/>
          <cell r="Y264"/>
          <cell r="Z264"/>
          <cell r="AA264"/>
          <cell r="AB264"/>
          <cell r="AC264"/>
          <cell r="AD264"/>
          <cell r="AE264"/>
        </row>
        <row r="265">
          <cell r="G265"/>
          <cell r="H265"/>
          <cell r="I265"/>
          <cell r="J265"/>
          <cell r="K265"/>
          <cell r="L265"/>
          <cell r="M265"/>
          <cell r="N265"/>
          <cell r="O265"/>
          <cell r="P265"/>
          <cell r="Q265"/>
          <cell r="R265"/>
          <cell r="S265"/>
          <cell r="T265"/>
          <cell r="U265"/>
          <cell r="V265"/>
          <cell r="W265"/>
          <cell r="X265"/>
          <cell r="Y265"/>
          <cell r="Z265"/>
          <cell r="AA265"/>
          <cell r="AB265"/>
          <cell r="AC265"/>
          <cell r="AD265"/>
          <cell r="AE265"/>
        </row>
        <row r="266">
          <cell r="G266"/>
          <cell r="H266"/>
          <cell r="I266"/>
          <cell r="J266"/>
          <cell r="K266"/>
          <cell r="L266"/>
          <cell r="M266"/>
          <cell r="N266"/>
          <cell r="O266"/>
          <cell r="P266"/>
          <cell r="Q266"/>
          <cell r="R266"/>
          <cell r="S266"/>
          <cell r="T266"/>
          <cell r="U266"/>
          <cell r="V266"/>
          <cell r="W266"/>
          <cell r="X266"/>
          <cell r="Y266"/>
          <cell r="Z266"/>
          <cell r="AA266"/>
          <cell r="AB266"/>
          <cell r="AC266"/>
          <cell r="AD266"/>
          <cell r="AE266"/>
        </row>
        <row r="267">
          <cell r="G267"/>
          <cell r="H267"/>
          <cell r="I267"/>
          <cell r="J267"/>
          <cell r="K267"/>
          <cell r="L267"/>
          <cell r="M267"/>
          <cell r="N267"/>
          <cell r="O267"/>
          <cell r="P267"/>
          <cell r="Q267"/>
          <cell r="R267"/>
          <cell r="S267"/>
          <cell r="T267"/>
          <cell r="U267"/>
          <cell r="V267"/>
          <cell r="W267"/>
          <cell r="X267"/>
          <cell r="Y267"/>
          <cell r="Z267"/>
          <cell r="AA267"/>
          <cell r="AB267"/>
          <cell r="AC267"/>
          <cell r="AD267"/>
          <cell r="AE267"/>
        </row>
        <row r="268">
          <cell r="G268"/>
          <cell r="H268"/>
          <cell r="I268"/>
          <cell r="J268"/>
          <cell r="K268"/>
          <cell r="L268"/>
          <cell r="M268"/>
          <cell r="N268"/>
          <cell r="O268"/>
          <cell r="P268"/>
          <cell r="Q268"/>
          <cell r="R268"/>
          <cell r="S268"/>
          <cell r="T268"/>
          <cell r="U268"/>
          <cell r="V268"/>
          <cell r="W268"/>
          <cell r="X268"/>
          <cell r="Y268"/>
          <cell r="Z268"/>
          <cell r="AA268"/>
          <cell r="AB268"/>
          <cell r="AC268"/>
          <cell r="AD268"/>
          <cell r="AE268"/>
        </row>
        <row r="269">
          <cell r="G269"/>
          <cell r="H269"/>
          <cell r="I269"/>
          <cell r="J269"/>
          <cell r="K269"/>
          <cell r="L269"/>
          <cell r="M269"/>
          <cell r="N269"/>
          <cell r="O269"/>
          <cell r="P269"/>
          <cell r="Q269"/>
          <cell r="R269"/>
          <cell r="S269"/>
          <cell r="T269"/>
          <cell r="U269"/>
          <cell r="V269"/>
          <cell r="W269"/>
          <cell r="X269"/>
          <cell r="Y269"/>
          <cell r="Z269"/>
          <cell r="AA269"/>
          <cell r="AB269"/>
          <cell r="AC269"/>
          <cell r="AD269"/>
          <cell r="AE269"/>
        </row>
        <row r="270">
          <cell r="G270"/>
          <cell r="H270"/>
          <cell r="I270"/>
          <cell r="J270"/>
          <cell r="K270"/>
          <cell r="L270"/>
          <cell r="M270"/>
          <cell r="N270"/>
          <cell r="O270"/>
          <cell r="P270"/>
          <cell r="Q270"/>
          <cell r="R270"/>
          <cell r="S270"/>
          <cell r="T270"/>
          <cell r="U270"/>
          <cell r="V270"/>
          <cell r="W270"/>
          <cell r="X270"/>
          <cell r="Y270"/>
          <cell r="Z270"/>
          <cell r="AA270"/>
          <cell r="AB270"/>
          <cell r="AC270"/>
          <cell r="AD270"/>
          <cell r="AE270"/>
        </row>
        <row r="271">
          <cell r="G271"/>
          <cell r="H271"/>
          <cell r="I271"/>
          <cell r="J271"/>
          <cell r="K271"/>
          <cell r="L271"/>
          <cell r="M271"/>
          <cell r="N271"/>
          <cell r="O271"/>
          <cell r="P271"/>
          <cell r="Q271"/>
          <cell r="R271"/>
          <cell r="S271"/>
          <cell r="T271"/>
          <cell r="U271"/>
          <cell r="V271"/>
          <cell r="W271"/>
          <cell r="X271"/>
          <cell r="Y271"/>
          <cell r="Z271"/>
          <cell r="AA271"/>
          <cell r="AB271"/>
          <cell r="AC271"/>
          <cell r="AD271"/>
          <cell r="AE271"/>
        </row>
        <row r="272">
          <cell r="G272"/>
          <cell r="H272"/>
          <cell r="I272"/>
          <cell r="J272"/>
          <cell r="K272"/>
          <cell r="L272"/>
          <cell r="M272"/>
          <cell r="N272"/>
          <cell r="O272"/>
          <cell r="P272"/>
          <cell r="Q272"/>
          <cell r="R272"/>
          <cell r="S272"/>
          <cell r="T272"/>
          <cell r="U272"/>
          <cell r="V272"/>
          <cell r="W272"/>
          <cell r="X272"/>
          <cell r="Y272"/>
          <cell r="Z272"/>
          <cell r="AA272"/>
          <cell r="AB272"/>
          <cell r="AC272"/>
          <cell r="AD272"/>
          <cell r="AE272"/>
        </row>
        <row r="273">
          <cell r="G273"/>
          <cell r="H273"/>
          <cell r="I273"/>
          <cell r="J273"/>
          <cell r="K273"/>
          <cell r="L273"/>
          <cell r="M273"/>
          <cell r="N273"/>
          <cell r="O273"/>
          <cell r="P273"/>
          <cell r="Q273"/>
          <cell r="R273"/>
          <cell r="S273"/>
          <cell r="T273"/>
          <cell r="U273"/>
          <cell r="V273"/>
          <cell r="W273"/>
          <cell r="X273"/>
          <cell r="Y273"/>
          <cell r="Z273"/>
          <cell r="AA273"/>
          <cell r="AB273"/>
          <cell r="AC273"/>
          <cell r="AD273"/>
          <cell r="AE273"/>
        </row>
        <row r="274">
          <cell r="G274"/>
          <cell r="H274"/>
          <cell r="I274"/>
          <cell r="J274"/>
          <cell r="K274"/>
          <cell r="L274"/>
          <cell r="M274"/>
          <cell r="N274"/>
          <cell r="O274"/>
          <cell r="P274"/>
          <cell r="Q274"/>
          <cell r="R274"/>
          <cell r="S274"/>
          <cell r="T274"/>
          <cell r="U274"/>
          <cell r="V274"/>
          <cell r="W274"/>
          <cell r="X274"/>
          <cell r="Y274"/>
          <cell r="Z274"/>
          <cell r="AA274"/>
          <cell r="AB274"/>
          <cell r="AC274"/>
          <cell r="AD274"/>
          <cell r="AE274"/>
        </row>
        <row r="275">
          <cell r="G275"/>
          <cell r="H275"/>
          <cell r="I275"/>
          <cell r="J275"/>
          <cell r="K275"/>
          <cell r="L275"/>
          <cell r="M275"/>
          <cell r="N275"/>
          <cell r="O275"/>
          <cell r="P275"/>
          <cell r="Q275"/>
          <cell r="R275"/>
          <cell r="S275"/>
          <cell r="T275"/>
          <cell r="U275"/>
          <cell r="V275"/>
          <cell r="W275"/>
          <cell r="X275"/>
          <cell r="Y275"/>
          <cell r="Z275"/>
          <cell r="AA275"/>
          <cell r="AB275"/>
          <cell r="AC275"/>
          <cell r="AD275"/>
          <cell r="AE275"/>
        </row>
        <row r="276">
          <cell r="G276"/>
          <cell r="H276"/>
          <cell r="I276"/>
          <cell r="J276"/>
          <cell r="K276"/>
          <cell r="L276"/>
          <cell r="M276"/>
          <cell r="N276"/>
          <cell r="O276"/>
          <cell r="P276"/>
          <cell r="Q276"/>
          <cell r="R276"/>
          <cell r="S276"/>
          <cell r="T276"/>
          <cell r="U276"/>
          <cell r="V276"/>
          <cell r="W276"/>
          <cell r="X276"/>
          <cell r="Y276"/>
          <cell r="Z276"/>
          <cell r="AA276"/>
          <cell r="AB276"/>
          <cell r="AC276"/>
          <cell r="AD276"/>
          <cell r="AE276"/>
        </row>
        <row r="277">
          <cell r="G277"/>
          <cell r="H277"/>
          <cell r="I277"/>
          <cell r="J277"/>
          <cell r="K277"/>
          <cell r="L277"/>
          <cell r="M277"/>
          <cell r="N277"/>
          <cell r="O277"/>
          <cell r="P277"/>
          <cell r="Q277"/>
          <cell r="R277"/>
          <cell r="S277"/>
          <cell r="T277"/>
          <cell r="U277"/>
          <cell r="V277"/>
          <cell r="W277"/>
          <cell r="X277"/>
          <cell r="Y277"/>
          <cell r="Z277"/>
          <cell r="AA277"/>
          <cell r="AB277"/>
          <cell r="AC277"/>
          <cell r="AD277"/>
          <cell r="AE277"/>
        </row>
        <row r="278">
          <cell r="G278"/>
          <cell r="H278"/>
          <cell r="I278"/>
          <cell r="J278"/>
          <cell r="K278"/>
          <cell r="L278"/>
          <cell r="M278"/>
          <cell r="N278"/>
          <cell r="O278"/>
          <cell r="P278"/>
          <cell r="Q278"/>
          <cell r="R278"/>
          <cell r="S278"/>
          <cell r="T278"/>
          <cell r="U278"/>
          <cell r="V278"/>
          <cell r="W278"/>
          <cell r="X278"/>
          <cell r="Y278"/>
          <cell r="Z278"/>
          <cell r="AA278"/>
          <cell r="AB278"/>
          <cell r="AC278"/>
          <cell r="AD278"/>
          <cell r="AE278"/>
        </row>
        <row r="279">
          <cell r="G279"/>
          <cell r="H279"/>
          <cell r="I279"/>
          <cell r="J279"/>
          <cell r="K279"/>
          <cell r="L279"/>
          <cell r="M279"/>
          <cell r="N279"/>
          <cell r="O279"/>
          <cell r="P279"/>
          <cell r="Q279"/>
          <cell r="R279"/>
          <cell r="S279"/>
          <cell r="T279"/>
          <cell r="U279"/>
          <cell r="V279"/>
          <cell r="W279"/>
          <cell r="X279"/>
          <cell r="Y279"/>
          <cell r="Z279"/>
          <cell r="AA279"/>
          <cell r="AB279"/>
          <cell r="AC279"/>
          <cell r="AD279"/>
          <cell r="AE279"/>
        </row>
        <row r="280">
          <cell r="G280"/>
          <cell r="H280"/>
          <cell r="I280"/>
          <cell r="J280"/>
          <cell r="K280"/>
          <cell r="L280"/>
          <cell r="M280"/>
          <cell r="N280"/>
          <cell r="O280"/>
          <cell r="P280"/>
          <cell r="Q280"/>
          <cell r="R280"/>
          <cell r="S280"/>
          <cell r="T280"/>
          <cell r="U280"/>
          <cell r="V280"/>
          <cell r="W280"/>
          <cell r="X280"/>
          <cell r="Y280"/>
          <cell r="Z280"/>
          <cell r="AA280"/>
          <cell r="AB280"/>
          <cell r="AC280"/>
          <cell r="AD280"/>
          <cell r="AE280"/>
        </row>
        <row r="281">
          <cell r="G281"/>
          <cell r="H281"/>
          <cell r="I281"/>
          <cell r="J281"/>
          <cell r="K281"/>
          <cell r="L281"/>
          <cell r="M281"/>
          <cell r="N281"/>
          <cell r="O281"/>
          <cell r="P281"/>
          <cell r="Q281"/>
          <cell r="R281"/>
          <cell r="S281"/>
          <cell r="T281"/>
          <cell r="U281"/>
          <cell r="V281"/>
          <cell r="W281"/>
          <cell r="X281"/>
          <cell r="Y281"/>
          <cell r="Z281"/>
          <cell r="AA281"/>
          <cell r="AB281"/>
          <cell r="AC281"/>
          <cell r="AD281"/>
          <cell r="AE281"/>
        </row>
        <row r="282">
          <cell r="G282"/>
          <cell r="H282"/>
          <cell r="I282"/>
          <cell r="J282"/>
          <cell r="K282"/>
          <cell r="L282"/>
          <cell r="M282"/>
          <cell r="N282"/>
          <cell r="O282"/>
          <cell r="P282"/>
          <cell r="Q282"/>
          <cell r="R282"/>
          <cell r="S282"/>
          <cell r="T282"/>
          <cell r="U282"/>
          <cell r="V282"/>
          <cell r="W282"/>
          <cell r="X282"/>
          <cell r="Y282"/>
          <cell r="Z282"/>
          <cell r="AA282"/>
          <cell r="AB282"/>
          <cell r="AC282"/>
          <cell r="AD282"/>
          <cell r="AE282"/>
        </row>
        <row r="283">
          <cell r="G283"/>
          <cell r="H283"/>
          <cell r="I283"/>
          <cell r="J283"/>
          <cell r="K283"/>
          <cell r="L283"/>
          <cell r="M283"/>
          <cell r="N283"/>
          <cell r="O283"/>
          <cell r="P283"/>
          <cell r="Q283"/>
          <cell r="R283"/>
          <cell r="S283"/>
          <cell r="T283"/>
          <cell r="U283"/>
          <cell r="V283"/>
          <cell r="W283"/>
          <cell r="X283"/>
          <cell r="Y283"/>
          <cell r="Z283"/>
          <cell r="AA283"/>
          <cell r="AB283"/>
          <cell r="AC283"/>
          <cell r="AD283"/>
          <cell r="AE283"/>
        </row>
        <row r="284">
          <cell r="G284"/>
          <cell r="H284"/>
          <cell r="I284"/>
          <cell r="J284"/>
          <cell r="K284"/>
          <cell r="L284"/>
          <cell r="M284"/>
          <cell r="N284"/>
          <cell r="O284"/>
          <cell r="P284"/>
          <cell r="Q284"/>
          <cell r="R284"/>
          <cell r="S284"/>
          <cell r="T284"/>
          <cell r="U284"/>
          <cell r="V284"/>
          <cell r="W284"/>
          <cell r="X284"/>
          <cell r="Y284"/>
          <cell r="Z284"/>
          <cell r="AA284"/>
          <cell r="AB284"/>
          <cell r="AC284"/>
          <cell r="AD284"/>
          <cell r="AE284"/>
        </row>
        <row r="285">
          <cell r="G285"/>
          <cell r="H285"/>
          <cell r="I285"/>
          <cell r="J285"/>
          <cell r="K285"/>
          <cell r="L285"/>
          <cell r="M285"/>
          <cell r="N285"/>
          <cell r="O285"/>
          <cell r="P285"/>
          <cell r="Q285"/>
          <cell r="R285"/>
          <cell r="S285"/>
          <cell r="T285"/>
          <cell r="U285"/>
          <cell r="V285"/>
          <cell r="W285"/>
          <cell r="X285"/>
          <cell r="Y285"/>
          <cell r="Z285"/>
          <cell r="AA285"/>
          <cell r="AB285"/>
          <cell r="AC285"/>
          <cell r="AD285"/>
          <cell r="AE285"/>
        </row>
        <row r="286">
          <cell r="G286"/>
          <cell r="H286"/>
          <cell r="I286"/>
          <cell r="J286"/>
          <cell r="K286"/>
          <cell r="L286"/>
          <cell r="M286"/>
          <cell r="N286"/>
          <cell r="O286"/>
          <cell r="P286"/>
          <cell r="Q286"/>
          <cell r="R286"/>
          <cell r="S286"/>
          <cell r="T286"/>
          <cell r="U286"/>
          <cell r="V286"/>
          <cell r="W286"/>
          <cell r="X286"/>
          <cell r="Y286"/>
          <cell r="Z286"/>
          <cell r="AA286"/>
          <cell r="AB286"/>
          <cell r="AC286"/>
          <cell r="AD286"/>
          <cell r="AE286"/>
        </row>
        <row r="287">
          <cell r="G287"/>
          <cell r="H287"/>
          <cell r="I287"/>
          <cell r="J287"/>
          <cell r="K287"/>
          <cell r="L287"/>
          <cell r="M287"/>
          <cell r="N287"/>
          <cell r="O287"/>
          <cell r="P287"/>
          <cell r="Q287"/>
          <cell r="R287"/>
          <cell r="S287"/>
          <cell r="T287"/>
          <cell r="U287"/>
          <cell r="V287"/>
          <cell r="W287"/>
          <cell r="X287"/>
          <cell r="Y287"/>
          <cell r="Z287"/>
          <cell r="AA287"/>
          <cell r="AB287"/>
          <cell r="AC287"/>
          <cell r="AD287"/>
          <cell r="AE287"/>
        </row>
        <row r="288">
          <cell r="G288"/>
          <cell r="H288"/>
          <cell r="I288"/>
          <cell r="J288"/>
          <cell r="K288"/>
          <cell r="L288"/>
          <cell r="M288"/>
          <cell r="N288"/>
          <cell r="O288"/>
          <cell r="P288"/>
          <cell r="Q288"/>
          <cell r="R288"/>
          <cell r="S288"/>
          <cell r="T288"/>
          <cell r="U288"/>
          <cell r="V288"/>
          <cell r="W288"/>
          <cell r="X288"/>
          <cell r="Y288"/>
          <cell r="Z288"/>
          <cell r="AA288"/>
          <cell r="AB288"/>
          <cell r="AC288"/>
          <cell r="AD288"/>
          <cell r="AE288"/>
        </row>
        <row r="289">
          <cell r="G289"/>
          <cell r="H289"/>
          <cell r="I289"/>
          <cell r="J289"/>
          <cell r="K289"/>
          <cell r="L289"/>
          <cell r="M289"/>
          <cell r="N289"/>
          <cell r="O289"/>
          <cell r="P289"/>
          <cell r="Q289"/>
          <cell r="R289"/>
          <cell r="S289"/>
          <cell r="T289"/>
          <cell r="U289"/>
          <cell r="V289"/>
          <cell r="W289"/>
          <cell r="X289"/>
          <cell r="Y289"/>
          <cell r="Z289"/>
          <cell r="AA289"/>
          <cell r="AB289"/>
          <cell r="AC289"/>
          <cell r="AD289"/>
          <cell r="AE289"/>
        </row>
        <row r="290">
          <cell r="G290"/>
          <cell r="H290"/>
          <cell r="I290"/>
          <cell r="J290"/>
          <cell r="K290"/>
          <cell r="L290"/>
          <cell r="M290"/>
          <cell r="N290"/>
          <cell r="O290"/>
          <cell r="P290"/>
          <cell r="Q290"/>
          <cell r="R290"/>
          <cell r="S290"/>
          <cell r="T290"/>
          <cell r="U290"/>
          <cell r="V290"/>
          <cell r="W290"/>
          <cell r="X290"/>
          <cell r="Y290"/>
          <cell r="Z290"/>
          <cell r="AA290"/>
          <cell r="AB290"/>
          <cell r="AC290"/>
          <cell r="AD290"/>
          <cell r="AE290"/>
        </row>
        <row r="291">
          <cell r="G291"/>
          <cell r="H291"/>
          <cell r="I291"/>
          <cell r="J291"/>
          <cell r="K291"/>
          <cell r="L291"/>
          <cell r="M291"/>
          <cell r="N291"/>
          <cell r="O291"/>
          <cell r="P291"/>
          <cell r="Q291"/>
          <cell r="R291"/>
          <cell r="S291"/>
          <cell r="T291"/>
          <cell r="U291"/>
          <cell r="V291"/>
          <cell r="W291"/>
          <cell r="X291"/>
          <cell r="Y291"/>
          <cell r="Z291"/>
          <cell r="AA291"/>
          <cell r="AB291"/>
          <cell r="AC291"/>
          <cell r="AD291"/>
          <cell r="AE291"/>
        </row>
        <row r="292">
          <cell r="G292"/>
          <cell r="H292"/>
          <cell r="I292"/>
          <cell r="J292"/>
          <cell r="K292"/>
          <cell r="L292"/>
          <cell r="M292"/>
          <cell r="N292"/>
          <cell r="O292"/>
          <cell r="P292"/>
          <cell r="Q292"/>
          <cell r="R292"/>
          <cell r="S292"/>
          <cell r="T292"/>
          <cell r="U292"/>
          <cell r="V292"/>
          <cell r="W292"/>
          <cell r="X292"/>
          <cell r="Y292"/>
          <cell r="Z292"/>
          <cell r="AA292"/>
          <cell r="AB292"/>
          <cell r="AC292"/>
          <cell r="AD292"/>
          <cell r="AE292"/>
        </row>
        <row r="293">
          <cell r="G293"/>
          <cell r="H293"/>
          <cell r="I293"/>
          <cell r="J293"/>
          <cell r="K293"/>
          <cell r="L293"/>
          <cell r="M293"/>
          <cell r="N293"/>
          <cell r="O293"/>
          <cell r="P293"/>
          <cell r="Q293"/>
          <cell r="R293"/>
          <cell r="S293"/>
          <cell r="T293"/>
          <cell r="U293"/>
          <cell r="V293"/>
          <cell r="W293"/>
          <cell r="X293"/>
          <cell r="Y293"/>
          <cell r="Z293"/>
          <cell r="AA293"/>
          <cell r="AB293"/>
          <cell r="AC293"/>
          <cell r="AD293"/>
          <cell r="AE293"/>
        </row>
        <row r="294">
          <cell r="G294"/>
          <cell r="H294"/>
          <cell r="I294"/>
          <cell r="J294"/>
          <cell r="K294"/>
          <cell r="L294"/>
          <cell r="M294"/>
          <cell r="N294"/>
          <cell r="O294"/>
          <cell r="P294"/>
          <cell r="Q294"/>
          <cell r="R294"/>
          <cell r="S294"/>
          <cell r="T294"/>
          <cell r="U294"/>
          <cell r="V294"/>
          <cell r="W294"/>
          <cell r="X294"/>
          <cell r="Y294"/>
          <cell r="Z294"/>
          <cell r="AA294"/>
          <cell r="AB294"/>
          <cell r="AC294"/>
          <cell r="AD294"/>
          <cell r="AE294"/>
        </row>
        <row r="295">
          <cell r="G295"/>
          <cell r="H295"/>
          <cell r="I295"/>
          <cell r="J295"/>
          <cell r="K295"/>
          <cell r="L295"/>
          <cell r="M295"/>
          <cell r="N295"/>
          <cell r="O295"/>
          <cell r="P295"/>
          <cell r="Q295"/>
          <cell r="R295"/>
          <cell r="S295"/>
          <cell r="T295"/>
          <cell r="U295"/>
          <cell r="V295"/>
          <cell r="W295"/>
          <cell r="X295"/>
          <cell r="Y295"/>
          <cell r="Z295"/>
          <cell r="AA295"/>
          <cell r="AB295"/>
          <cell r="AC295"/>
          <cell r="AD295"/>
          <cell r="AE295"/>
        </row>
        <row r="296">
          <cell r="G296"/>
          <cell r="H296"/>
          <cell r="I296"/>
          <cell r="J296"/>
          <cell r="K296"/>
          <cell r="L296"/>
          <cell r="M296"/>
          <cell r="N296"/>
          <cell r="O296"/>
          <cell r="P296"/>
          <cell r="Q296"/>
          <cell r="R296"/>
          <cell r="S296"/>
          <cell r="T296"/>
          <cell r="U296"/>
          <cell r="V296"/>
          <cell r="W296"/>
          <cell r="X296"/>
          <cell r="Y296"/>
          <cell r="Z296"/>
          <cell r="AA296"/>
          <cell r="AB296"/>
          <cell r="AC296"/>
          <cell r="AD296"/>
          <cell r="AE296"/>
        </row>
        <row r="297">
          <cell r="G297"/>
          <cell r="H297"/>
          <cell r="I297"/>
          <cell r="J297"/>
          <cell r="K297"/>
          <cell r="L297"/>
          <cell r="M297"/>
          <cell r="N297"/>
          <cell r="O297"/>
          <cell r="P297"/>
          <cell r="Q297"/>
          <cell r="R297"/>
          <cell r="S297"/>
          <cell r="T297"/>
          <cell r="U297"/>
          <cell r="V297"/>
          <cell r="W297"/>
          <cell r="X297"/>
          <cell r="Y297"/>
          <cell r="Z297"/>
          <cell r="AA297"/>
          <cell r="AB297"/>
          <cell r="AC297"/>
          <cell r="AD297"/>
          <cell r="AE297"/>
        </row>
        <row r="298">
          <cell r="G298"/>
          <cell r="H298"/>
          <cell r="I298"/>
          <cell r="J298"/>
          <cell r="K298"/>
          <cell r="L298"/>
          <cell r="M298"/>
          <cell r="N298"/>
          <cell r="O298"/>
          <cell r="P298"/>
          <cell r="Q298"/>
          <cell r="R298"/>
          <cell r="S298"/>
          <cell r="T298"/>
          <cell r="U298"/>
          <cell r="V298"/>
          <cell r="W298"/>
          <cell r="X298"/>
          <cell r="Y298"/>
          <cell r="Z298"/>
          <cell r="AA298"/>
          <cell r="AB298"/>
          <cell r="AC298"/>
          <cell r="AD298"/>
          <cell r="AE298"/>
        </row>
        <row r="299">
          <cell r="G299"/>
          <cell r="H299"/>
          <cell r="I299"/>
          <cell r="J299"/>
          <cell r="K299"/>
          <cell r="L299"/>
          <cell r="M299"/>
          <cell r="N299"/>
          <cell r="O299"/>
          <cell r="P299"/>
          <cell r="Q299"/>
          <cell r="R299"/>
          <cell r="S299"/>
          <cell r="T299"/>
          <cell r="U299"/>
          <cell r="V299"/>
          <cell r="W299"/>
          <cell r="X299"/>
          <cell r="Y299"/>
          <cell r="Z299"/>
          <cell r="AA299"/>
          <cell r="AB299"/>
          <cell r="AC299"/>
          <cell r="AD299"/>
          <cell r="AE299"/>
        </row>
        <row r="300">
          <cell r="G300"/>
          <cell r="H300"/>
          <cell r="I300"/>
          <cell r="J300"/>
          <cell r="K300"/>
          <cell r="L300"/>
          <cell r="M300"/>
          <cell r="N300"/>
          <cell r="O300"/>
          <cell r="P300"/>
          <cell r="Q300"/>
          <cell r="R300"/>
          <cell r="S300"/>
          <cell r="T300"/>
          <cell r="U300"/>
          <cell r="V300"/>
          <cell r="W300"/>
          <cell r="X300"/>
          <cell r="Y300"/>
          <cell r="Z300"/>
          <cell r="AA300"/>
          <cell r="AB300"/>
          <cell r="AC300"/>
          <cell r="AD300"/>
          <cell r="AE300"/>
        </row>
        <row r="301">
          <cell r="G301"/>
          <cell r="H301"/>
          <cell r="I301"/>
          <cell r="J301"/>
          <cell r="K301"/>
          <cell r="L301"/>
          <cell r="M301"/>
          <cell r="N301"/>
          <cell r="O301"/>
          <cell r="P301"/>
          <cell r="Q301"/>
          <cell r="R301"/>
          <cell r="S301"/>
          <cell r="T301"/>
          <cell r="U301"/>
          <cell r="V301"/>
          <cell r="W301"/>
          <cell r="X301"/>
          <cell r="Y301"/>
          <cell r="Z301"/>
          <cell r="AA301"/>
          <cell r="AB301"/>
          <cell r="AC301"/>
          <cell r="AD301"/>
          <cell r="AE301"/>
        </row>
        <row r="302">
          <cell r="G302"/>
          <cell r="H302"/>
          <cell r="I302"/>
          <cell r="J302"/>
          <cell r="K302"/>
          <cell r="L302"/>
          <cell r="M302"/>
          <cell r="N302"/>
          <cell r="O302"/>
          <cell r="P302"/>
          <cell r="Q302"/>
          <cell r="R302"/>
          <cell r="S302"/>
          <cell r="T302"/>
          <cell r="U302"/>
          <cell r="V302"/>
          <cell r="W302"/>
          <cell r="X302"/>
          <cell r="Y302"/>
          <cell r="Z302"/>
          <cell r="AA302"/>
          <cell r="AB302"/>
          <cell r="AC302"/>
          <cell r="AD302"/>
          <cell r="AE302"/>
        </row>
        <row r="303">
          <cell r="G303"/>
          <cell r="H303"/>
          <cell r="I303"/>
          <cell r="J303"/>
          <cell r="K303"/>
          <cell r="L303"/>
          <cell r="M303"/>
          <cell r="N303"/>
          <cell r="O303"/>
          <cell r="P303"/>
          <cell r="Q303"/>
          <cell r="R303"/>
          <cell r="S303"/>
          <cell r="T303"/>
          <cell r="U303"/>
          <cell r="V303"/>
          <cell r="W303"/>
          <cell r="X303"/>
          <cell r="Y303"/>
          <cell r="Z303"/>
          <cell r="AA303"/>
          <cell r="AB303"/>
          <cell r="AC303"/>
          <cell r="AD303"/>
          <cell r="AE303"/>
        </row>
        <row r="304">
          <cell r="G304"/>
          <cell r="H304"/>
          <cell r="I304"/>
          <cell r="J304"/>
          <cell r="K304"/>
          <cell r="L304"/>
          <cell r="M304"/>
          <cell r="N304"/>
          <cell r="O304"/>
          <cell r="P304"/>
          <cell r="Q304"/>
          <cell r="R304"/>
          <cell r="S304"/>
          <cell r="T304"/>
          <cell r="U304"/>
          <cell r="V304"/>
          <cell r="W304"/>
          <cell r="X304"/>
          <cell r="Y304"/>
          <cell r="Z304"/>
          <cell r="AA304"/>
          <cell r="AB304"/>
          <cell r="AC304"/>
          <cell r="AD304"/>
          <cell r="AE304"/>
        </row>
        <row r="305">
          <cell r="G305"/>
          <cell r="H305"/>
          <cell r="I305"/>
          <cell r="J305"/>
          <cell r="K305"/>
          <cell r="L305"/>
          <cell r="M305"/>
          <cell r="N305"/>
          <cell r="O305"/>
          <cell r="P305"/>
          <cell r="Q305"/>
          <cell r="R305"/>
          <cell r="S305"/>
          <cell r="T305"/>
          <cell r="U305"/>
          <cell r="V305"/>
          <cell r="W305"/>
          <cell r="X305"/>
          <cell r="Y305"/>
          <cell r="Z305"/>
          <cell r="AA305"/>
          <cell r="AB305"/>
          <cell r="AC305"/>
          <cell r="AD305"/>
          <cell r="AE305"/>
        </row>
        <row r="306">
          <cell r="G306"/>
          <cell r="H306"/>
          <cell r="I306"/>
          <cell r="J306"/>
          <cell r="K306"/>
          <cell r="L306"/>
          <cell r="M306"/>
          <cell r="N306"/>
          <cell r="O306"/>
          <cell r="P306"/>
          <cell r="Q306"/>
          <cell r="R306"/>
          <cell r="S306"/>
          <cell r="T306"/>
          <cell r="U306"/>
          <cell r="V306"/>
          <cell r="W306"/>
          <cell r="X306"/>
          <cell r="Y306"/>
          <cell r="Z306"/>
          <cell r="AA306"/>
          <cell r="AB306"/>
          <cell r="AC306"/>
          <cell r="AD306"/>
          <cell r="AE306"/>
        </row>
        <row r="307">
          <cell r="G307"/>
          <cell r="H307"/>
          <cell r="I307"/>
          <cell r="J307"/>
          <cell r="K307"/>
          <cell r="L307"/>
          <cell r="M307"/>
          <cell r="N307"/>
          <cell r="O307"/>
          <cell r="P307"/>
          <cell r="Q307"/>
          <cell r="R307"/>
          <cell r="S307"/>
          <cell r="T307"/>
          <cell r="U307"/>
          <cell r="V307"/>
          <cell r="W307"/>
          <cell r="X307"/>
          <cell r="Y307"/>
          <cell r="Z307"/>
          <cell r="AA307"/>
          <cell r="AB307"/>
          <cell r="AC307"/>
          <cell r="AD307"/>
          <cell r="AE307"/>
        </row>
        <row r="308">
          <cell r="G308"/>
          <cell r="H308"/>
          <cell r="I308"/>
          <cell r="J308"/>
          <cell r="K308"/>
          <cell r="L308"/>
          <cell r="M308"/>
          <cell r="N308"/>
          <cell r="O308"/>
          <cell r="P308"/>
          <cell r="Q308"/>
          <cell r="R308"/>
          <cell r="S308"/>
          <cell r="T308"/>
          <cell r="U308"/>
          <cell r="V308"/>
          <cell r="W308"/>
          <cell r="X308"/>
          <cell r="Y308"/>
          <cell r="Z308"/>
          <cell r="AA308"/>
          <cell r="AB308"/>
          <cell r="AC308"/>
          <cell r="AD308"/>
          <cell r="AE308"/>
        </row>
        <row r="309">
          <cell r="G309"/>
          <cell r="H309"/>
          <cell r="I309"/>
          <cell r="J309"/>
          <cell r="K309"/>
          <cell r="L309"/>
          <cell r="M309"/>
          <cell r="N309"/>
          <cell r="O309"/>
          <cell r="P309"/>
          <cell r="Q309"/>
          <cell r="R309"/>
          <cell r="S309"/>
          <cell r="T309"/>
          <cell r="U309"/>
          <cell r="V309"/>
          <cell r="W309"/>
          <cell r="X309"/>
          <cell r="Y309"/>
          <cell r="Z309"/>
          <cell r="AA309"/>
          <cell r="AB309"/>
          <cell r="AC309"/>
          <cell r="AD309"/>
          <cell r="AE309"/>
        </row>
        <row r="310">
          <cell r="G310"/>
          <cell r="H310"/>
          <cell r="I310"/>
          <cell r="J310"/>
          <cell r="K310"/>
          <cell r="L310"/>
          <cell r="M310"/>
          <cell r="N310"/>
          <cell r="O310"/>
          <cell r="P310"/>
          <cell r="Q310"/>
          <cell r="R310"/>
          <cell r="S310"/>
          <cell r="T310"/>
          <cell r="U310"/>
          <cell r="V310"/>
          <cell r="W310"/>
          <cell r="X310"/>
          <cell r="Y310"/>
          <cell r="Z310"/>
          <cell r="AA310"/>
          <cell r="AB310"/>
          <cell r="AC310"/>
          <cell r="AD310"/>
          <cell r="AE310"/>
        </row>
        <row r="311">
          <cell r="G311"/>
          <cell r="H311"/>
          <cell r="I311"/>
          <cell r="J311"/>
          <cell r="K311"/>
          <cell r="L311"/>
          <cell r="M311"/>
          <cell r="N311"/>
          <cell r="O311"/>
          <cell r="P311"/>
          <cell r="Q311"/>
          <cell r="R311"/>
          <cell r="S311"/>
          <cell r="T311"/>
          <cell r="U311"/>
          <cell r="V311"/>
          <cell r="W311"/>
          <cell r="X311"/>
          <cell r="Y311"/>
          <cell r="Z311"/>
          <cell r="AA311"/>
          <cell r="AB311"/>
          <cell r="AC311"/>
          <cell r="AD311"/>
          <cell r="AE311"/>
        </row>
        <row r="312">
          <cell r="G312"/>
          <cell r="H312"/>
          <cell r="I312"/>
          <cell r="J312"/>
          <cell r="K312"/>
          <cell r="L312"/>
          <cell r="M312"/>
          <cell r="N312"/>
          <cell r="O312"/>
          <cell r="P312"/>
          <cell r="Q312"/>
          <cell r="R312"/>
          <cell r="S312"/>
          <cell r="T312"/>
          <cell r="U312"/>
          <cell r="V312"/>
          <cell r="W312"/>
          <cell r="X312"/>
          <cell r="Y312"/>
          <cell r="Z312"/>
          <cell r="AA312"/>
          <cell r="AB312"/>
          <cell r="AC312"/>
          <cell r="AD312"/>
          <cell r="AE312"/>
        </row>
        <row r="313">
          <cell r="G313"/>
          <cell r="H313"/>
          <cell r="I313"/>
          <cell r="J313"/>
          <cell r="K313"/>
          <cell r="L313"/>
          <cell r="M313"/>
          <cell r="N313"/>
          <cell r="O313"/>
          <cell r="P313"/>
          <cell r="Q313"/>
          <cell r="R313"/>
          <cell r="S313"/>
          <cell r="T313"/>
          <cell r="U313"/>
          <cell r="V313"/>
          <cell r="W313"/>
          <cell r="X313"/>
          <cell r="Y313"/>
          <cell r="Z313"/>
          <cell r="AA313"/>
          <cell r="AB313"/>
          <cell r="AC313"/>
          <cell r="AD313"/>
          <cell r="AE313"/>
        </row>
        <row r="314">
          <cell r="G314"/>
          <cell r="H314"/>
          <cell r="I314"/>
          <cell r="J314"/>
          <cell r="K314"/>
          <cell r="L314"/>
          <cell r="M314"/>
          <cell r="N314"/>
          <cell r="O314"/>
          <cell r="P314"/>
          <cell r="Q314"/>
          <cell r="R314"/>
          <cell r="S314"/>
          <cell r="T314"/>
          <cell r="U314"/>
          <cell r="V314"/>
          <cell r="W314"/>
          <cell r="X314"/>
          <cell r="Y314"/>
          <cell r="Z314"/>
          <cell r="AA314"/>
          <cell r="AB314"/>
          <cell r="AC314"/>
          <cell r="AD314"/>
          <cell r="AE314"/>
        </row>
        <row r="315">
          <cell r="G315"/>
          <cell r="H315"/>
          <cell r="I315"/>
          <cell r="J315"/>
          <cell r="K315"/>
          <cell r="L315"/>
          <cell r="M315"/>
          <cell r="N315"/>
          <cell r="O315"/>
          <cell r="P315"/>
          <cell r="Q315"/>
          <cell r="R315"/>
          <cell r="S315"/>
          <cell r="T315"/>
          <cell r="U315"/>
          <cell r="V315"/>
          <cell r="W315"/>
          <cell r="X315"/>
          <cell r="Y315"/>
          <cell r="Z315"/>
          <cell r="AA315"/>
          <cell r="AB315"/>
          <cell r="AC315"/>
          <cell r="AD315"/>
          <cell r="AE315"/>
        </row>
        <row r="316">
          <cell r="G316"/>
          <cell r="H316"/>
          <cell r="I316"/>
          <cell r="J316"/>
          <cell r="K316"/>
          <cell r="L316"/>
          <cell r="M316"/>
          <cell r="N316"/>
          <cell r="O316"/>
          <cell r="P316"/>
          <cell r="Q316"/>
          <cell r="R316"/>
          <cell r="S316"/>
          <cell r="T316"/>
          <cell r="U316"/>
          <cell r="V316"/>
          <cell r="W316"/>
          <cell r="X316"/>
          <cell r="Y316"/>
          <cell r="Z316"/>
          <cell r="AA316"/>
          <cell r="AB316"/>
          <cell r="AC316"/>
          <cell r="AD316"/>
          <cell r="AE316"/>
        </row>
        <row r="317">
          <cell r="G317"/>
          <cell r="H317"/>
          <cell r="I317"/>
          <cell r="J317"/>
          <cell r="K317"/>
          <cell r="L317"/>
          <cell r="M317"/>
          <cell r="N317"/>
          <cell r="O317"/>
          <cell r="P317"/>
          <cell r="Q317"/>
          <cell r="R317"/>
          <cell r="S317"/>
          <cell r="T317"/>
          <cell r="U317"/>
          <cell r="V317"/>
          <cell r="W317"/>
          <cell r="X317"/>
          <cell r="Y317"/>
          <cell r="Z317"/>
          <cell r="AA317"/>
          <cell r="AB317"/>
          <cell r="AC317"/>
          <cell r="AD317"/>
          <cell r="AE317"/>
        </row>
        <row r="318">
          <cell r="G318"/>
          <cell r="H318"/>
          <cell r="I318"/>
          <cell r="J318"/>
          <cell r="K318"/>
          <cell r="L318"/>
          <cell r="M318"/>
          <cell r="N318"/>
          <cell r="O318"/>
          <cell r="P318"/>
          <cell r="Q318"/>
          <cell r="R318"/>
          <cell r="S318"/>
          <cell r="T318"/>
          <cell r="U318"/>
          <cell r="V318"/>
          <cell r="W318"/>
          <cell r="X318"/>
          <cell r="Y318"/>
          <cell r="Z318"/>
          <cell r="AA318"/>
          <cell r="AB318"/>
          <cell r="AC318"/>
          <cell r="AD318"/>
          <cell r="AE318"/>
        </row>
        <row r="319">
          <cell r="G319"/>
          <cell r="H319"/>
          <cell r="I319"/>
          <cell r="J319"/>
          <cell r="K319"/>
          <cell r="L319"/>
          <cell r="M319"/>
          <cell r="N319"/>
          <cell r="O319"/>
          <cell r="P319"/>
          <cell r="Q319"/>
          <cell r="R319"/>
          <cell r="S319"/>
          <cell r="T319"/>
          <cell r="U319"/>
          <cell r="V319"/>
          <cell r="W319"/>
          <cell r="X319"/>
          <cell r="Y319"/>
          <cell r="Z319"/>
          <cell r="AA319"/>
          <cell r="AB319"/>
          <cell r="AC319"/>
          <cell r="AD319"/>
          <cell r="AE319"/>
        </row>
        <row r="320">
          <cell r="G320"/>
          <cell r="H320"/>
          <cell r="I320"/>
          <cell r="J320"/>
          <cell r="K320"/>
          <cell r="L320"/>
          <cell r="M320"/>
          <cell r="N320"/>
          <cell r="O320"/>
          <cell r="P320"/>
          <cell r="Q320"/>
          <cell r="R320"/>
          <cell r="S320"/>
          <cell r="T320"/>
          <cell r="U320"/>
          <cell r="V320"/>
          <cell r="W320"/>
          <cell r="X320"/>
          <cell r="Y320"/>
          <cell r="Z320"/>
          <cell r="AA320"/>
          <cell r="AB320"/>
          <cell r="AC320"/>
          <cell r="AD320"/>
          <cell r="AE320"/>
        </row>
        <row r="321">
          <cell r="G321"/>
          <cell r="H321"/>
          <cell r="I321"/>
          <cell r="J321"/>
          <cell r="K321"/>
          <cell r="L321"/>
          <cell r="M321"/>
          <cell r="N321"/>
          <cell r="O321"/>
          <cell r="P321"/>
          <cell r="Q321"/>
          <cell r="R321"/>
          <cell r="S321"/>
          <cell r="T321"/>
          <cell r="U321"/>
          <cell r="V321"/>
          <cell r="W321"/>
          <cell r="X321"/>
          <cell r="Y321"/>
          <cell r="Z321"/>
          <cell r="AA321"/>
          <cell r="AB321"/>
          <cell r="AC321"/>
          <cell r="AD321"/>
          <cell r="AE321"/>
        </row>
        <row r="322">
          <cell r="G322"/>
          <cell r="H322"/>
          <cell r="I322"/>
          <cell r="J322"/>
          <cell r="K322"/>
          <cell r="L322"/>
          <cell r="M322"/>
          <cell r="N322"/>
          <cell r="O322"/>
          <cell r="P322"/>
          <cell r="Q322"/>
          <cell r="R322"/>
          <cell r="S322"/>
          <cell r="T322"/>
          <cell r="U322"/>
          <cell r="V322"/>
          <cell r="W322"/>
          <cell r="X322"/>
          <cell r="Y322"/>
          <cell r="Z322"/>
          <cell r="AA322"/>
          <cell r="AB322"/>
          <cell r="AC322"/>
          <cell r="AD322"/>
          <cell r="AE322"/>
        </row>
        <row r="323">
          <cell r="G323"/>
          <cell r="H323"/>
          <cell r="I323"/>
          <cell r="J323"/>
          <cell r="K323"/>
          <cell r="L323"/>
          <cell r="M323"/>
          <cell r="N323"/>
          <cell r="O323"/>
          <cell r="P323"/>
          <cell r="Q323"/>
          <cell r="R323"/>
          <cell r="S323"/>
          <cell r="T323"/>
          <cell r="U323"/>
          <cell r="V323"/>
          <cell r="W323"/>
          <cell r="X323"/>
          <cell r="Y323"/>
          <cell r="Z323"/>
          <cell r="AA323"/>
          <cell r="AB323"/>
          <cell r="AC323"/>
          <cell r="AD323"/>
          <cell r="AE323"/>
        </row>
        <row r="324">
          <cell r="G324"/>
          <cell r="H324"/>
          <cell r="I324"/>
          <cell r="J324"/>
          <cell r="K324"/>
          <cell r="L324"/>
          <cell r="M324"/>
          <cell r="N324"/>
          <cell r="O324"/>
          <cell r="P324"/>
          <cell r="Q324"/>
          <cell r="R324"/>
          <cell r="S324"/>
          <cell r="T324"/>
          <cell r="U324"/>
          <cell r="V324"/>
          <cell r="W324"/>
          <cell r="X324"/>
          <cell r="Y324"/>
          <cell r="Z324"/>
          <cell r="AA324"/>
          <cell r="AB324"/>
          <cell r="AC324"/>
          <cell r="AD324"/>
          <cell r="AE324"/>
        </row>
        <row r="325">
          <cell r="G325"/>
          <cell r="H325"/>
          <cell r="I325"/>
          <cell r="J325"/>
          <cell r="K325"/>
          <cell r="L325"/>
          <cell r="M325"/>
          <cell r="N325"/>
          <cell r="O325"/>
          <cell r="P325"/>
          <cell r="Q325"/>
          <cell r="R325"/>
          <cell r="S325"/>
          <cell r="T325"/>
          <cell r="U325"/>
          <cell r="V325"/>
          <cell r="W325"/>
          <cell r="X325"/>
          <cell r="Y325"/>
          <cell r="Z325"/>
          <cell r="AA325"/>
          <cell r="AB325"/>
          <cell r="AC325"/>
          <cell r="AD325"/>
          <cell r="AE325"/>
        </row>
        <row r="326">
          <cell r="G326"/>
          <cell r="H326"/>
          <cell r="I326"/>
          <cell r="J326"/>
          <cell r="K326"/>
          <cell r="L326"/>
          <cell r="M326"/>
          <cell r="N326"/>
          <cell r="O326"/>
          <cell r="P326"/>
          <cell r="Q326"/>
          <cell r="R326"/>
          <cell r="S326"/>
          <cell r="T326"/>
          <cell r="U326"/>
          <cell r="V326"/>
          <cell r="W326"/>
          <cell r="X326"/>
          <cell r="Y326"/>
          <cell r="Z326"/>
          <cell r="AA326"/>
          <cell r="AB326"/>
          <cell r="AC326"/>
          <cell r="AD326"/>
          <cell r="AE326"/>
        </row>
        <row r="327">
          <cell r="G327"/>
          <cell r="H327"/>
          <cell r="I327"/>
          <cell r="J327"/>
          <cell r="K327"/>
          <cell r="L327"/>
          <cell r="M327"/>
          <cell r="N327"/>
          <cell r="O327"/>
          <cell r="P327"/>
          <cell r="Q327"/>
          <cell r="R327"/>
          <cell r="S327"/>
          <cell r="T327"/>
          <cell r="U327"/>
          <cell r="V327"/>
          <cell r="W327"/>
          <cell r="X327"/>
          <cell r="Y327"/>
          <cell r="Z327"/>
          <cell r="AA327"/>
          <cell r="AB327"/>
          <cell r="AC327"/>
          <cell r="AD327"/>
          <cell r="AE327"/>
        </row>
        <row r="328">
          <cell r="G328"/>
          <cell r="H328"/>
          <cell r="I328"/>
          <cell r="J328"/>
          <cell r="K328"/>
          <cell r="L328"/>
          <cell r="M328"/>
          <cell r="N328"/>
          <cell r="O328"/>
          <cell r="P328"/>
          <cell r="Q328"/>
          <cell r="R328"/>
          <cell r="S328"/>
          <cell r="T328"/>
          <cell r="U328"/>
          <cell r="V328"/>
          <cell r="W328"/>
          <cell r="X328"/>
          <cell r="Y328"/>
          <cell r="Z328"/>
          <cell r="AA328"/>
          <cell r="AB328"/>
          <cell r="AC328"/>
          <cell r="AD328"/>
          <cell r="AE328"/>
        </row>
        <row r="329">
          <cell r="G329"/>
          <cell r="H329"/>
          <cell r="I329"/>
          <cell r="J329"/>
          <cell r="K329"/>
          <cell r="L329"/>
          <cell r="M329"/>
          <cell r="N329"/>
          <cell r="O329"/>
          <cell r="P329"/>
          <cell r="Q329"/>
          <cell r="R329"/>
          <cell r="S329"/>
          <cell r="T329"/>
          <cell r="U329"/>
          <cell r="V329"/>
          <cell r="W329"/>
          <cell r="X329"/>
          <cell r="Y329"/>
          <cell r="Z329"/>
          <cell r="AA329"/>
          <cell r="AB329"/>
          <cell r="AC329"/>
          <cell r="AD329"/>
          <cell r="AE329"/>
        </row>
        <row r="330">
          <cell r="G330"/>
          <cell r="H330"/>
          <cell r="I330"/>
          <cell r="J330"/>
          <cell r="K330"/>
          <cell r="L330"/>
          <cell r="M330"/>
          <cell r="N330"/>
          <cell r="O330"/>
          <cell r="P330"/>
          <cell r="Q330"/>
          <cell r="R330"/>
          <cell r="S330"/>
          <cell r="T330"/>
          <cell r="U330"/>
          <cell r="V330"/>
          <cell r="W330"/>
          <cell r="X330"/>
          <cell r="Y330"/>
          <cell r="Z330"/>
          <cell r="AA330"/>
          <cell r="AB330"/>
          <cell r="AC330"/>
          <cell r="AD330"/>
          <cell r="AE330"/>
        </row>
        <row r="331">
          <cell r="G331"/>
          <cell r="H331"/>
          <cell r="I331"/>
          <cell r="J331"/>
          <cell r="K331"/>
          <cell r="L331"/>
          <cell r="M331"/>
          <cell r="N331"/>
          <cell r="O331"/>
          <cell r="P331"/>
          <cell r="Q331"/>
          <cell r="R331"/>
          <cell r="S331"/>
          <cell r="T331"/>
          <cell r="U331"/>
          <cell r="V331"/>
          <cell r="W331"/>
          <cell r="X331"/>
          <cell r="Y331"/>
          <cell r="Z331"/>
          <cell r="AA331"/>
          <cell r="AB331"/>
          <cell r="AC331"/>
          <cell r="AD331"/>
          <cell r="AE331"/>
        </row>
        <row r="332">
          <cell r="G332"/>
          <cell r="H332"/>
          <cell r="I332"/>
          <cell r="J332"/>
          <cell r="K332"/>
          <cell r="L332"/>
          <cell r="M332"/>
          <cell r="N332"/>
          <cell r="O332"/>
          <cell r="P332"/>
          <cell r="Q332"/>
          <cell r="R332"/>
          <cell r="S332"/>
          <cell r="T332"/>
          <cell r="U332"/>
          <cell r="V332"/>
          <cell r="W332"/>
          <cell r="X332"/>
          <cell r="Y332"/>
          <cell r="Z332"/>
          <cell r="AA332"/>
          <cell r="AB332"/>
          <cell r="AC332"/>
          <cell r="AD332"/>
          <cell r="AE332"/>
        </row>
        <row r="333">
          <cell r="G333"/>
          <cell r="H333"/>
          <cell r="I333"/>
          <cell r="J333"/>
          <cell r="K333"/>
          <cell r="L333"/>
          <cell r="M333"/>
          <cell r="N333"/>
          <cell r="O333"/>
          <cell r="P333"/>
          <cell r="Q333"/>
          <cell r="R333"/>
          <cell r="S333"/>
          <cell r="T333"/>
          <cell r="U333"/>
          <cell r="V333"/>
          <cell r="W333"/>
          <cell r="X333"/>
          <cell r="Y333"/>
          <cell r="Z333"/>
          <cell r="AA333"/>
          <cell r="AB333"/>
          <cell r="AC333"/>
          <cell r="AD333"/>
          <cell r="AE333"/>
        </row>
        <row r="334">
          <cell r="G334"/>
          <cell r="H334"/>
          <cell r="I334"/>
          <cell r="J334"/>
          <cell r="K334"/>
          <cell r="L334"/>
          <cell r="M334"/>
          <cell r="N334"/>
          <cell r="O334"/>
          <cell r="P334"/>
          <cell r="Q334"/>
          <cell r="R334"/>
          <cell r="S334"/>
          <cell r="T334"/>
          <cell r="U334"/>
          <cell r="V334"/>
          <cell r="W334"/>
          <cell r="X334"/>
          <cell r="Y334"/>
          <cell r="Z334"/>
          <cell r="AA334"/>
          <cell r="AB334"/>
          <cell r="AC334"/>
          <cell r="AD334"/>
          <cell r="AE334"/>
        </row>
        <row r="335">
          <cell r="G335"/>
          <cell r="H335"/>
          <cell r="I335"/>
          <cell r="J335"/>
          <cell r="K335"/>
          <cell r="L335"/>
          <cell r="M335"/>
          <cell r="N335"/>
          <cell r="O335"/>
          <cell r="P335"/>
          <cell r="Q335"/>
          <cell r="R335"/>
          <cell r="S335"/>
          <cell r="T335"/>
          <cell r="U335"/>
          <cell r="V335"/>
          <cell r="W335"/>
          <cell r="X335"/>
          <cell r="Y335"/>
          <cell r="Z335"/>
          <cell r="AA335"/>
          <cell r="AB335"/>
          <cell r="AC335"/>
          <cell r="AD335"/>
          <cell r="AE335"/>
        </row>
        <row r="336">
          <cell r="G336"/>
          <cell r="H336"/>
          <cell r="I336"/>
          <cell r="J336"/>
          <cell r="K336"/>
          <cell r="L336"/>
          <cell r="M336"/>
          <cell r="N336"/>
          <cell r="O336"/>
          <cell r="P336"/>
          <cell r="Q336"/>
          <cell r="R336"/>
          <cell r="S336"/>
          <cell r="T336"/>
          <cell r="U336"/>
          <cell r="V336"/>
          <cell r="W336"/>
          <cell r="X336"/>
          <cell r="Y336"/>
          <cell r="Z336"/>
          <cell r="AA336"/>
          <cell r="AB336"/>
          <cell r="AC336"/>
          <cell r="AD336"/>
          <cell r="AE336"/>
        </row>
        <row r="337">
          <cell r="G337"/>
          <cell r="H337"/>
          <cell r="I337"/>
          <cell r="J337"/>
          <cell r="K337"/>
          <cell r="L337"/>
          <cell r="M337"/>
          <cell r="N337"/>
          <cell r="O337"/>
          <cell r="P337"/>
          <cell r="Q337"/>
          <cell r="R337"/>
          <cell r="S337"/>
          <cell r="T337"/>
          <cell r="U337"/>
          <cell r="V337"/>
          <cell r="W337"/>
          <cell r="X337"/>
          <cell r="Y337"/>
          <cell r="Z337"/>
          <cell r="AA337"/>
          <cell r="AB337"/>
          <cell r="AC337"/>
          <cell r="AD337"/>
          <cell r="AE337"/>
        </row>
        <row r="338">
          <cell r="G338"/>
          <cell r="H338"/>
          <cell r="I338"/>
          <cell r="J338"/>
          <cell r="K338"/>
          <cell r="L338"/>
          <cell r="M338"/>
          <cell r="N338"/>
          <cell r="O338"/>
          <cell r="P338"/>
          <cell r="Q338"/>
          <cell r="R338"/>
          <cell r="S338"/>
          <cell r="T338"/>
          <cell r="U338"/>
          <cell r="V338"/>
          <cell r="W338"/>
          <cell r="X338"/>
          <cell r="Y338"/>
          <cell r="Z338"/>
          <cell r="AA338"/>
          <cell r="AB338"/>
          <cell r="AC338"/>
          <cell r="AD338"/>
          <cell r="AE338"/>
        </row>
        <row r="339">
          <cell r="G339"/>
          <cell r="H339"/>
          <cell r="I339"/>
          <cell r="J339"/>
          <cell r="K339"/>
          <cell r="L339"/>
          <cell r="M339"/>
          <cell r="N339"/>
          <cell r="O339"/>
          <cell r="P339"/>
          <cell r="Q339"/>
          <cell r="R339"/>
          <cell r="S339"/>
          <cell r="T339"/>
          <cell r="U339"/>
          <cell r="V339"/>
          <cell r="W339"/>
          <cell r="X339"/>
          <cell r="Y339"/>
          <cell r="Z339"/>
          <cell r="AA339"/>
          <cell r="AB339"/>
          <cell r="AC339"/>
          <cell r="AD339"/>
          <cell r="AE339"/>
        </row>
        <row r="340">
          <cell r="G340"/>
          <cell r="H340"/>
          <cell r="I340"/>
          <cell r="J340"/>
          <cell r="K340"/>
          <cell r="L340"/>
          <cell r="M340"/>
          <cell r="N340"/>
          <cell r="O340"/>
          <cell r="P340"/>
          <cell r="Q340"/>
          <cell r="R340"/>
          <cell r="S340"/>
          <cell r="T340"/>
          <cell r="U340"/>
          <cell r="V340"/>
          <cell r="W340"/>
          <cell r="X340"/>
          <cell r="Y340"/>
          <cell r="Z340"/>
          <cell r="AA340"/>
          <cell r="AB340"/>
          <cell r="AC340"/>
          <cell r="AD340"/>
          <cell r="AE340"/>
        </row>
        <row r="341">
          <cell r="G341"/>
          <cell r="H341"/>
          <cell r="I341"/>
          <cell r="J341"/>
          <cell r="K341"/>
          <cell r="L341"/>
          <cell r="M341"/>
          <cell r="N341"/>
          <cell r="O341"/>
          <cell r="P341"/>
          <cell r="Q341"/>
          <cell r="R341"/>
          <cell r="S341"/>
          <cell r="T341"/>
          <cell r="U341"/>
          <cell r="V341"/>
          <cell r="W341"/>
          <cell r="X341"/>
          <cell r="Y341"/>
          <cell r="Z341"/>
          <cell r="AA341"/>
          <cell r="AB341"/>
          <cell r="AC341"/>
          <cell r="AD341"/>
          <cell r="AE341"/>
        </row>
        <row r="342">
          <cell r="G342"/>
          <cell r="H342"/>
          <cell r="I342"/>
          <cell r="J342"/>
          <cell r="K342"/>
          <cell r="L342"/>
          <cell r="M342"/>
          <cell r="N342"/>
          <cell r="O342"/>
          <cell r="P342"/>
          <cell r="Q342"/>
          <cell r="R342"/>
          <cell r="S342"/>
          <cell r="T342"/>
          <cell r="U342"/>
          <cell r="V342"/>
          <cell r="W342"/>
          <cell r="X342"/>
          <cell r="Y342"/>
          <cell r="Z342"/>
          <cell r="AA342"/>
          <cell r="AB342"/>
          <cell r="AC342"/>
          <cell r="AD342"/>
          <cell r="AE342"/>
        </row>
        <row r="343">
          <cell r="G343"/>
          <cell r="H343"/>
          <cell r="I343"/>
          <cell r="J343"/>
          <cell r="K343"/>
          <cell r="L343"/>
          <cell r="M343"/>
          <cell r="N343"/>
          <cell r="O343"/>
          <cell r="P343"/>
          <cell r="Q343"/>
          <cell r="R343"/>
          <cell r="S343"/>
          <cell r="T343"/>
          <cell r="U343"/>
          <cell r="V343"/>
          <cell r="W343"/>
          <cell r="X343"/>
          <cell r="Y343"/>
          <cell r="Z343"/>
          <cell r="AA343"/>
          <cell r="AB343"/>
          <cell r="AC343"/>
          <cell r="AD343"/>
          <cell r="AE343"/>
        </row>
        <row r="344">
          <cell r="G344"/>
          <cell r="H344"/>
          <cell r="I344"/>
          <cell r="J344"/>
          <cell r="K344"/>
          <cell r="L344"/>
          <cell r="M344"/>
          <cell r="N344"/>
          <cell r="O344"/>
          <cell r="P344"/>
          <cell r="Q344"/>
          <cell r="R344"/>
          <cell r="S344"/>
          <cell r="T344"/>
          <cell r="U344"/>
          <cell r="V344"/>
          <cell r="W344"/>
          <cell r="X344"/>
          <cell r="Y344"/>
          <cell r="Z344"/>
          <cell r="AA344"/>
          <cell r="AB344"/>
          <cell r="AC344"/>
          <cell r="AD344"/>
          <cell r="AE344"/>
        </row>
        <row r="345">
          <cell r="G345"/>
          <cell r="H345"/>
          <cell r="I345"/>
          <cell r="J345"/>
          <cell r="K345"/>
          <cell r="L345"/>
          <cell r="M345"/>
          <cell r="N345"/>
          <cell r="O345"/>
          <cell r="P345"/>
          <cell r="Q345"/>
          <cell r="R345"/>
          <cell r="S345"/>
          <cell r="T345"/>
          <cell r="U345"/>
          <cell r="V345"/>
          <cell r="W345"/>
          <cell r="X345"/>
          <cell r="Y345"/>
          <cell r="Z345"/>
          <cell r="AA345"/>
          <cell r="AB345"/>
          <cell r="AC345"/>
          <cell r="AD345"/>
          <cell r="AE345"/>
        </row>
        <row r="346">
          <cell r="G346"/>
          <cell r="H346"/>
          <cell r="I346"/>
          <cell r="J346"/>
          <cell r="K346"/>
          <cell r="L346"/>
          <cell r="M346"/>
          <cell r="N346"/>
          <cell r="O346"/>
          <cell r="P346"/>
          <cell r="Q346"/>
          <cell r="R346"/>
          <cell r="S346"/>
          <cell r="T346"/>
          <cell r="U346"/>
          <cell r="V346"/>
          <cell r="W346"/>
          <cell r="X346"/>
          <cell r="Y346"/>
          <cell r="Z346"/>
          <cell r="AA346"/>
          <cell r="AB346"/>
          <cell r="AC346"/>
          <cell r="AD346"/>
          <cell r="AE346"/>
        </row>
        <row r="347">
          <cell r="G347"/>
          <cell r="H347"/>
          <cell r="I347"/>
          <cell r="J347"/>
          <cell r="K347"/>
          <cell r="L347"/>
          <cell r="M347"/>
          <cell r="N347"/>
          <cell r="O347"/>
          <cell r="P347"/>
          <cell r="Q347"/>
          <cell r="R347"/>
          <cell r="S347"/>
          <cell r="T347"/>
          <cell r="U347"/>
          <cell r="V347"/>
          <cell r="W347"/>
          <cell r="X347"/>
          <cell r="Y347"/>
          <cell r="Z347"/>
          <cell r="AA347"/>
          <cell r="AB347"/>
          <cell r="AC347"/>
          <cell r="AD347"/>
          <cell r="AE347"/>
        </row>
        <row r="348">
          <cell r="G348"/>
          <cell r="H348"/>
          <cell r="I348"/>
          <cell r="J348"/>
          <cell r="K348"/>
          <cell r="L348"/>
          <cell r="M348"/>
          <cell r="N348"/>
          <cell r="O348"/>
          <cell r="P348"/>
          <cell r="Q348"/>
          <cell r="R348"/>
          <cell r="S348"/>
          <cell r="T348"/>
          <cell r="U348"/>
          <cell r="V348"/>
          <cell r="W348"/>
          <cell r="X348"/>
          <cell r="Y348"/>
          <cell r="Z348"/>
          <cell r="AA348"/>
          <cell r="AB348"/>
          <cell r="AC348"/>
          <cell r="AD348"/>
          <cell r="AE348"/>
        </row>
        <row r="349">
          <cell r="G349"/>
          <cell r="H349"/>
          <cell r="I349"/>
          <cell r="J349"/>
          <cell r="K349"/>
          <cell r="L349"/>
          <cell r="M349"/>
          <cell r="N349"/>
          <cell r="O349"/>
          <cell r="P349"/>
          <cell r="Q349"/>
          <cell r="R349"/>
          <cell r="S349"/>
          <cell r="T349"/>
          <cell r="U349"/>
          <cell r="V349"/>
          <cell r="W349"/>
          <cell r="X349"/>
          <cell r="Y349"/>
          <cell r="Z349"/>
          <cell r="AA349"/>
          <cell r="AB349"/>
          <cell r="AC349"/>
          <cell r="AD349"/>
          <cell r="AE349"/>
        </row>
        <row r="350">
          <cell r="G350"/>
          <cell r="H350"/>
          <cell r="I350"/>
          <cell r="J350"/>
          <cell r="K350"/>
          <cell r="L350"/>
          <cell r="M350"/>
          <cell r="N350"/>
          <cell r="O350"/>
          <cell r="P350"/>
          <cell r="Q350"/>
          <cell r="R350"/>
          <cell r="S350"/>
          <cell r="T350"/>
          <cell r="U350"/>
          <cell r="V350"/>
          <cell r="W350"/>
          <cell r="X350"/>
          <cell r="Y350"/>
          <cell r="Z350"/>
          <cell r="AA350"/>
          <cell r="AB350"/>
          <cell r="AC350"/>
          <cell r="AD350"/>
          <cell r="AE350"/>
        </row>
        <row r="351">
          <cell r="G351"/>
          <cell r="H351"/>
          <cell r="I351"/>
          <cell r="J351"/>
          <cell r="K351"/>
          <cell r="L351"/>
          <cell r="M351"/>
          <cell r="N351"/>
          <cell r="O351"/>
          <cell r="P351"/>
          <cell r="Q351"/>
          <cell r="R351"/>
          <cell r="S351"/>
          <cell r="T351"/>
          <cell r="U351"/>
          <cell r="V351"/>
          <cell r="W351"/>
          <cell r="X351"/>
          <cell r="Y351"/>
          <cell r="Z351"/>
          <cell r="AA351"/>
          <cell r="AB351"/>
          <cell r="AC351"/>
          <cell r="AD351"/>
          <cell r="AE351"/>
        </row>
        <row r="352">
          <cell r="G352"/>
          <cell r="H352"/>
          <cell r="I352"/>
          <cell r="J352"/>
          <cell r="K352"/>
          <cell r="L352"/>
          <cell r="M352"/>
          <cell r="N352"/>
          <cell r="O352"/>
          <cell r="P352"/>
          <cell r="Q352"/>
          <cell r="R352"/>
          <cell r="S352"/>
          <cell r="T352"/>
          <cell r="U352"/>
          <cell r="V352"/>
          <cell r="W352"/>
          <cell r="X352"/>
          <cell r="Y352"/>
          <cell r="Z352"/>
          <cell r="AA352"/>
          <cell r="AB352"/>
          <cell r="AC352"/>
          <cell r="AD352"/>
          <cell r="AE352"/>
        </row>
        <row r="353">
          <cell r="G353"/>
          <cell r="H353"/>
          <cell r="I353"/>
          <cell r="J353"/>
          <cell r="K353"/>
          <cell r="L353"/>
          <cell r="M353"/>
          <cell r="N353"/>
          <cell r="O353"/>
          <cell r="P353"/>
          <cell r="Q353"/>
          <cell r="R353"/>
          <cell r="S353"/>
          <cell r="T353"/>
          <cell r="U353"/>
          <cell r="V353"/>
          <cell r="W353"/>
          <cell r="X353"/>
          <cell r="Y353"/>
          <cell r="Z353"/>
          <cell r="AA353"/>
          <cell r="AB353"/>
          <cell r="AC353"/>
          <cell r="AD353"/>
          <cell r="AE353"/>
        </row>
        <row r="354">
          <cell r="G354"/>
          <cell r="H354"/>
          <cell r="I354"/>
          <cell r="J354"/>
          <cell r="K354"/>
          <cell r="L354"/>
          <cell r="M354"/>
          <cell r="N354"/>
          <cell r="O354"/>
          <cell r="P354"/>
          <cell r="Q354"/>
          <cell r="R354"/>
          <cell r="S354"/>
          <cell r="T354"/>
          <cell r="U354"/>
          <cell r="V354"/>
          <cell r="W354"/>
          <cell r="X354"/>
          <cell r="Y354"/>
          <cell r="Z354"/>
          <cell r="AA354"/>
          <cell r="AB354"/>
          <cell r="AC354"/>
          <cell r="AD354"/>
          <cell r="AE354"/>
        </row>
        <row r="355">
          <cell r="G355"/>
          <cell r="H355"/>
          <cell r="I355"/>
          <cell r="J355"/>
          <cell r="K355"/>
          <cell r="L355"/>
          <cell r="M355"/>
          <cell r="N355"/>
          <cell r="O355"/>
          <cell r="P355"/>
          <cell r="Q355"/>
          <cell r="R355"/>
          <cell r="S355"/>
          <cell r="T355"/>
          <cell r="U355"/>
          <cell r="V355"/>
          <cell r="W355"/>
          <cell r="X355"/>
          <cell r="Y355"/>
          <cell r="Z355"/>
          <cell r="AA355"/>
          <cell r="AB355"/>
          <cell r="AC355"/>
          <cell r="AD355"/>
          <cell r="AE355"/>
        </row>
        <row r="356">
          <cell r="G356"/>
          <cell r="H356"/>
          <cell r="I356"/>
          <cell r="J356"/>
          <cell r="K356"/>
          <cell r="L356"/>
          <cell r="M356"/>
          <cell r="N356"/>
          <cell r="O356"/>
          <cell r="P356"/>
          <cell r="Q356"/>
          <cell r="R356"/>
          <cell r="S356"/>
          <cell r="T356"/>
          <cell r="U356"/>
          <cell r="V356"/>
          <cell r="W356"/>
          <cell r="X356"/>
          <cell r="Y356"/>
          <cell r="Z356"/>
          <cell r="AA356"/>
          <cell r="AB356"/>
          <cell r="AC356"/>
          <cell r="AD356"/>
          <cell r="AE356"/>
        </row>
        <row r="357">
          <cell r="G357"/>
          <cell r="H357"/>
          <cell r="I357"/>
          <cell r="J357"/>
          <cell r="K357"/>
          <cell r="L357"/>
          <cell r="M357"/>
          <cell r="N357"/>
          <cell r="O357"/>
          <cell r="P357"/>
          <cell r="Q357"/>
          <cell r="R357"/>
          <cell r="S357"/>
          <cell r="T357"/>
          <cell r="U357"/>
          <cell r="V357"/>
          <cell r="W357"/>
          <cell r="X357"/>
          <cell r="Y357"/>
          <cell r="Z357"/>
          <cell r="AA357"/>
          <cell r="AB357"/>
          <cell r="AC357"/>
          <cell r="AD357"/>
          <cell r="AE357"/>
        </row>
        <row r="358">
          <cell r="G358"/>
          <cell r="H358"/>
          <cell r="I358"/>
          <cell r="J358"/>
          <cell r="K358"/>
          <cell r="L358"/>
          <cell r="M358"/>
          <cell r="N358"/>
          <cell r="O358"/>
          <cell r="P358"/>
          <cell r="Q358"/>
          <cell r="R358"/>
          <cell r="S358"/>
          <cell r="T358"/>
          <cell r="U358"/>
          <cell r="V358"/>
          <cell r="W358"/>
          <cell r="X358"/>
          <cell r="Y358"/>
          <cell r="Z358"/>
          <cell r="AA358"/>
          <cell r="AB358"/>
          <cell r="AC358"/>
          <cell r="AD358"/>
          <cell r="AE358"/>
        </row>
        <row r="359">
          <cell r="G359"/>
          <cell r="H359"/>
          <cell r="I359"/>
          <cell r="J359"/>
          <cell r="K359"/>
          <cell r="L359"/>
          <cell r="M359"/>
          <cell r="N359"/>
          <cell r="O359"/>
          <cell r="P359"/>
          <cell r="Q359"/>
          <cell r="R359"/>
          <cell r="S359"/>
          <cell r="T359"/>
          <cell r="U359"/>
          <cell r="V359"/>
          <cell r="W359"/>
          <cell r="X359"/>
          <cell r="Y359"/>
          <cell r="Z359"/>
          <cell r="AA359"/>
          <cell r="AB359"/>
          <cell r="AC359"/>
          <cell r="AD359"/>
          <cell r="AE359"/>
        </row>
        <row r="360">
          <cell r="G360"/>
          <cell r="H360"/>
          <cell r="I360"/>
          <cell r="J360"/>
          <cell r="K360"/>
          <cell r="L360"/>
          <cell r="M360"/>
          <cell r="N360"/>
          <cell r="O360"/>
          <cell r="P360"/>
          <cell r="Q360"/>
          <cell r="R360"/>
          <cell r="S360"/>
          <cell r="T360"/>
          <cell r="U360"/>
          <cell r="V360"/>
          <cell r="W360"/>
          <cell r="X360"/>
          <cell r="Y360"/>
          <cell r="Z360"/>
          <cell r="AA360"/>
          <cell r="AB360"/>
          <cell r="AC360"/>
          <cell r="AD360"/>
          <cell r="AE360"/>
        </row>
        <row r="361">
          <cell r="G361"/>
          <cell r="H361"/>
          <cell r="I361"/>
          <cell r="J361"/>
          <cell r="K361"/>
          <cell r="L361"/>
          <cell r="M361"/>
          <cell r="N361"/>
          <cell r="O361"/>
          <cell r="P361"/>
          <cell r="Q361"/>
          <cell r="R361"/>
          <cell r="S361"/>
          <cell r="T361"/>
          <cell r="U361"/>
          <cell r="V361"/>
          <cell r="W361"/>
          <cell r="X361"/>
          <cell r="Y361"/>
          <cell r="Z361"/>
          <cell r="AA361"/>
          <cell r="AB361"/>
          <cell r="AC361"/>
          <cell r="AD361"/>
          <cell r="AE361"/>
        </row>
        <row r="362">
          <cell r="G362"/>
          <cell r="H362"/>
          <cell r="I362"/>
          <cell r="J362"/>
          <cell r="K362"/>
          <cell r="L362"/>
          <cell r="M362"/>
          <cell r="N362"/>
          <cell r="O362"/>
          <cell r="P362"/>
          <cell r="Q362"/>
          <cell r="R362"/>
          <cell r="S362"/>
          <cell r="T362"/>
          <cell r="U362"/>
          <cell r="V362"/>
          <cell r="W362"/>
          <cell r="X362"/>
          <cell r="Y362"/>
          <cell r="Z362"/>
          <cell r="AA362"/>
          <cell r="AB362"/>
          <cell r="AC362"/>
          <cell r="AD362"/>
          <cell r="AE362"/>
        </row>
        <row r="363">
          <cell r="G363"/>
          <cell r="H363"/>
          <cell r="I363"/>
          <cell r="J363"/>
          <cell r="K363"/>
          <cell r="L363"/>
          <cell r="M363"/>
          <cell r="N363"/>
          <cell r="O363"/>
          <cell r="P363"/>
          <cell r="Q363"/>
          <cell r="R363"/>
          <cell r="S363"/>
          <cell r="T363"/>
          <cell r="U363"/>
          <cell r="V363"/>
          <cell r="W363"/>
          <cell r="X363"/>
          <cell r="Y363"/>
          <cell r="Z363"/>
          <cell r="AA363"/>
          <cell r="AB363"/>
          <cell r="AC363"/>
          <cell r="AD363"/>
          <cell r="AE363"/>
        </row>
        <row r="364">
          <cell r="G364"/>
          <cell r="H364"/>
          <cell r="I364"/>
          <cell r="J364"/>
          <cell r="K364"/>
          <cell r="L364"/>
          <cell r="M364"/>
          <cell r="N364"/>
          <cell r="O364"/>
          <cell r="P364"/>
          <cell r="Q364"/>
          <cell r="R364"/>
          <cell r="S364"/>
          <cell r="T364"/>
          <cell r="U364"/>
          <cell r="V364"/>
          <cell r="W364"/>
          <cell r="X364"/>
          <cell r="Y364"/>
          <cell r="Z364"/>
          <cell r="AA364"/>
          <cell r="AB364"/>
          <cell r="AC364"/>
          <cell r="AD364"/>
          <cell r="AE364"/>
        </row>
        <row r="365">
          <cell r="G365"/>
          <cell r="H365"/>
          <cell r="I365"/>
          <cell r="J365"/>
          <cell r="K365"/>
          <cell r="L365"/>
          <cell r="M365"/>
          <cell r="N365"/>
          <cell r="O365"/>
          <cell r="P365"/>
          <cell r="Q365"/>
          <cell r="R365"/>
          <cell r="S365"/>
          <cell r="T365"/>
          <cell r="U365"/>
          <cell r="V365"/>
          <cell r="W365"/>
          <cell r="X365"/>
          <cell r="Y365"/>
          <cell r="Z365"/>
          <cell r="AA365"/>
          <cell r="AB365"/>
          <cell r="AC365"/>
          <cell r="AD365"/>
          <cell r="AE365"/>
        </row>
        <row r="366">
          <cell r="G366"/>
          <cell r="H366"/>
          <cell r="I366"/>
          <cell r="J366"/>
          <cell r="K366"/>
          <cell r="L366"/>
          <cell r="M366"/>
          <cell r="N366"/>
          <cell r="O366"/>
          <cell r="P366"/>
          <cell r="Q366"/>
          <cell r="R366"/>
          <cell r="S366"/>
          <cell r="T366"/>
          <cell r="U366"/>
          <cell r="V366"/>
          <cell r="W366"/>
          <cell r="X366"/>
          <cell r="Y366"/>
          <cell r="Z366"/>
          <cell r="AA366"/>
          <cell r="AB366"/>
          <cell r="AC366"/>
          <cell r="AD366"/>
          <cell r="AE366"/>
        </row>
        <row r="367">
          <cell r="G367"/>
          <cell r="H367"/>
          <cell r="I367"/>
          <cell r="J367"/>
          <cell r="K367"/>
          <cell r="L367"/>
          <cell r="M367"/>
          <cell r="N367"/>
          <cell r="O367"/>
          <cell r="P367"/>
          <cell r="Q367"/>
          <cell r="R367"/>
          <cell r="S367"/>
          <cell r="T367"/>
          <cell r="U367"/>
          <cell r="V367"/>
          <cell r="W367"/>
          <cell r="X367"/>
          <cell r="Y367"/>
          <cell r="Z367"/>
          <cell r="AA367"/>
          <cell r="AB367"/>
          <cell r="AC367"/>
          <cell r="AD367"/>
          <cell r="AE367"/>
        </row>
        <row r="368">
          <cell r="G368"/>
          <cell r="H368"/>
          <cell r="I368"/>
          <cell r="J368"/>
          <cell r="K368"/>
          <cell r="L368"/>
          <cell r="M368"/>
          <cell r="N368"/>
          <cell r="O368"/>
          <cell r="P368"/>
          <cell r="Q368"/>
          <cell r="R368"/>
          <cell r="S368"/>
          <cell r="T368"/>
          <cell r="U368"/>
          <cell r="V368"/>
          <cell r="W368"/>
          <cell r="X368"/>
          <cell r="Y368"/>
          <cell r="Z368"/>
          <cell r="AA368"/>
          <cell r="AB368"/>
          <cell r="AC368"/>
          <cell r="AD368"/>
          <cell r="AE368"/>
        </row>
        <row r="369">
          <cell r="G369"/>
          <cell r="H369"/>
          <cell r="I369"/>
          <cell r="J369"/>
          <cell r="K369"/>
          <cell r="L369"/>
          <cell r="M369"/>
          <cell r="N369"/>
          <cell r="O369"/>
          <cell r="P369"/>
          <cell r="Q369"/>
          <cell r="R369"/>
          <cell r="S369"/>
          <cell r="T369"/>
          <cell r="U369"/>
          <cell r="V369"/>
          <cell r="W369"/>
          <cell r="X369"/>
          <cell r="Y369"/>
          <cell r="Z369"/>
          <cell r="AA369"/>
          <cell r="AB369"/>
          <cell r="AC369"/>
          <cell r="AD369"/>
          <cell r="AE369"/>
        </row>
        <row r="370">
          <cell r="G370"/>
          <cell r="H370"/>
          <cell r="I370"/>
          <cell r="J370"/>
          <cell r="K370"/>
          <cell r="L370"/>
          <cell r="M370"/>
          <cell r="N370"/>
          <cell r="O370"/>
          <cell r="P370"/>
          <cell r="Q370"/>
          <cell r="R370"/>
          <cell r="S370"/>
          <cell r="T370"/>
          <cell r="U370"/>
          <cell r="V370"/>
          <cell r="W370"/>
          <cell r="X370"/>
          <cell r="Y370"/>
          <cell r="Z370"/>
          <cell r="AA370"/>
          <cell r="AB370"/>
          <cell r="AC370"/>
          <cell r="AD370"/>
          <cell r="AE370"/>
        </row>
        <row r="371">
          <cell r="G371"/>
          <cell r="H371"/>
          <cell r="I371"/>
          <cell r="J371"/>
          <cell r="K371"/>
          <cell r="L371"/>
          <cell r="M371"/>
          <cell r="N371"/>
          <cell r="O371"/>
          <cell r="P371"/>
          <cell r="Q371"/>
          <cell r="R371"/>
          <cell r="S371"/>
          <cell r="T371"/>
          <cell r="U371"/>
          <cell r="V371"/>
          <cell r="W371"/>
          <cell r="X371"/>
          <cell r="Y371"/>
          <cell r="Z371"/>
          <cell r="AA371"/>
          <cell r="AB371"/>
          <cell r="AC371"/>
          <cell r="AD371"/>
          <cell r="AE371"/>
        </row>
        <row r="372">
          <cell r="G372"/>
          <cell r="H372"/>
          <cell r="I372"/>
          <cell r="J372"/>
          <cell r="K372"/>
          <cell r="L372"/>
          <cell r="M372"/>
          <cell r="N372"/>
          <cell r="O372"/>
          <cell r="P372"/>
          <cell r="Q372"/>
          <cell r="R372"/>
          <cell r="S372"/>
          <cell r="T372"/>
          <cell r="U372"/>
          <cell r="V372"/>
          <cell r="W372"/>
          <cell r="X372"/>
          <cell r="Y372"/>
          <cell r="Z372"/>
          <cell r="AA372"/>
          <cell r="AB372"/>
          <cell r="AC372"/>
          <cell r="AD372"/>
          <cell r="AE372"/>
        </row>
        <row r="373">
          <cell r="G373"/>
          <cell r="H373"/>
          <cell r="I373"/>
          <cell r="J373"/>
          <cell r="K373"/>
          <cell r="L373"/>
          <cell r="M373"/>
          <cell r="N373"/>
          <cell r="O373"/>
          <cell r="P373"/>
          <cell r="Q373"/>
          <cell r="R373"/>
          <cell r="S373"/>
          <cell r="T373"/>
          <cell r="U373"/>
          <cell r="V373"/>
          <cell r="W373"/>
          <cell r="X373"/>
          <cell r="Y373"/>
          <cell r="Z373"/>
          <cell r="AA373"/>
          <cell r="AB373"/>
          <cell r="AC373"/>
          <cell r="AD373"/>
          <cell r="AE373"/>
        </row>
        <row r="374">
          <cell r="G374"/>
          <cell r="H374"/>
          <cell r="I374"/>
          <cell r="J374"/>
          <cell r="K374"/>
          <cell r="L374"/>
          <cell r="M374"/>
          <cell r="N374"/>
          <cell r="O374"/>
          <cell r="P374"/>
          <cell r="Q374"/>
          <cell r="R374"/>
          <cell r="S374"/>
          <cell r="T374"/>
          <cell r="U374"/>
          <cell r="V374"/>
          <cell r="W374"/>
          <cell r="X374"/>
          <cell r="Y374"/>
          <cell r="Z374"/>
          <cell r="AA374"/>
          <cell r="AB374"/>
          <cell r="AC374"/>
          <cell r="AD374"/>
          <cell r="AE374"/>
        </row>
        <row r="375">
          <cell r="G375"/>
          <cell r="H375"/>
          <cell r="I375"/>
          <cell r="J375"/>
          <cell r="K375"/>
          <cell r="L375"/>
          <cell r="M375"/>
          <cell r="N375"/>
          <cell r="O375"/>
          <cell r="P375"/>
          <cell r="Q375"/>
          <cell r="R375"/>
          <cell r="S375"/>
          <cell r="T375"/>
          <cell r="U375"/>
          <cell r="V375"/>
          <cell r="W375"/>
          <cell r="X375"/>
          <cell r="Y375"/>
          <cell r="Z375"/>
          <cell r="AA375"/>
          <cell r="AB375"/>
          <cell r="AC375"/>
          <cell r="AD375"/>
          <cell r="AE375"/>
        </row>
        <row r="376">
          <cell r="G376"/>
          <cell r="H376"/>
          <cell r="I376"/>
          <cell r="J376"/>
          <cell r="K376"/>
          <cell r="L376"/>
          <cell r="M376"/>
          <cell r="N376"/>
          <cell r="O376"/>
          <cell r="P376"/>
          <cell r="Q376"/>
          <cell r="R376"/>
          <cell r="S376"/>
          <cell r="T376"/>
          <cell r="U376"/>
          <cell r="V376"/>
          <cell r="W376"/>
          <cell r="X376"/>
          <cell r="Y376"/>
          <cell r="Z376"/>
          <cell r="AA376"/>
          <cell r="AB376"/>
          <cell r="AC376"/>
          <cell r="AD376"/>
          <cell r="AE376"/>
        </row>
        <row r="377">
          <cell r="G377"/>
          <cell r="H377"/>
          <cell r="I377"/>
          <cell r="J377"/>
          <cell r="K377"/>
          <cell r="L377"/>
          <cell r="M377"/>
          <cell r="N377"/>
          <cell r="O377"/>
          <cell r="P377"/>
          <cell r="Q377"/>
          <cell r="R377"/>
          <cell r="S377"/>
          <cell r="T377"/>
          <cell r="U377"/>
          <cell r="V377"/>
          <cell r="W377"/>
          <cell r="X377"/>
          <cell r="Y377"/>
          <cell r="Z377"/>
          <cell r="AA377"/>
          <cell r="AB377"/>
          <cell r="AC377"/>
          <cell r="AD377"/>
          <cell r="AE377"/>
        </row>
        <row r="378">
          <cell r="G378"/>
          <cell r="H378"/>
          <cell r="I378"/>
          <cell r="J378"/>
          <cell r="K378"/>
          <cell r="L378"/>
          <cell r="M378"/>
          <cell r="N378"/>
          <cell r="O378"/>
          <cell r="P378"/>
          <cell r="Q378"/>
          <cell r="R378"/>
          <cell r="S378"/>
          <cell r="T378"/>
          <cell r="U378"/>
          <cell r="V378"/>
          <cell r="W378"/>
          <cell r="X378"/>
          <cell r="Y378"/>
          <cell r="Z378"/>
          <cell r="AA378"/>
          <cell r="AB378"/>
          <cell r="AC378"/>
          <cell r="AD378"/>
          <cell r="AE378"/>
        </row>
        <row r="379">
          <cell r="G379"/>
          <cell r="H379"/>
          <cell r="I379"/>
          <cell r="J379"/>
          <cell r="K379"/>
          <cell r="L379"/>
          <cell r="M379"/>
          <cell r="N379"/>
          <cell r="O379"/>
          <cell r="P379"/>
          <cell r="Q379"/>
          <cell r="R379"/>
          <cell r="S379"/>
          <cell r="T379"/>
          <cell r="U379"/>
          <cell r="V379"/>
          <cell r="W379"/>
          <cell r="X379"/>
          <cell r="Y379"/>
          <cell r="Z379"/>
          <cell r="AA379"/>
          <cell r="AB379"/>
          <cell r="AC379"/>
          <cell r="AD379"/>
          <cell r="AE379"/>
        </row>
        <row r="380">
          <cell r="G380"/>
          <cell r="H380"/>
          <cell r="I380"/>
          <cell r="J380"/>
          <cell r="K380"/>
          <cell r="L380"/>
          <cell r="M380"/>
          <cell r="N380"/>
          <cell r="O380"/>
          <cell r="P380"/>
          <cell r="Q380"/>
          <cell r="R380"/>
          <cell r="S380"/>
          <cell r="T380"/>
          <cell r="U380"/>
          <cell r="V380"/>
          <cell r="W380"/>
          <cell r="X380"/>
          <cell r="Y380"/>
          <cell r="Z380"/>
          <cell r="AA380"/>
          <cell r="AB380"/>
          <cell r="AC380"/>
          <cell r="AD380"/>
          <cell r="AE380"/>
        </row>
        <row r="381">
          <cell r="G381"/>
          <cell r="H381"/>
          <cell r="I381"/>
          <cell r="J381"/>
          <cell r="K381"/>
          <cell r="L381"/>
          <cell r="M381"/>
          <cell r="N381"/>
          <cell r="O381"/>
          <cell r="P381"/>
          <cell r="Q381"/>
          <cell r="R381"/>
          <cell r="S381"/>
          <cell r="T381"/>
          <cell r="U381"/>
          <cell r="V381"/>
          <cell r="W381"/>
          <cell r="X381"/>
          <cell r="Y381"/>
          <cell r="Z381"/>
          <cell r="AA381"/>
          <cell r="AB381"/>
          <cell r="AC381"/>
          <cell r="AD381"/>
          <cell r="AE381"/>
        </row>
        <row r="382">
          <cell r="G382"/>
          <cell r="H382"/>
          <cell r="I382"/>
          <cell r="J382"/>
          <cell r="K382"/>
          <cell r="L382"/>
          <cell r="M382"/>
          <cell r="N382"/>
          <cell r="O382"/>
          <cell r="P382"/>
          <cell r="Q382"/>
          <cell r="R382"/>
          <cell r="S382"/>
          <cell r="T382"/>
          <cell r="U382"/>
          <cell r="V382"/>
          <cell r="W382"/>
          <cell r="X382"/>
          <cell r="Y382"/>
          <cell r="Z382"/>
          <cell r="AA382"/>
          <cell r="AB382"/>
          <cell r="AC382"/>
          <cell r="AD382"/>
          <cell r="AE382"/>
        </row>
        <row r="383">
          <cell r="G383"/>
          <cell r="H383"/>
          <cell r="I383"/>
          <cell r="J383"/>
          <cell r="K383"/>
          <cell r="L383"/>
          <cell r="M383"/>
          <cell r="N383"/>
          <cell r="O383"/>
          <cell r="P383"/>
          <cell r="Q383"/>
          <cell r="R383"/>
          <cell r="S383"/>
          <cell r="T383"/>
          <cell r="U383"/>
          <cell r="V383"/>
          <cell r="W383"/>
          <cell r="X383"/>
          <cell r="Y383"/>
          <cell r="Z383"/>
          <cell r="AA383"/>
          <cell r="AB383"/>
          <cell r="AC383"/>
          <cell r="AD383"/>
          <cell r="AE383"/>
        </row>
        <row r="384">
          <cell r="G384"/>
          <cell r="H384"/>
          <cell r="I384"/>
          <cell r="J384"/>
          <cell r="K384"/>
          <cell r="L384"/>
          <cell r="M384"/>
          <cell r="N384"/>
          <cell r="O384"/>
          <cell r="P384"/>
          <cell r="Q384"/>
          <cell r="R384"/>
          <cell r="S384"/>
          <cell r="T384"/>
          <cell r="U384"/>
          <cell r="V384"/>
          <cell r="W384"/>
          <cell r="X384"/>
          <cell r="Y384"/>
          <cell r="Z384"/>
          <cell r="AA384"/>
          <cell r="AB384"/>
          <cell r="AC384"/>
          <cell r="AD384"/>
          <cell r="AE384"/>
        </row>
        <row r="385">
          <cell r="G385"/>
          <cell r="H385"/>
          <cell r="I385"/>
          <cell r="J385"/>
          <cell r="K385"/>
          <cell r="L385"/>
          <cell r="M385"/>
          <cell r="N385"/>
          <cell r="O385"/>
          <cell r="P385"/>
          <cell r="Q385"/>
          <cell r="R385"/>
          <cell r="S385"/>
          <cell r="T385"/>
          <cell r="U385"/>
          <cell r="V385"/>
          <cell r="W385"/>
          <cell r="X385"/>
          <cell r="Y385"/>
          <cell r="Z385"/>
          <cell r="AA385"/>
          <cell r="AB385"/>
          <cell r="AC385"/>
          <cell r="AD385"/>
          <cell r="AE385"/>
        </row>
        <row r="386">
          <cell r="G386"/>
          <cell r="H386"/>
          <cell r="I386"/>
          <cell r="J386"/>
          <cell r="K386"/>
          <cell r="L386"/>
          <cell r="M386"/>
          <cell r="N386"/>
          <cell r="O386"/>
          <cell r="P386"/>
          <cell r="Q386"/>
          <cell r="R386"/>
          <cell r="S386"/>
          <cell r="T386"/>
          <cell r="U386"/>
          <cell r="V386"/>
          <cell r="W386"/>
          <cell r="X386"/>
          <cell r="Y386"/>
          <cell r="Z386"/>
          <cell r="AA386"/>
          <cell r="AB386"/>
          <cell r="AC386"/>
          <cell r="AD386"/>
          <cell r="AE386"/>
        </row>
        <row r="387">
          <cell r="G387"/>
          <cell r="H387"/>
          <cell r="I387"/>
          <cell r="J387"/>
          <cell r="K387"/>
          <cell r="L387"/>
          <cell r="M387"/>
          <cell r="N387"/>
          <cell r="O387"/>
          <cell r="P387"/>
          <cell r="Q387"/>
          <cell r="R387"/>
          <cell r="S387"/>
          <cell r="T387"/>
          <cell r="U387"/>
          <cell r="V387"/>
          <cell r="W387"/>
          <cell r="X387"/>
          <cell r="Y387"/>
          <cell r="Z387"/>
          <cell r="AA387"/>
          <cell r="AB387"/>
          <cell r="AC387"/>
          <cell r="AD387"/>
          <cell r="AE387"/>
        </row>
        <row r="388">
          <cell r="G388"/>
          <cell r="H388"/>
          <cell r="I388"/>
          <cell r="J388"/>
          <cell r="K388"/>
          <cell r="L388"/>
          <cell r="M388"/>
          <cell r="N388"/>
          <cell r="O388"/>
          <cell r="P388"/>
          <cell r="Q388"/>
          <cell r="R388"/>
          <cell r="S388"/>
          <cell r="T388"/>
          <cell r="U388"/>
          <cell r="V388"/>
          <cell r="W388"/>
          <cell r="X388"/>
          <cell r="Y388"/>
          <cell r="Z388"/>
          <cell r="AA388"/>
          <cell r="AB388"/>
          <cell r="AC388"/>
          <cell r="AD388"/>
          <cell r="AE388"/>
        </row>
        <row r="389">
          <cell r="G389"/>
          <cell r="H389"/>
          <cell r="I389"/>
          <cell r="J389"/>
          <cell r="K389"/>
          <cell r="L389"/>
          <cell r="M389"/>
          <cell r="N389"/>
          <cell r="O389"/>
          <cell r="P389"/>
          <cell r="Q389"/>
          <cell r="R389"/>
          <cell r="S389"/>
          <cell r="T389"/>
          <cell r="U389"/>
          <cell r="V389"/>
          <cell r="W389"/>
          <cell r="X389"/>
          <cell r="Y389"/>
          <cell r="Z389"/>
          <cell r="AA389"/>
          <cell r="AB389"/>
          <cell r="AC389"/>
          <cell r="AD389"/>
          <cell r="AE389"/>
        </row>
        <row r="390">
          <cell r="G390"/>
          <cell r="H390"/>
          <cell r="I390"/>
          <cell r="J390"/>
          <cell r="K390"/>
          <cell r="L390"/>
          <cell r="M390"/>
          <cell r="N390"/>
          <cell r="O390"/>
          <cell r="P390"/>
          <cell r="Q390"/>
          <cell r="R390"/>
          <cell r="S390"/>
          <cell r="T390"/>
          <cell r="U390"/>
          <cell r="V390"/>
          <cell r="W390"/>
          <cell r="X390"/>
          <cell r="Y390"/>
          <cell r="Z390"/>
          <cell r="AA390"/>
          <cell r="AB390"/>
          <cell r="AC390"/>
          <cell r="AD390"/>
          <cell r="AE390"/>
        </row>
        <row r="391">
          <cell r="G391"/>
          <cell r="H391"/>
          <cell r="I391"/>
          <cell r="J391"/>
          <cell r="K391"/>
          <cell r="L391"/>
          <cell r="M391"/>
          <cell r="N391"/>
          <cell r="O391"/>
          <cell r="P391"/>
          <cell r="Q391"/>
          <cell r="R391"/>
          <cell r="S391"/>
          <cell r="T391"/>
          <cell r="U391"/>
          <cell r="V391"/>
          <cell r="W391"/>
          <cell r="X391"/>
          <cell r="Y391"/>
          <cell r="Z391"/>
          <cell r="AA391"/>
          <cell r="AB391"/>
          <cell r="AC391"/>
          <cell r="AD391"/>
          <cell r="AE391"/>
        </row>
        <row r="392">
          <cell r="G392"/>
          <cell r="H392"/>
          <cell r="I392"/>
          <cell r="J392"/>
          <cell r="K392"/>
          <cell r="L392"/>
          <cell r="M392"/>
          <cell r="N392"/>
          <cell r="O392"/>
          <cell r="P392"/>
          <cell r="Q392"/>
          <cell r="R392"/>
          <cell r="S392"/>
          <cell r="T392"/>
          <cell r="U392"/>
          <cell r="V392"/>
          <cell r="W392"/>
          <cell r="X392"/>
          <cell r="Y392"/>
          <cell r="Z392"/>
          <cell r="AA392"/>
          <cell r="AB392"/>
          <cell r="AC392"/>
          <cell r="AD392"/>
          <cell r="AE392"/>
        </row>
        <row r="393">
          <cell r="G393"/>
          <cell r="H393"/>
          <cell r="I393"/>
          <cell r="J393"/>
          <cell r="K393"/>
          <cell r="L393"/>
          <cell r="M393"/>
          <cell r="N393"/>
          <cell r="O393"/>
          <cell r="P393"/>
          <cell r="Q393"/>
          <cell r="R393"/>
          <cell r="S393"/>
          <cell r="T393"/>
          <cell r="U393"/>
          <cell r="V393"/>
          <cell r="W393"/>
          <cell r="X393"/>
          <cell r="Y393"/>
          <cell r="Z393"/>
          <cell r="AA393"/>
          <cell r="AB393"/>
          <cell r="AC393"/>
          <cell r="AD393"/>
          <cell r="AE393"/>
        </row>
        <row r="394">
          <cell r="G394"/>
          <cell r="H394"/>
          <cell r="I394"/>
          <cell r="J394"/>
          <cell r="K394"/>
          <cell r="L394"/>
          <cell r="M394"/>
          <cell r="N394"/>
          <cell r="O394"/>
          <cell r="P394"/>
          <cell r="Q394"/>
          <cell r="R394"/>
          <cell r="S394"/>
          <cell r="T394"/>
          <cell r="U394"/>
          <cell r="V394"/>
          <cell r="W394"/>
          <cell r="X394"/>
          <cell r="Y394"/>
          <cell r="Z394"/>
          <cell r="AA394"/>
          <cell r="AB394"/>
          <cell r="AC394"/>
          <cell r="AD394"/>
          <cell r="AE394"/>
        </row>
        <row r="395">
          <cell r="G395"/>
          <cell r="H395"/>
          <cell r="I395"/>
          <cell r="J395"/>
          <cell r="K395"/>
          <cell r="L395"/>
          <cell r="M395"/>
          <cell r="N395"/>
          <cell r="O395"/>
          <cell r="P395"/>
          <cell r="Q395"/>
          <cell r="R395"/>
          <cell r="S395"/>
          <cell r="T395"/>
          <cell r="U395"/>
          <cell r="V395"/>
          <cell r="W395"/>
          <cell r="X395"/>
          <cell r="Y395"/>
          <cell r="Z395"/>
          <cell r="AA395"/>
          <cell r="AB395"/>
          <cell r="AC395"/>
          <cell r="AD395"/>
          <cell r="AE395"/>
        </row>
        <row r="396">
          <cell r="G396"/>
          <cell r="H396"/>
          <cell r="I396"/>
          <cell r="J396"/>
          <cell r="K396"/>
          <cell r="L396"/>
          <cell r="M396"/>
          <cell r="N396"/>
          <cell r="O396"/>
          <cell r="P396"/>
          <cell r="Q396"/>
          <cell r="R396"/>
          <cell r="S396"/>
          <cell r="T396"/>
          <cell r="U396"/>
          <cell r="V396"/>
          <cell r="W396"/>
          <cell r="X396"/>
          <cell r="Y396"/>
          <cell r="Z396"/>
          <cell r="AA396"/>
          <cell r="AB396"/>
          <cell r="AC396"/>
          <cell r="AD396"/>
          <cell r="AE396"/>
        </row>
        <row r="397">
          <cell r="G397"/>
          <cell r="H397"/>
          <cell r="I397"/>
          <cell r="J397"/>
          <cell r="K397"/>
          <cell r="L397"/>
          <cell r="M397"/>
          <cell r="N397"/>
          <cell r="O397"/>
          <cell r="P397"/>
          <cell r="Q397"/>
          <cell r="R397"/>
          <cell r="S397"/>
          <cell r="T397"/>
          <cell r="U397"/>
          <cell r="V397"/>
          <cell r="W397"/>
          <cell r="X397"/>
          <cell r="Y397"/>
          <cell r="Z397"/>
          <cell r="AA397"/>
          <cell r="AB397"/>
          <cell r="AC397"/>
          <cell r="AD397"/>
          <cell r="AE397"/>
        </row>
        <row r="398">
          <cell r="G398"/>
          <cell r="H398"/>
          <cell r="I398"/>
          <cell r="J398"/>
          <cell r="K398"/>
          <cell r="L398"/>
          <cell r="M398"/>
          <cell r="N398"/>
          <cell r="O398"/>
          <cell r="P398"/>
          <cell r="Q398"/>
          <cell r="R398"/>
          <cell r="S398"/>
          <cell r="T398"/>
          <cell r="U398"/>
          <cell r="V398"/>
          <cell r="W398"/>
          <cell r="X398"/>
          <cell r="Y398"/>
          <cell r="Z398"/>
          <cell r="AA398"/>
          <cell r="AB398"/>
          <cell r="AC398"/>
          <cell r="AD398"/>
          <cell r="AE398"/>
        </row>
        <row r="399">
          <cell r="G399"/>
          <cell r="H399"/>
          <cell r="I399"/>
          <cell r="J399"/>
          <cell r="K399"/>
          <cell r="L399"/>
          <cell r="M399"/>
          <cell r="N399"/>
          <cell r="O399"/>
          <cell r="P399"/>
          <cell r="Q399"/>
          <cell r="R399"/>
          <cell r="S399"/>
          <cell r="T399"/>
          <cell r="U399"/>
          <cell r="V399"/>
          <cell r="W399"/>
          <cell r="X399"/>
          <cell r="Y399"/>
          <cell r="Z399"/>
          <cell r="AA399"/>
          <cell r="AB399"/>
          <cell r="AC399"/>
          <cell r="AD399"/>
          <cell r="AE399"/>
        </row>
        <row r="400">
          <cell r="G400"/>
          <cell r="H400"/>
          <cell r="I400"/>
          <cell r="J400"/>
          <cell r="K400"/>
          <cell r="L400"/>
          <cell r="M400"/>
          <cell r="N400"/>
          <cell r="O400"/>
          <cell r="P400"/>
          <cell r="Q400"/>
          <cell r="R400"/>
          <cell r="S400"/>
          <cell r="T400"/>
          <cell r="U400"/>
          <cell r="V400"/>
          <cell r="W400"/>
          <cell r="X400"/>
          <cell r="Y400"/>
          <cell r="Z400"/>
          <cell r="AA400"/>
          <cell r="AB400"/>
          <cell r="AC400"/>
          <cell r="AD400"/>
          <cell r="AE400"/>
        </row>
        <row r="401">
          <cell r="G401"/>
          <cell r="H401"/>
          <cell r="I401"/>
          <cell r="J401"/>
          <cell r="K401"/>
          <cell r="L401"/>
          <cell r="M401"/>
          <cell r="N401"/>
          <cell r="O401"/>
          <cell r="P401"/>
          <cell r="Q401"/>
          <cell r="R401"/>
          <cell r="S401"/>
          <cell r="T401"/>
          <cell r="U401"/>
          <cell r="V401"/>
          <cell r="W401"/>
          <cell r="X401"/>
          <cell r="Y401"/>
          <cell r="Z401"/>
          <cell r="AA401"/>
          <cell r="AB401"/>
          <cell r="AC401"/>
          <cell r="AD401"/>
          <cell r="AE401"/>
        </row>
        <row r="402">
          <cell r="G402"/>
          <cell r="H402"/>
          <cell r="I402"/>
          <cell r="J402"/>
          <cell r="K402"/>
          <cell r="L402"/>
          <cell r="M402"/>
          <cell r="N402"/>
          <cell r="O402"/>
          <cell r="P402"/>
          <cell r="Q402"/>
          <cell r="R402"/>
          <cell r="S402"/>
          <cell r="T402"/>
          <cell r="U402"/>
          <cell r="V402"/>
          <cell r="W402"/>
          <cell r="X402"/>
          <cell r="Y402"/>
          <cell r="Z402"/>
          <cell r="AA402"/>
          <cell r="AB402"/>
          <cell r="AC402"/>
          <cell r="AD402"/>
          <cell r="AE402"/>
        </row>
        <row r="403">
          <cell r="G403"/>
          <cell r="H403"/>
          <cell r="I403"/>
          <cell r="J403"/>
          <cell r="K403"/>
          <cell r="L403"/>
          <cell r="M403"/>
          <cell r="N403"/>
          <cell r="O403"/>
          <cell r="P403"/>
          <cell r="Q403"/>
          <cell r="R403"/>
          <cell r="S403"/>
          <cell r="T403"/>
          <cell r="U403"/>
          <cell r="V403"/>
          <cell r="W403"/>
          <cell r="X403"/>
          <cell r="Y403"/>
          <cell r="Z403"/>
          <cell r="AA403"/>
          <cell r="AB403"/>
          <cell r="AC403"/>
          <cell r="AD403"/>
          <cell r="AE403"/>
        </row>
        <row r="404">
          <cell r="G404"/>
          <cell r="H404"/>
          <cell r="I404"/>
          <cell r="J404"/>
          <cell r="K404"/>
          <cell r="L404"/>
          <cell r="M404"/>
          <cell r="N404"/>
          <cell r="O404"/>
          <cell r="P404"/>
          <cell r="Q404"/>
          <cell r="R404"/>
          <cell r="S404"/>
          <cell r="T404"/>
          <cell r="U404"/>
          <cell r="V404"/>
          <cell r="W404"/>
          <cell r="X404"/>
          <cell r="Y404"/>
          <cell r="Z404"/>
          <cell r="AA404"/>
          <cell r="AB404"/>
          <cell r="AC404"/>
          <cell r="AD404"/>
          <cell r="AE404"/>
        </row>
        <row r="405">
          <cell r="G405"/>
          <cell r="H405"/>
          <cell r="I405"/>
          <cell r="J405"/>
          <cell r="K405"/>
          <cell r="L405"/>
          <cell r="M405"/>
          <cell r="N405"/>
          <cell r="O405"/>
          <cell r="P405"/>
          <cell r="Q405"/>
          <cell r="R405"/>
          <cell r="S405"/>
          <cell r="T405"/>
          <cell r="U405"/>
          <cell r="V405"/>
          <cell r="W405"/>
          <cell r="X405"/>
          <cell r="Y405"/>
          <cell r="Z405"/>
          <cell r="AA405"/>
          <cell r="AB405"/>
          <cell r="AC405"/>
          <cell r="AD405"/>
          <cell r="AE405"/>
        </row>
        <row r="406">
          <cell r="G406"/>
          <cell r="H406"/>
          <cell r="I406"/>
          <cell r="J406"/>
          <cell r="K406"/>
          <cell r="L406"/>
          <cell r="M406"/>
          <cell r="N406"/>
          <cell r="O406"/>
          <cell r="P406"/>
          <cell r="Q406"/>
          <cell r="R406"/>
          <cell r="S406"/>
          <cell r="T406"/>
          <cell r="U406"/>
          <cell r="V406"/>
          <cell r="W406"/>
          <cell r="X406"/>
          <cell r="Y406"/>
          <cell r="Z406"/>
          <cell r="AA406"/>
          <cell r="AB406"/>
          <cell r="AC406"/>
          <cell r="AD406"/>
          <cell r="AE406"/>
        </row>
        <row r="407">
          <cell r="G407"/>
          <cell r="H407"/>
          <cell r="I407"/>
          <cell r="J407"/>
          <cell r="K407"/>
          <cell r="L407"/>
          <cell r="M407"/>
          <cell r="N407"/>
          <cell r="O407"/>
          <cell r="P407"/>
          <cell r="Q407"/>
          <cell r="R407"/>
          <cell r="S407"/>
          <cell r="T407"/>
          <cell r="U407"/>
          <cell r="V407"/>
          <cell r="W407"/>
          <cell r="X407"/>
          <cell r="Y407"/>
          <cell r="Z407"/>
          <cell r="AA407"/>
          <cell r="AB407"/>
          <cell r="AC407"/>
          <cell r="AD407"/>
          <cell r="AE407"/>
        </row>
        <row r="408">
          <cell r="G408"/>
          <cell r="H408"/>
          <cell r="I408"/>
          <cell r="J408"/>
          <cell r="K408"/>
          <cell r="L408"/>
          <cell r="M408"/>
          <cell r="N408"/>
          <cell r="O408"/>
          <cell r="P408"/>
          <cell r="Q408"/>
          <cell r="R408"/>
          <cell r="S408"/>
          <cell r="T408"/>
          <cell r="U408"/>
          <cell r="V408"/>
          <cell r="W408"/>
          <cell r="X408"/>
          <cell r="Y408"/>
          <cell r="Z408"/>
          <cell r="AA408"/>
          <cell r="AB408"/>
          <cell r="AC408"/>
          <cell r="AD408"/>
          <cell r="AE408"/>
        </row>
        <row r="409">
          <cell r="G409"/>
          <cell r="H409"/>
          <cell r="I409"/>
          <cell r="J409"/>
          <cell r="K409"/>
          <cell r="L409"/>
          <cell r="M409"/>
          <cell r="N409"/>
          <cell r="O409"/>
          <cell r="P409"/>
          <cell r="Q409"/>
          <cell r="R409"/>
          <cell r="S409"/>
          <cell r="T409"/>
          <cell r="U409"/>
          <cell r="V409"/>
          <cell r="W409"/>
          <cell r="X409"/>
          <cell r="Y409"/>
          <cell r="Z409"/>
          <cell r="AA409"/>
          <cell r="AB409"/>
          <cell r="AC409"/>
          <cell r="AD409"/>
          <cell r="AE409"/>
        </row>
        <row r="410">
          <cell r="G410"/>
          <cell r="H410"/>
          <cell r="I410"/>
          <cell r="J410"/>
          <cell r="K410"/>
          <cell r="L410"/>
          <cell r="M410"/>
          <cell r="N410"/>
          <cell r="O410"/>
          <cell r="P410"/>
          <cell r="Q410"/>
          <cell r="R410"/>
          <cell r="S410"/>
          <cell r="T410"/>
          <cell r="U410"/>
          <cell r="V410"/>
          <cell r="W410"/>
          <cell r="X410"/>
          <cell r="Y410"/>
          <cell r="Z410"/>
          <cell r="AA410"/>
          <cell r="AB410"/>
          <cell r="AC410"/>
          <cell r="AD410"/>
          <cell r="AE410"/>
        </row>
        <row r="411">
          <cell r="G411"/>
          <cell r="H411"/>
          <cell r="I411"/>
          <cell r="J411"/>
          <cell r="K411"/>
          <cell r="L411"/>
          <cell r="M411"/>
          <cell r="N411"/>
          <cell r="O411"/>
          <cell r="P411"/>
          <cell r="Q411"/>
          <cell r="R411"/>
          <cell r="S411"/>
          <cell r="T411"/>
          <cell r="U411"/>
          <cell r="V411"/>
          <cell r="W411"/>
          <cell r="X411"/>
          <cell r="Y411"/>
          <cell r="Z411"/>
          <cell r="AA411"/>
          <cell r="AB411"/>
          <cell r="AC411"/>
          <cell r="AD411"/>
          <cell r="AE411"/>
        </row>
        <row r="412">
          <cell r="G412"/>
          <cell r="H412"/>
          <cell r="I412"/>
          <cell r="J412"/>
          <cell r="K412"/>
          <cell r="L412"/>
          <cell r="M412"/>
          <cell r="N412"/>
          <cell r="O412"/>
          <cell r="P412"/>
          <cell r="Q412"/>
          <cell r="R412"/>
          <cell r="S412"/>
          <cell r="T412"/>
          <cell r="U412"/>
          <cell r="V412"/>
          <cell r="W412"/>
          <cell r="X412"/>
          <cell r="Y412"/>
          <cell r="Z412"/>
          <cell r="AA412"/>
          <cell r="AB412"/>
          <cell r="AC412"/>
          <cell r="AD412"/>
          <cell r="AE412"/>
        </row>
        <row r="413">
          <cell r="G413"/>
          <cell r="H413"/>
          <cell r="I413"/>
          <cell r="J413"/>
          <cell r="K413"/>
          <cell r="L413"/>
          <cell r="M413"/>
          <cell r="N413"/>
          <cell r="O413"/>
          <cell r="P413"/>
          <cell r="Q413"/>
          <cell r="R413"/>
          <cell r="S413"/>
          <cell r="T413"/>
          <cell r="U413"/>
          <cell r="V413"/>
          <cell r="W413"/>
          <cell r="X413"/>
          <cell r="Y413"/>
          <cell r="Z413"/>
          <cell r="AA413"/>
          <cell r="AB413"/>
          <cell r="AC413"/>
          <cell r="AD413"/>
          <cell r="AE413"/>
        </row>
        <row r="414">
          <cell r="G414"/>
          <cell r="H414"/>
          <cell r="I414"/>
          <cell r="J414"/>
          <cell r="K414"/>
          <cell r="L414"/>
          <cell r="M414"/>
          <cell r="N414"/>
          <cell r="O414"/>
          <cell r="P414"/>
          <cell r="Q414"/>
          <cell r="R414"/>
          <cell r="S414"/>
          <cell r="T414"/>
          <cell r="U414"/>
          <cell r="V414"/>
          <cell r="W414"/>
          <cell r="X414"/>
          <cell r="Y414"/>
          <cell r="Z414"/>
          <cell r="AA414"/>
          <cell r="AB414"/>
          <cell r="AC414"/>
          <cell r="AD414"/>
          <cell r="AE414"/>
        </row>
        <row r="415">
          <cell r="G415"/>
          <cell r="H415"/>
          <cell r="I415"/>
          <cell r="J415"/>
          <cell r="K415"/>
          <cell r="L415"/>
          <cell r="M415"/>
          <cell r="N415"/>
          <cell r="O415"/>
          <cell r="P415"/>
          <cell r="Q415"/>
          <cell r="R415"/>
          <cell r="S415"/>
          <cell r="T415"/>
          <cell r="U415"/>
          <cell r="V415"/>
          <cell r="W415"/>
          <cell r="X415"/>
          <cell r="Y415"/>
          <cell r="Z415"/>
          <cell r="AA415"/>
          <cell r="AB415"/>
          <cell r="AC415"/>
          <cell r="AD415"/>
          <cell r="AE415"/>
        </row>
        <row r="416">
          <cell r="G416"/>
          <cell r="H416"/>
          <cell r="I416"/>
          <cell r="J416"/>
          <cell r="K416"/>
          <cell r="L416"/>
          <cell r="M416"/>
          <cell r="N416"/>
          <cell r="O416"/>
          <cell r="P416"/>
          <cell r="Q416"/>
          <cell r="R416"/>
          <cell r="S416"/>
          <cell r="T416"/>
          <cell r="U416"/>
          <cell r="V416"/>
          <cell r="W416"/>
          <cell r="X416"/>
          <cell r="Y416"/>
          <cell r="Z416"/>
          <cell r="AA416"/>
          <cell r="AB416"/>
          <cell r="AC416"/>
          <cell r="AD416"/>
          <cell r="AE416"/>
        </row>
        <row r="417">
          <cell r="G417"/>
          <cell r="H417"/>
          <cell r="I417"/>
          <cell r="J417"/>
          <cell r="K417"/>
          <cell r="L417"/>
          <cell r="M417"/>
          <cell r="N417"/>
          <cell r="O417"/>
          <cell r="P417"/>
          <cell r="Q417"/>
          <cell r="R417"/>
          <cell r="S417"/>
          <cell r="T417"/>
          <cell r="U417"/>
          <cell r="V417"/>
          <cell r="W417"/>
          <cell r="X417"/>
          <cell r="Y417"/>
          <cell r="Z417"/>
          <cell r="AA417"/>
          <cell r="AB417"/>
          <cell r="AC417"/>
          <cell r="AD417"/>
          <cell r="AE417"/>
        </row>
        <row r="418">
          <cell r="G418"/>
          <cell r="H418"/>
          <cell r="I418"/>
          <cell r="J418"/>
          <cell r="K418"/>
          <cell r="L418"/>
          <cell r="M418"/>
          <cell r="N418"/>
          <cell r="O418"/>
          <cell r="P418"/>
          <cell r="Q418"/>
          <cell r="R418"/>
          <cell r="S418"/>
          <cell r="T418"/>
          <cell r="U418"/>
          <cell r="V418"/>
          <cell r="W418"/>
          <cell r="X418"/>
          <cell r="Y418"/>
          <cell r="Z418"/>
          <cell r="AA418"/>
          <cell r="AB418"/>
          <cell r="AC418"/>
          <cell r="AD418"/>
          <cell r="AE418"/>
        </row>
        <row r="419">
          <cell r="G419"/>
          <cell r="H419"/>
          <cell r="I419"/>
          <cell r="J419"/>
          <cell r="K419"/>
          <cell r="L419"/>
          <cell r="M419"/>
          <cell r="N419"/>
          <cell r="O419"/>
          <cell r="P419"/>
          <cell r="Q419"/>
          <cell r="R419"/>
          <cell r="S419"/>
          <cell r="T419"/>
          <cell r="U419"/>
          <cell r="V419"/>
          <cell r="W419"/>
          <cell r="X419"/>
          <cell r="Y419"/>
          <cell r="Z419"/>
          <cell r="AA419"/>
          <cell r="AB419"/>
          <cell r="AC419"/>
          <cell r="AD419"/>
          <cell r="AE419"/>
        </row>
        <row r="420">
          <cell r="G420"/>
          <cell r="H420"/>
          <cell r="I420"/>
          <cell r="J420"/>
          <cell r="K420"/>
          <cell r="L420"/>
          <cell r="M420"/>
          <cell r="N420"/>
          <cell r="O420"/>
          <cell r="P420"/>
          <cell r="Q420"/>
          <cell r="R420"/>
          <cell r="S420"/>
          <cell r="T420"/>
          <cell r="U420"/>
          <cell r="V420"/>
          <cell r="W420"/>
          <cell r="X420"/>
          <cell r="Y420"/>
          <cell r="Z420"/>
          <cell r="AA420"/>
          <cell r="AB420"/>
          <cell r="AC420"/>
          <cell r="AD420"/>
          <cell r="AE420"/>
        </row>
        <row r="421">
          <cell r="G421"/>
          <cell r="H421"/>
          <cell r="I421"/>
          <cell r="J421"/>
          <cell r="K421"/>
          <cell r="L421"/>
          <cell r="M421"/>
          <cell r="N421"/>
          <cell r="O421"/>
          <cell r="P421"/>
          <cell r="Q421"/>
          <cell r="R421"/>
          <cell r="S421"/>
          <cell r="T421"/>
          <cell r="U421"/>
          <cell r="V421"/>
          <cell r="W421"/>
          <cell r="X421"/>
          <cell r="Y421"/>
          <cell r="Z421"/>
          <cell r="AA421"/>
          <cell r="AB421"/>
          <cell r="AC421"/>
          <cell r="AD421"/>
          <cell r="AE421"/>
        </row>
        <row r="422">
          <cell r="G422"/>
          <cell r="H422"/>
          <cell r="I422"/>
          <cell r="J422"/>
          <cell r="K422"/>
          <cell r="L422"/>
          <cell r="M422"/>
          <cell r="N422"/>
          <cell r="O422"/>
          <cell r="P422"/>
          <cell r="Q422"/>
          <cell r="R422"/>
          <cell r="S422"/>
          <cell r="T422"/>
          <cell r="U422"/>
          <cell r="V422"/>
          <cell r="W422"/>
          <cell r="X422"/>
          <cell r="Y422"/>
          <cell r="Z422"/>
          <cell r="AA422"/>
          <cell r="AB422"/>
          <cell r="AC422"/>
          <cell r="AD422"/>
          <cell r="AE422"/>
        </row>
        <row r="423">
          <cell r="G423"/>
          <cell r="H423"/>
          <cell r="I423"/>
          <cell r="J423"/>
          <cell r="K423"/>
          <cell r="L423"/>
          <cell r="M423"/>
          <cell r="N423"/>
          <cell r="O423"/>
          <cell r="P423"/>
          <cell r="Q423"/>
          <cell r="R423"/>
          <cell r="S423"/>
          <cell r="T423"/>
          <cell r="U423"/>
          <cell r="V423"/>
          <cell r="W423"/>
          <cell r="X423"/>
          <cell r="Y423"/>
          <cell r="Z423"/>
          <cell r="AA423"/>
          <cell r="AB423"/>
          <cell r="AC423"/>
          <cell r="AD423"/>
          <cell r="AE423"/>
        </row>
        <row r="424">
          <cell r="G424"/>
          <cell r="H424"/>
          <cell r="I424"/>
          <cell r="J424"/>
          <cell r="K424"/>
          <cell r="L424"/>
          <cell r="M424"/>
          <cell r="N424"/>
          <cell r="O424"/>
          <cell r="P424"/>
          <cell r="Q424"/>
          <cell r="R424"/>
          <cell r="S424"/>
          <cell r="T424"/>
          <cell r="U424"/>
          <cell r="V424"/>
          <cell r="W424"/>
          <cell r="X424"/>
          <cell r="Y424"/>
          <cell r="Z424"/>
          <cell r="AA424"/>
          <cell r="AB424"/>
          <cell r="AC424"/>
          <cell r="AD424"/>
          <cell r="AE424"/>
        </row>
        <row r="425">
          <cell r="G425"/>
          <cell r="H425"/>
          <cell r="I425"/>
          <cell r="J425"/>
          <cell r="K425"/>
          <cell r="L425"/>
          <cell r="M425"/>
          <cell r="N425"/>
          <cell r="O425"/>
          <cell r="P425"/>
          <cell r="Q425"/>
          <cell r="R425"/>
          <cell r="S425"/>
          <cell r="T425"/>
          <cell r="U425"/>
          <cell r="V425"/>
          <cell r="W425"/>
          <cell r="X425"/>
          <cell r="Y425"/>
          <cell r="Z425"/>
          <cell r="AA425"/>
          <cell r="AB425"/>
          <cell r="AC425"/>
          <cell r="AD425"/>
          <cell r="AE425"/>
        </row>
        <row r="426">
          <cell r="G426"/>
          <cell r="H426"/>
          <cell r="I426"/>
          <cell r="J426"/>
          <cell r="K426"/>
          <cell r="L426"/>
          <cell r="M426"/>
          <cell r="N426"/>
          <cell r="O426"/>
          <cell r="P426"/>
          <cell r="Q426"/>
          <cell r="R426"/>
          <cell r="S426"/>
          <cell r="T426"/>
          <cell r="U426"/>
          <cell r="V426"/>
          <cell r="W426"/>
          <cell r="X426"/>
          <cell r="Y426"/>
          <cell r="Z426"/>
          <cell r="AA426"/>
          <cell r="AB426"/>
          <cell r="AC426"/>
          <cell r="AD426"/>
          <cell r="AE426"/>
        </row>
        <row r="427">
          <cell r="G427"/>
          <cell r="H427"/>
          <cell r="I427"/>
          <cell r="J427"/>
          <cell r="K427"/>
          <cell r="L427"/>
          <cell r="M427"/>
          <cell r="N427"/>
          <cell r="O427"/>
          <cell r="P427"/>
          <cell r="Q427"/>
          <cell r="R427"/>
          <cell r="S427"/>
          <cell r="T427"/>
          <cell r="U427"/>
          <cell r="V427"/>
          <cell r="W427"/>
          <cell r="X427"/>
          <cell r="Y427"/>
          <cell r="Z427"/>
          <cell r="AA427"/>
          <cell r="AB427"/>
          <cell r="AC427"/>
          <cell r="AD427"/>
          <cell r="AE427"/>
        </row>
        <row r="428">
          <cell r="G428"/>
          <cell r="H428"/>
          <cell r="I428"/>
          <cell r="J428"/>
          <cell r="K428"/>
          <cell r="L428"/>
          <cell r="M428"/>
          <cell r="N428"/>
          <cell r="O428"/>
          <cell r="P428"/>
          <cell r="Q428"/>
          <cell r="R428"/>
          <cell r="S428"/>
          <cell r="T428"/>
          <cell r="U428"/>
          <cell r="V428"/>
          <cell r="W428"/>
          <cell r="X428"/>
          <cell r="Y428"/>
          <cell r="Z428"/>
          <cell r="AA428"/>
          <cell r="AB428"/>
          <cell r="AC428"/>
          <cell r="AD428"/>
          <cell r="AE428"/>
        </row>
        <row r="429">
          <cell r="G429"/>
          <cell r="H429"/>
          <cell r="I429"/>
          <cell r="J429"/>
          <cell r="K429"/>
          <cell r="L429"/>
          <cell r="M429"/>
          <cell r="N429"/>
          <cell r="O429"/>
          <cell r="P429"/>
          <cell r="Q429"/>
          <cell r="R429"/>
          <cell r="S429"/>
          <cell r="T429"/>
          <cell r="U429"/>
          <cell r="V429"/>
          <cell r="W429"/>
          <cell r="X429"/>
          <cell r="Y429"/>
          <cell r="Z429"/>
          <cell r="AA429"/>
          <cell r="AB429"/>
          <cell r="AC429"/>
          <cell r="AD429"/>
          <cell r="AE429"/>
        </row>
        <row r="430">
          <cell r="G430"/>
          <cell r="H430"/>
          <cell r="I430"/>
          <cell r="J430"/>
          <cell r="K430"/>
          <cell r="L430"/>
          <cell r="M430"/>
          <cell r="N430"/>
          <cell r="O430"/>
          <cell r="P430"/>
          <cell r="Q430"/>
          <cell r="R430"/>
          <cell r="S430"/>
          <cell r="T430"/>
          <cell r="U430"/>
          <cell r="V430"/>
          <cell r="W430"/>
          <cell r="X430"/>
          <cell r="Y430"/>
          <cell r="Z430"/>
          <cell r="AA430"/>
          <cell r="AB430"/>
          <cell r="AC430"/>
          <cell r="AD430"/>
          <cell r="AE430"/>
        </row>
        <row r="431">
          <cell r="G431"/>
          <cell r="H431"/>
          <cell r="I431"/>
          <cell r="J431"/>
          <cell r="K431"/>
          <cell r="L431"/>
          <cell r="M431"/>
          <cell r="N431"/>
          <cell r="O431"/>
          <cell r="P431"/>
          <cell r="Q431"/>
          <cell r="R431"/>
          <cell r="S431"/>
          <cell r="T431"/>
          <cell r="U431"/>
          <cell r="V431"/>
          <cell r="W431"/>
          <cell r="X431"/>
          <cell r="Y431"/>
          <cell r="Z431"/>
          <cell r="AA431"/>
          <cell r="AB431"/>
          <cell r="AC431"/>
          <cell r="AD431"/>
          <cell r="AE431"/>
        </row>
        <row r="432">
          <cell r="G432"/>
          <cell r="H432"/>
          <cell r="I432"/>
          <cell r="J432"/>
          <cell r="K432"/>
          <cell r="L432"/>
          <cell r="M432"/>
          <cell r="N432"/>
          <cell r="O432"/>
          <cell r="P432"/>
          <cell r="Q432"/>
          <cell r="R432"/>
          <cell r="S432"/>
          <cell r="T432"/>
          <cell r="U432"/>
          <cell r="V432"/>
          <cell r="W432"/>
          <cell r="X432"/>
          <cell r="Y432"/>
          <cell r="Z432"/>
          <cell r="AA432"/>
          <cell r="AB432"/>
          <cell r="AC432"/>
          <cell r="AD432"/>
          <cell r="AE432"/>
        </row>
        <row r="433">
          <cell r="G433"/>
          <cell r="H433"/>
          <cell r="I433"/>
          <cell r="J433"/>
          <cell r="K433"/>
          <cell r="L433"/>
          <cell r="M433"/>
          <cell r="N433"/>
          <cell r="O433"/>
          <cell r="P433"/>
          <cell r="Q433"/>
          <cell r="R433"/>
          <cell r="S433"/>
          <cell r="T433"/>
          <cell r="U433"/>
          <cell r="V433"/>
          <cell r="W433"/>
          <cell r="X433"/>
          <cell r="Y433"/>
          <cell r="Z433"/>
          <cell r="AA433"/>
          <cell r="AB433"/>
          <cell r="AC433"/>
          <cell r="AD433"/>
          <cell r="AE433"/>
        </row>
        <row r="434">
          <cell r="G434"/>
          <cell r="H434"/>
          <cell r="I434"/>
          <cell r="J434"/>
          <cell r="K434"/>
          <cell r="L434"/>
          <cell r="M434"/>
          <cell r="N434"/>
          <cell r="O434"/>
          <cell r="P434"/>
          <cell r="Q434"/>
          <cell r="R434"/>
          <cell r="S434"/>
          <cell r="T434"/>
          <cell r="U434"/>
          <cell r="V434"/>
          <cell r="W434"/>
          <cell r="X434"/>
          <cell r="Y434"/>
          <cell r="Z434"/>
          <cell r="AA434"/>
          <cell r="AB434"/>
          <cell r="AC434"/>
          <cell r="AD434"/>
          <cell r="AE434"/>
        </row>
        <row r="435">
          <cell r="G435"/>
          <cell r="H435"/>
          <cell r="I435"/>
          <cell r="J435"/>
          <cell r="K435"/>
          <cell r="L435"/>
          <cell r="M435"/>
          <cell r="N435"/>
          <cell r="O435"/>
          <cell r="P435"/>
          <cell r="Q435"/>
          <cell r="R435"/>
          <cell r="S435"/>
          <cell r="T435"/>
          <cell r="U435"/>
          <cell r="V435"/>
          <cell r="W435"/>
          <cell r="X435"/>
          <cell r="Y435"/>
          <cell r="Z435"/>
          <cell r="AA435"/>
          <cell r="AB435"/>
          <cell r="AC435"/>
          <cell r="AD435"/>
          <cell r="AE435"/>
        </row>
        <row r="436">
          <cell r="G436"/>
          <cell r="H436"/>
          <cell r="I436"/>
          <cell r="J436"/>
          <cell r="K436"/>
          <cell r="L436"/>
          <cell r="M436"/>
          <cell r="N436"/>
          <cell r="O436"/>
          <cell r="P436"/>
          <cell r="Q436"/>
          <cell r="R436"/>
          <cell r="S436"/>
          <cell r="T436"/>
          <cell r="U436"/>
          <cell r="V436"/>
          <cell r="W436"/>
          <cell r="X436"/>
          <cell r="Y436"/>
          <cell r="Z436"/>
          <cell r="AA436"/>
          <cell r="AB436"/>
          <cell r="AC436"/>
          <cell r="AD436"/>
          <cell r="AE436"/>
        </row>
        <row r="437">
          <cell r="G437"/>
          <cell r="H437"/>
          <cell r="I437"/>
          <cell r="J437"/>
          <cell r="K437"/>
          <cell r="L437"/>
          <cell r="M437"/>
          <cell r="N437"/>
          <cell r="O437"/>
          <cell r="P437"/>
          <cell r="Q437"/>
          <cell r="R437"/>
          <cell r="S437"/>
          <cell r="T437"/>
          <cell r="U437"/>
          <cell r="V437"/>
          <cell r="W437"/>
          <cell r="X437"/>
          <cell r="Y437"/>
          <cell r="Z437"/>
          <cell r="AA437"/>
          <cell r="AB437"/>
          <cell r="AC437"/>
          <cell r="AD437"/>
          <cell r="AE437"/>
        </row>
        <row r="438">
          <cell r="G438"/>
          <cell r="H438"/>
          <cell r="I438"/>
          <cell r="J438"/>
          <cell r="K438"/>
          <cell r="L438"/>
          <cell r="M438"/>
          <cell r="N438"/>
          <cell r="O438"/>
          <cell r="P438"/>
          <cell r="Q438"/>
          <cell r="R438"/>
          <cell r="S438"/>
          <cell r="T438"/>
          <cell r="U438"/>
          <cell r="V438"/>
          <cell r="W438"/>
          <cell r="X438"/>
          <cell r="Y438"/>
          <cell r="Z438"/>
          <cell r="AA438"/>
          <cell r="AB438"/>
          <cell r="AC438"/>
          <cell r="AD438"/>
          <cell r="AE438"/>
        </row>
        <row r="439">
          <cell r="G439"/>
          <cell r="H439"/>
          <cell r="I439"/>
          <cell r="J439"/>
          <cell r="K439"/>
          <cell r="L439"/>
          <cell r="M439"/>
          <cell r="N439"/>
          <cell r="O439"/>
          <cell r="P439"/>
          <cell r="Q439"/>
          <cell r="R439"/>
          <cell r="S439"/>
          <cell r="T439"/>
          <cell r="U439"/>
          <cell r="V439"/>
          <cell r="W439"/>
          <cell r="X439"/>
          <cell r="Y439"/>
          <cell r="Z439"/>
          <cell r="AA439"/>
          <cell r="AB439"/>
          <cell r="AC439"/>
          <cell r="AD439"/>
          <cell r="AE439"/>
        </row>
        <row r="440">
          <cell r="G440"/>
          <cell r="H440"/>
          <cell r="I440"/>
          <cell r="J440"/>
          <cell r="K440"/>
          <cell r="L440"/>
          <cell r="M440"/>
          <cell r="N440"/>
          <cell r="O440"/>
          <cell r="P440"/>
          <cell r="Q440"/>
          <cell r="R440"/>
          <cell r="S440"/>
          <cell r="T440"/>
          <cell r="U440"/>
          <cell r="V440"/>
          <cell r="W440"/>
          <cell r="X440"/>
          <cell r="Y440"/>
          <cell r="Z440"/>
          <cell r="AA440"/>
          <cell r="AB440"/>
          <cell r="AC440"/>
          <cell r="AD440"/>
          <cell r="AE440"/>
        </row>
        <row r="441">
          <cell r="G441"/>
          <cell r="H441"/>
          <cell r="I441"/>
          <cell r="J441"/>
          <cell r="K441"/>
          <cell r="L441"/>
          <cell r="M441"/>
          <cell r="N441"/>
          <cell r="O441"/>
          <cell r="P441"/>
          <cell r="Q441"/>
          <cell r="R441"/>
          <cell r="S441"/>
          <cell r="T441"/>
          <cell r="U441"/>
          <cell r="V441"/>
          <cell r="W441"/>
          <cell r="X441"/>
          <cell r="Y441"/>
          <cell r="Z441"/>
          <cell r="AA441"/>
          <cell r="AB441"/>
          <cell r="AC441"/>
          <cell r="AD441"/>
          <cell r="AE441"/>
        </row>
        <row r="442">
          <cell r="G442"/>
          <cell r="H442"/>
          <cell r="I442"/>
          <cell r="J442"/>
          <cell r="K442"/>
          <cell r="L442"/>
          <cell r="M442"/>
          <cell r="N442"/>
          <cell r="O442"/>
          <cell r="P442"/>
          <cell r="Q442"/>
          <cell r="R442"/>
          <cell r="S442"/>
          <cell r="T442"/>
          <cell r="U442"/>
          <cell r="V442"/>
          <cell r="W442"/>
          <cell r="X442"/>
          <cell r="Y442"/>
          <cell r="Z442"/>
          <cell r="AA442"/>
          <cell r="AB442"/>
          <cell r="AC442"/>
          <cell r="AD442"/>
          <cell r="AE442"/>
        </row>
        <row r="443">
          <cell r="G443"/>
          <cell r="H443"/>
          <cell r="I443"/>
          <cell r="J443"/>
          <cell r="K443"/>
          <cell r="L443"/>
          <cell r="M443"/>
          <cell r="N443"/>
          <cell r="O443"/>
          <cell r="P443"/>
          <cell r="Q443"/>
          <cell r="R443"/>
          <cell r="S443"/>
          <cell r="T443"/>
          <cell r="U443"/>
          <cell r="V443"/>
          <cell r="W443"/>
          <cell r="X443"/>
          <cell r="Y443"/>
          <cell r="Z443"/>
          <cell r="AA443"/>
          <cell r="AB443"/>
          <cell r="AC443"/>
          <cell r="AD443"/>
          <cell r="AE443"/>
        </row>
        <row r="444">
          <cell r="G444"/>
          <cell r="H444"/>
          <cell r="I444"/>
          <cell r="J444"/>
          <cell r="K444"/>
          <cell r="L444"/>
          <cell r="M444"/>
          <cell r="N444"/>
          <cell r="O444"/>
          <cell r="P444"/>
          <cell r="Q444"/>
          <cell r="R444"/>
          <cell r="S444"/>
          <cell r="T444"/>
          <cell r="U444"/>
          <cell r="V444"/>
          <cell r="W444"/>
          <cell r="X444"/>
          <cell r="Y444"/>
          <cell r="Z444"/>
          <cell r="AA444"/>
          <cell r="AB444"/>
          <cell r="AC444"/>
          <cell r="AD444"/>
          <cell r="AE444"/>
        </row>
        <row r="445">
          <cell r="G445"/>
          <cell r="H445"/>
          <cell r="I445"/>
          <cell r="J445"/>
          <cell r="K445"/>
          <cell r="L445"/>
          <cell r="M445"/>
          <cell r="N445"/>
          <cell r="O445"/>
          <cell r="P445"/>
          <cell r="Q445"/>
          <cell r="R445"/>
          <cell r="S445"/>
          <cell r="T445"/>
          <cell r="U445"/>
          <cell r="V445"/>
          <cell r="W445"/>
          <cell r="X445"/>
          <cell r="Y445"/>
          <cell r="Z445"/>
          <cell r="AA445"/>
          <cell r="AB445"/>
          <cell r="AC445"/>
          <cell r="AD445"/>
          <cell r="AE445"/>
        </row>
        <row r="446">
          <cell r="G446"/>
          <cell r="H446"/>
          <cell r="I446"/>
          <cell r="J446"/>
          <cell r="K446"/>
          <cell r="L446"/>
          <cell r="M446"/>
          <cell r="N446"/>
          <cell r="O446"/>
          <cell r="P446"/>
          <cell r="Q446"/>
          <cell r="R446"/>
          <cell r="S446"/>
          <cell r="T446"/>
          <cell r="U446"/>
          <cell r="V446"/>
          <cell r="W446"/>
          <cell r="X446"/>
          <cell r="Y446"/>
          <cell r="Z446"/>
          <cell r="AA446"/>
          <cell r="AB446"/>
          <cell r="AC446"/>
          <cell r="AD446"/>
          <cell r="AE446"/>
        </row>
        <row r="447">
          <cell r="G447"/>
          <cell r="H447"/>
          <cell r="I447"/>
          <cell r="J447"/>
          <cell r="K447"/>
          <cell r="L447"/>
          <cell r="M447"/>
          <cell r="N447"/>
          <cell r="O447"/>
          <cell r="P447"/>
          <cell r="Q447"/>
          <cell r="R447"/>
          <cell r="S447"/>
          <cell r="T447"/>
          <cell r="U447"/>
          <cell r="V447"/>
          <cell r="W447"/>
          <cell r="X447"/>
          <cell r="Y447"/>
          <cell r="Z447"/>
          <cell r="AA447"/>
          <cell r="AB447"/>
          <cell r="AC447"/>
          <cell r="AD447"/>
          <cell r="AE447"/>
        </row>
        <row r="448">
          <cell r="G448"/>
          <cell r="H448"/>
          <cell r="I448"/>
          <cell r="J448"/>
          <cell r="K448"/>
          <cell r="L448"/>
          <cell r="M448"/>
          <cell r="N448"/>
          <cell r="O448"/>
          <cell r="P448"/>
          <cell r="Q448"/>
          <cell r="R448"/>
          <cell r="S448"/>
          <cell r="T448"/>
          <cell r="U448"/>
          <cell r="V448"/>
          <cell r="W448"/>
          <cell r="X448"/>
          <cell r="Y448"/>
          <cell r="Z448"/>
          <cell r="AA448"/>
          <cell r="AB448"/>
          <cell r="AC448"/>
          <cell r="AD448"/>
          <cell r="AE448"/>
        </row>
        <row r="449">
          <cell r="G449"/>
          <cell r="H449"/>
          <cell r="I449"/>
          <cell r="J449"/>
          <cell r="K449"/>
          <cell r="L449"/>
          <cell r="M449"/>
          <cell r="N449"/>
          <cell r="O449"/>
          <cell r="P449"/>
          <cell r="Q449"/>
          <cell r="R449"/>
          <cell r="S449"/>
          <cell r="T449"/>
          <cell r="U449"/>
          <cell r="V449"/>
          <cell r="W449"/>
          <cell r="X449"/>
          <cell r="Y449"/>
          <cell r="Z449"/>
          <cell r="AA449"/>
          <cell r="AB449"/>
          <cell r="AC449"/>
          <cell r="AD449"/>
          <cell r="AE449"/>
        </row>
        <row r="450">
          <cell r="G450"/>
          <cell r="H450"/>
          <cell r="I450"/>
          <cell r="J450"/>
          <cell r="K450"/>
          <cell r="L450"/>
          <cell r="M450"/>
          <cell r="N450"/>
          <cell r="O450"/>
          <cell r="P450"/>
          <cell r="Q450"/>
          <cell r="R450"/>
          <cell r="S450"/>
          <cell r="T450"/>
          <cell r="U450"/>
          <cell r="V450"/>
          <cell r="W450"/>
          <cell r="X450"/>
          <cell r="Y450"/>
          <cell r="Z450"/>
          <cell r="AA450"/>
          <cell r="AB450"/>
          <cell r="AC450"/>
          <cell r="AD450"/>
          <cell r="AE450"/>
        </row>
        <row r="451">
          <cell r="G451"/>
          <cell r="H451"/>
          <cell r="I451"/>
          <cell r="J451"/>
          <cell r="K451"/>
          <cell r="L451"/>
          <cell r="M451"/>
          <cell r="N451"/>
          <cell r="O451"/>
          <cell r="P451"/>
          <cell r="Q451"/>
          <cell r="R451"/>
          <cell r="S451"/>
          <cell r="T451"/>
          <cell r="U451"/>
          <cell r="V451"/>
          <cell r="W451"/>
          <cell r="X451"/>
          <cell r="Y451"/>
          <cell r="Z451"/>
          <cell r="AA451"/>
          <cell r="AB451"/>
          <cell r="AC451"/>
          <cell r="AD451"/>
          <cell r="AE451"/>
        </row>
        <row r="452">
          <cell r="G452"/>
          <cell r="H452"/>
          <cell r="I452"/>
          <cell r="J452"/>
          <cell r="K452"/>
          <cell r="L452"/>
          <cell r="M452"/>
          <cell r="N452"/>
          <cell r="O452"/>
          <cell r="P452"/>
          <cell r="Q452"/>
          <cell r="R452"/>
          <cell r="S452"/>
          <cell r="T452"/>
          <cell r="U452"/>
          <cell r="V452"/>
          <cell r="W452"/>
          <cell r="X452"/>
          <cell r="Y452"/>
          <cell r="Z452"/>
          <cell r="AA452"/>
          <cell r="AB452"/>
          <cell r="AC452"/>
          <cell r="AD452"/>
          <cell r="AE452"/>
        </row>
        <row r="453">
          <cell r="G453"/>
          <cell r="H453"/>
          <cell r="I453"/>
          <cell r="J453"/>
          <cell r="K453"/>
          <cell r="L453"/>
          <cell r="M453"/>
          <cell r="N453"/>
          <cell r="O453"/>
          <cell r="P453"/>
          <cell r="Q453"/>
          <cell r="R453"/>
          <cell r="S453"/>
          <cell r="T453"/>
          <cell r="U453"/>
          <cell r="V453"/>
          <cell r="W453"/>
          <cell r="X453"/>
          <cell r="Y453"/>
          <cell r="Z453"/>
          <cell r="AA453"/>
          <cell r="AB453"/>
          <cell r="AC453"/>
          <cell r="AD453"/>
          <cell r="AE453"/>
        </row>
        <row r="454">
          <cell r="G454"/>
          <cell r="H454"/>
          <cell r="I454"/>
          <cell r="J454"/>
          <cell r="K454"/>
          <cell r="L454"/>
          <cell r="M454"/>
          <cell r="N454"/>
          <cell r="O454"/>
          <cell r="P454"/>
          <cell r="Q454"/>
          <cell r="R454"/>
          <cell r="S454"/>
          <cell r="T454"/>
          <cell r="U454"/>
          <cell r="V454"/>
          <cell r="W454"/>
          <cell r="X454"/>
          <cell r="Y454"/>
          <cell r="Z454"/>
          <cell r="AA454"/>
          <cell r="AB454"/>
          <cell r="AC454"/>
          <cell r="AD454"/>
          <cell r="AE454"/>
        </row>
        <row r="455">
          <cell r="G455"/>
          <cell r="H455"/>
          <cell r="I455"/>
          <cell r="J455"/>
          <cell r="K455"/>
          <cell r="L455"/>
          <cell r="M455"/>
          <cell r="N455"/>
          <cell r="O455"/>
          <cell r="P455"/>
          <cell r="Q455"/>
          <cell r="R455"/>
          <cell r="S455"/>
          <cell r="T455"/>
          <cell r="U455"/>
          <cell r="V455"/>
          <cell r="W455"/>
          <cell r="X455"/>
          <cell r="Y455"/>
          <cell r="Z455"/>
          <cell r="AA455"/>
          <cell r="AB455"/>
          <cell r="AC455"/>
          <cell r="AD455"/>
          <cell r="AE455"/>
        </row>
        <row r="456">
          <cell r="G456"/>
          <cell r="H456"/>
          <cell r="I456"/>
          <cell r="J456"/>
          <cell r="K456"/>
          <cell r="L456"/>
          <cell r="M456"/>
          <cell r="N456"/>
          <cell r="O456"/>
          <cell r="P456"/>
          <cell r="Q456"/>
          <cell r="R456"/>
          <cell r="S456"/>
          <cell r="T456"/>
          <cell r="U456"/>
          <cell r="V456"/>
          <cell r="W456"/>
          <cell r="X456"/>
          <cell r="Y456"/>
          <cell r="Z456"/>
          <cell r="AA456"/>
          <cell r="AB456"/>
          <cell r="AC456"/>
          <cell r="AD456"/>
          <cell r="AE456"/>
        </row>
        <row r="457">
          <cell r="G457"/>
          <cell r="H457"/>
          <cell r="I457"/>
          <cell r="J457"/>
          <cell r="K457"/>
          <cell r="L457"/>
          <cell r="M457"/>
          <cell r="N457"/>
          <cell r="O457"/>
          <cell r="P457"/>
          <cell r="Q457"/>
          <cell r="R457"/>
          <cell r="S457"/>
          <cell r="T457"/>
          <cell r="U457"/>
          <cell r="V457"/>
          <cell r="W457"/>
          <cell r="X457"/>
          <cell r="Y457"/>
          <cell r="Z457"/>
          <cell r="AA457"/>
          <cell r="AB457"/>
          <cell r="AC457"/>
          <cell r="AD457"/>
          <cell r="AE457"/>
        </row>
        <row r="458">
          <cell r="G458"/>
          <cell r="H458"/>
          <cell r="I458"/>
          <cell r="J458"/>
          <cell r="K458"/>
          <cell r="L458"/>
          <cell r="M458"/>
          <cell r="N458"/>
          <cell r="O458"/>
          <cell r="P458"/>
          <cell r="Q458"/>
          <cell r="R458"/>
          <cell r="S458"/>
          <cell r="T458"/>
          <cell r="U458"/>
          <cell r="V458"/>
          <cell r="W458"/>
          <cell r="X458"/>
          <cell r="Y458"/>
          <cell r="Z458"/>
          <cell r="AA458"/>
          <cell r="AB458"/>
          <cell r="AC458"/>
          <cell r="AD458"/>
          <cell r="AE458"/>
        </row>
        <row r="459">
          <cell r="G459"/>
          <cell r="H459"/>
          <cell r="I459"/>
          <cell r="J459"/>
          <cell r="K459"/>
          <cell r="L459"/>
          <cell r="M459"/>
          <cell r="N459"/>
          <cell r="O459"/>
          <cell r="P459"/>
          <cell r="Q459"/>
          <cell r="R459"/>
          <cell r="S459"/>
          <cell r="T459"/>
          <cell r="U459"/>
          <cell r="V459"/>
          <cell r="W459"/>
          <cell r="X459"/>
          <cell r="Y459"/>
          <cell r="Z459"/>
          <cell r="AA459"/>
          <cell r="AB459"/>
          <cell r="AC459"/>
          <cell r="AD459"/>
          <cell r="AE459"/>
        </row>
        <row r="460">
          <cell r="G460"/>
          <cell r="H460"/>
          <cell r="I460"/>
          <cell r="J460"/>
          <cell r="K460"/>
          <cell r="L460"/>
          <cell r="M460"/>
          <cell r="N460"/>
          <cell r="O460"/>
          <cell r="P460"/>
          <cell r="Q460"/>
          <cell r="R460"/>
          <cell r="S460"/>
          <cell r="T460"/>
          <cell r="U460"/>
          <cell r="V460"/>
          <cell r="W460"/>
          <cell r="X460"/>
          <cell r="Y460"/>
          <cell r="Z460"/>
          <cell r="AA460"/>
          <cell r="AB460"/>
          <cell r="AC460"/>
          <cell r="AD460"/>
          <cell r="AE460"/>
        </row>
        <row r="461">
          <cell r="G461"/>
          <cell r="H461"/>
          <cell r="I461"/>
          <cell r="J461"/>
          <cell r="K461"/>
          <cell r="L461"/>
          <cell r="M461"/>
          <cell r="N461"/>
          <cell r="O461"/>
          <cell r="P461"/>
          <cell r="Q461"/>
          <cell r="R461"/>
          <cell r="S461"/>
          <cell r="T461"/>
          <cell r="U461"/>
          <cell r="V461"/>
          <cell r="W461"/>
          <cell r="X461"/>
          <cell r="Y461"/>
          <cell r="Z461"/>
          <cell r="AA461"/>
          <cell r="AB461"/>
          <cell r="AC461"/>
          <cell r="AD461"/>
          <cell r="AE461"/>
        </row>
        <row r="462">
          <cell r="G462"/>
          <cell r="H462"/>
          <cell r="I462"/>
          <cell r="J462"/>
          <cell r="K462"/>
          <cell r="L462"/>
          <cell r="M462"/>
          <cell r="N462"/>
          <cell r="O462"/>
          <cell r="P462"/>
          <cell r="Q462"/>
          <cell r="R462"/>
          <cell r="S462"/>
          <cell r="T462"/>
          <cell r="U462"/>
          <cell r="V462"/>
          <cell r="W462"/>
          <cell r="X462"/>
          <cell r="Y462"/>
          <cell r="Z462"/>
          <cell r="AA462"/>
          <cell r="AB462"/>
          <cell r="AC462"/>
          <cell r="AD462"/>
          <cell r="AE462"/>
        </row>
        <row r="463">
          <cell r="G463"/>
          <cell r="H463"/>
          <cell r="I463"/>
          <cell r="J463"/>
          <cell r="K463"/>
          <cell r="L463"/>
          <cell r="M463"/>
          <cell r="N463"/>
          <cell r="O463"/>
          <cell r="P463"/>
          <cell r="Q463"/>
          <cell r="R463"/>
          <cell r="S463"/>
          <cell r="T463"/>
          <cell r="U463"/>
          <cell r="V463"/>
          <cell r="W463"/>
          <cell r="X463"/>
          <cell r="Y463"/>
          <cell r="Z463"/>
          <cell r="AA463"/>
          <cell r="AB463"/>
          <cell r="AC463"/>
          <cell r="AD463"/>
          <cell r="AE463"/>
        </row>
        <row r="464">
          <cell r="G464"/>
          <cell r="H464"/>
          <cell r="I464"/>
          <cell r="J464"/>
          <cell r="K464"/>
          <cell r="L464"/>
          <cell r="M464"/>
          <cell r="N464"/>
          <cell r="O464"/>
          <cell r="P464"/>
          <cell r="Q464"/>
          <cell r="R464"/>
          <cell r="S464"/>
          <cell r="T464"/>
          <cell r="U464"/>
          <cell r="V464"/>
          <cell r="W464"/>
          <cell r="X464"/>
          <cell r="Y464"/>
          <cell r="Z464"/>
          <cell r="AA464"/>
          <cell r="AB464"/>
          <cell r="AC464"/>
          <cell r="AD464"/>
          <cell r="AE464"/>
        </row>
        <row r="465">
          <cell r="G465"/>
          <cell r="H465"/>
          <cell r="I465"/>
          <cell r="J465"/>
          <cell r="K465"/>
          <cell r="L465"/>
          <cell r="M465"/>
          <cell r="N465"/>
          <cell r="O465"/>
          <cell r="P465"/>
          <cell r="Q465"/>
          <cell r="R465"/>
          <cell r="S465"/>
          <cell r="T465"/>
          <cell r="U465"/>
          <cell r="V465"/>
          <cell r="W465"/>
          <cell r="X465"/>
          <cell r="Y465"/>
          <cell r="Z465"/>
          <cell r="AA465"/>
          <cell r="AB465"/>
          <cell r="AC465"/>
          <cell r="AD465"/>
          <cell r="AE465"/>
        </row>
        <row r="466">
          <cell r="G466"/>
          <cell r="H466"/>
          <cell r="I466"/>
          <cell r="J466"/>
          <cell r="K466"/>
          <cell r="L466"/>
          <cell r="M466"/>
          <cell r="N466"/>
          <cell r="O466"/>
          <cell r="P466"/>
          <cell r="Q466"/>
          <cell r="R466"/>
          <cell r="S466"/>
          <cell r="T466"/>
          <cell r="U466"/>
          <cell r="V466"/>
          <cell r="W466"/>
          <cell r="X466"/>
          <cell r="Y466"/>
          <cell r="Z466"/>
          <cell r="AA466"/>
          <cell r="AB466"/>
          <cell r="AC466"/>
          <cell r="AD466"/>
          <cell r="AE466"/>
        </row>
        <row r="467">
          <cell r="G467"/>
          <cell r="H467"/>
          <cell r="I467"/>
          <cell r="J467"/>
          <cell r="K467"/>
          <cell r="L467"/>
          <cell r="M467"/>
          <cell r="N467"/>
          <cell r="O467"/>
          <cell r="P467"/>
          <cell r="Q467"/>
          <cell r="R467"/>
          <cell r="S467"/>
          <cell r="T467"/>
          <cell r="U467"/>
          <cell r="V467"/>
          <cell r="W467"/>
          <cell r="X467"/>
          <cell r="Y467"/>
          <cell r="Z467"/>
          <cell r="AA467"/>
          <cell r="AB467"/>
          <cell r="AC467"/>
          <cell r="AD467"/>
          <cell r="AE467"/>
        </row>
        <row r="468">
          <cell r="G468"/>
          <cell r="H468"/>
          <cell r="I468"/>
          <cell r="J468"/>
          <cell r="K468"/>
          <cell r="L468"/>
          <cell r="M468"/>
          <cell r="N468"/>
          <cell r="O468"/>
          <cell r="P468"/>
          <cell r="Q468"/>
          <cell r="R468"/>
          <cell r="S468"/>
          <cell r="T468"/>
          <cell r="U468"/>
          <cell r="V468"/>
          <cell r="W468"/>
          <cell r="X468"/>
          <cell r="Y468"/>
          <cell r="Z468"/>
          <cell r="AA468"/>
          <cell r="AB468"/>
          <cell r="AC468"/>
          <cell r="AD468"/>
          <cell r="AE468"/>
        </row>
        <row r="469">
          <cell r="G469"/>
          <cell r="H469"/>
          <cell r="I469"/>
          <cell r="J469"/>
          <cell r="K469"/>
          <cell r="L469"/>
          <cell r="M469"/>
          <cell r="N469"/>
          <cell r="O469"/>
          <cell r="P469"/>
          <cell r="Q469"/>
          <cell r="R469"/>
          <cell r="S469"/>
          <cell r="T469"/>
          <cell r="U469"/>
          <cell r="V469"/>
          <cell r="W469"/>
          <cell r="X469"/>
          <cell r="Y469"/>
          <cell r="Z469"/>
          <cell r="AA469"/>
          <cell r="AB469"/>
          <cell r="AC469"/>
          <cell r="AD469"/>
          <cell r="AE469"/>
        </row>
        <row r="470">
          <cell r="G470"/>
          <cell r="H470"/>
          <cell r="I470"/>
          <cell r="J470"/>
          <cell r="K470"/>
          <cell r="L470"/>
          <cell r="M470"/>
          <cell r="N470"/>
          <cell r="O470"/>
          <cell r="P470"/>
          <cell r="Q470"/>
          <cell r="R470"/>
          <cell r="S470"/>
          <cell r="T470"/>
          <cell r="U470"/>
          <cell r="V470"/>
          <cell r="W470"/>
          <cell r="X470"/>
          <cell r="Y470"/>
          <cell r="Z470"/>
          <cell r="AA470"/>
          <cell r="AB470"/>
          <cell r="AC470"/>
          <cell r="AD470"/>
          <cell r="AE470"/>
        </row>
        <row r="471">
          <cell r="G471"/>
          <cell r="H471"/>
          <cell r="I471"/>
          <cell r="J471"/>
          <cell r="K471"/>
          <cell r="L471"/>
          <cell r="M471"/>
          <cell r="N471"/>
          <cell r="O471"/>
          <cell r="P471"/>
          <cell r="Q471"/>
          <cell r="R471"/>
          <cell r="S471"/>
          <cell r="T471"/>
          <cell r="U471"/>
          <cell r="V471"/>
          <cell r="W471"/>
          <cell r="X471"/>
          <cell r="Y471"/>
          <cell r="Z471"/>
          <cell r="AA471"/>
          <cell r="AB471"/>
          <cell r="AC471"/>
          <cell r="AD471"/>
          <cell r="AE471"/>
        </row>
        <row r="472">
          <cell r="G472"/>
          <cell r="H472"/>
          <cell r="I472"/>
          <cell r="J472"/>
          <cell r="K472"/>
          <cell r="L472"/>
          <cell r="M472"/>
          <cell r="N472"/>
          <cell r="O472"/>
          <cell r="P472"/>
          <cell r="Q472"/>
          <cell r="R472"/>
          <cell r="S472"/>
          <cell r="T472"/>
          <cell r="U472"/>
          <cell r="V472"/>
          <cell r="W472"/>
          <cell r="X472"/>
          <cell r="Y472"/>
          <cell r="Z472"/>
          <cell r="AA472"/>
          <cell r="AB472"/>
          <cell r="AC472"/>
          <cell r="AD472"/>
          <cell r="AE472"/>
        </row>
        <row r="473">
          <cell r="G473"/>
          <cell r="H473"/>
          <cell r="I473"/>
          <cell r="J473"/>
          <cell r="K473"/>
          <cell r="L473"/>
          <cell r="M473"/>
          <cell r="N473"/>
          <cell r="O473"/>
          <cell r="P473"/>
          <cell r="Q473"/>
          <cell r="R473"/>
          <cell r="S473"/>
          <cell r="T473"/>
          <cell r="U473"/>
          <cell r="V473"/>
          <cell r="W473"/>
          <cell r="X473"/>
          <cell r="Y473"/>
          <cell r="Z473"/>
          <cell r="AA473"/>
          <cell r="AB473"/>
          <cell r="AC473"/>
          <cell r="AD473"/>
          <cell r="AE473"/>
        </row>
        <row r="474">
          <cell r="G474"/>
          <cell r="H474"/>
          <cell r="I474"/>
          <cell r="J474"/>
          <cell r="K474"/>
          <cell r="L474"/>
          <cell r="M474"/>
          <cell r="N474"/>
          <cell r="O474"/>
          <cell r="P474"/>
          <cell r="Q474"/>
          <cell r="R474"/>
          <cell r="S474"/>
          <cell r="T474"/>
          <cell r="U474"/>
          <cell r="V474"/>
          <cell r="W474"/>
          <cell r="X474"/>
          <cell r="Y474"/>
          <cell r="Z474"/>
          <cell r="AA474"/>
          <cell r="AB474"/>
          <cell r="AC474"/>
          <cell r="AD474"/>
          <cell r="AE474"/>
        </row>
        <row r="475">
          <cell r="G475"/>
          <cell r="H475"/>
          <cell r="I475"/>
          <cell r="J475"/>
          <cell r="K475"/>
          <cell r="L475"/>
          <cell r="M475"/>
          <cell r="N475"/>
          <cell r="O475"/>
          <cell r="P475"/>
          <cell r="Q475"/>
          <cell r="R475"/>
          <cell r="S475"/>
          <cell r="T475"/>
          <cell r="U475"/>
          <cell r="V475"/>
          <cell r="W475"/>
          <cell r="X475"/>
          <cell r="Y475"/>
          <cell r="Z475"/>
          <cell r="AA475"/>
          <cell r="AB475"/>
          <cell r="AC475"/>
          <cell r="AD475"/>
          <cell r="AE475"/>
        </row>
        <row r="476">
          <cell r="G476"/>
          <cell r="H476"/>
          <cell r="I476"/>
          <cell r="J476"/>
          <cell r="K476"/>
          <cell r="L476"/>
          <cell r="M476"/>
          <cell r="N476"/>
          <cell r="O476"/>
          <cell r="P476"/>
          <cell r="Q476"/>
          <cell r="R476"/>
          <cell r="S476"/>
          <cell r="T476"/>
          <cell r="U476"/>
          <cell r="V476"/>
          <cell r="W476"/>
          <cell r="X476"/>
          <cell r="Y476"/>
          <cell r="Z476"/>
          <cell r="AA476"/>
          <cell r="AB476"/>
          <cell r="AC476"/>
          <cell r="AD476"/>
          <cell r="AE476"/>
        </row>
        <row r="477">
          <cell r="G477"/>
          <cell r="H477"/>
          <cell r="I477"/>
          <cell r="J477"/>
          <cell r="K477"/>
          <cell r="L477"/>
          <cell r="M477"/>
          <cell r="N477"/>
          <cell r="O477"/>
          <cell r="P477"/>
          <cell r="Q477"/>
          <cell r="R477"/>
          <cell r="S477"/>
          <cell r="T477"/>
          <cell r="U477"/>
          <cell r="V477"/>
          <cell r="W477"/>
          <cell r="X477"/>
          <cell r="Y477"/>
          <cell r="Z477"/>
          <cell r="AA477"/>
          <cell r="AB477"/>
          <cell r="AC477"/>
          <cell r="AD477"/>
          <cell r="AE477"/>
        </row>
        <row r="478">
          <cell r="G478"/>
          <cell r="H478"/>
          <cell r="I478"/>
          <cell r="J478"/>
          <cell r="K478"/>
          <cell r="L478"/>
          <cell r="M478"/>
          <cell r="N478"/>
          <cell r="O478"/>
          <cell r="P478"/>
          <cell r="Q478"/>
          <cell r="R478"/>
          <cell r="S478"/>
          <cell r="T478"/>
          <cell r="U478"/>
          <cell r="V478"/>
          <cell r="W478"/>
          <cell r="X478"/>
          <cell r="Y478"/>
          <cell r="Z478"/>
          <cell r="AA478"/>
          <cell r="AB478"/>
          <cell r="AC478"/>
          <cell r="AD478"/>
          <cell r="AE478"/>
        </row>
        <row r="479">
          <cell r="G479"/>
          <cell r="H479"/>
          <cell r="I479"/>
          <cell r="J479"/>
          <cell r="K479"/>
          <cell r="L479"/>
          <cell r="M479"/>
          <cell r="N479"/>
          <cell r="O479"/>
          <cell r="P479"/>
          <cell r="Q479"/>
          <cell r="R479"/>
          <cell r="S479"/>
          <cell r="T479"/>
          <cell r="U479"/>
          <cell r="V479"/>
          <cell r="W479"/>
          <cell r="X479"/>
          <cell r="Y479"/>
          <cell r="Z479"/>
          <cell r="AA479"/>
          <cell r="AB479"/>
          <cell r="AC479"/>
          <cell r="AD479"/>
          <cell r="AE479"/>
        </row>
        <row r="480">
          <cell r="G480"/>
          <cell r="H480"/>
          <cell r="I480"/>
          <cell r="J480"/>
          <cell r="K480"/>
          <cell r="L480"/>
          <cell r="M480"/>
          <cell r="N480"/>
          <cell r="O480"/>
          <cell r="P480"/>
          <cell r="Q480"/>
          <cell r="R480"/>
          <cell r="S480"/>
          <cell r="T480"/>
          <cell r="U480"/>
          <cell r="V480"/>
          <cell r="W480"/>
          <cell r="X480"/>
          <cell r="Y480"/>
          <cell r="Z480"/>
          <cell r="AA480"/>
          <cell r="AB480"/>
          <cell r="AC480"/>
          <cell r="AD480"/>
          <cell r="AE480"/>
        </row>
        <row r="481">
          <cell r="G481"/>
          <cell r="H481"/>
          <cell r="I481"/>
          <cell r="J481"/>
          <cell r="K481"/>
          <cell r="L481"/>
          <cell r="M481"/>
          <cell r="N481"/>
          <cell r="O481"/>
          <cell r="P481"/>
          <cell r="Q481"/>
          <cell r="R481"/>
          <cell r="S481"/>
          <cell r="T481"/>
          <cell r="U481"/>
          <cell r="V481"/>
          <cell r="W481"/>
          <cell r="X481"/>
          <cell r="Y481"/>
          <cell r="Z481"/>
          <cell r="AA481"/>
          <cell r="AB481"/>
          <cell r="AC481"/>
          <cell r="AD481"/>
          <cell r="AE481"/>
        </row>
        <row r="482">
          <cell r="G482"/>
          <cell r="H482"/>
          <cell r="I482"/>
          <cell r="J482"/>
          <cell r="K482"/>
          <cell r="L482"/>
          <cell r="M482"/>
          <cell r="N482"/>
          <cell r="O482"/>
          <cell r="P482"/>
          <cell r="Q482"/>
          <cell r="R482"/>
          <cell r="S482"/>
          <cell r="T482"/>
          <cell r="U482"/>
          <cell r="V482"/>
          <cell r="W482"/>
          <cell r="X482"/>
          <cell r="Y482"/>
          <cell r="Z482"/>
          <cell r="AA482"/>
          <cell r="AB482"/>
          <cell r="AC482"/>
          <cell r="AD482"/>
          <cell r="AE482"/>
        </row>
        <row r="483">
          <cell r="G483"/>
          <cell r="H483"/>
          <cell r="I483"/>
          <cell r="J483"/>
          <cell r="K483"/>
          <cell r="L483"/>
          <cell r="M483"/>
          <cell r="N483"/>
          <cell r="O483"/>
          <cell r="P483"/>
          <cell r="Q483"/>
          <cell r="R483"/>
          <cell r="S483"/>
          <cell r="T483"/>
          <cell r="U483"/>
          <cell r="V483"/>
          <cell r="W483"/>
          <cell r="X483"/>
          <cell r="Y483"/>
          <cell r="Z483"/>
          <cell r="AA483"/>
          <cell r="AB483"/>
          <cell r="AC483"/>
          <cell r="AD483"/>
          <cell r="AE483"/>
        </row>
        <row r="484">
          <cell r="G484"/>
          <cell r="H484"/>
          <cell r="I484"/>
          <cell r="J484"/>
          <cell r="K484"/>
          <cell r="L484"/>
          <cell r="M484"/>
          <cell r="N484"/>
          <cell r="O484"/>
          <cell r="P484"/>
          <cell r="Q484"/>
          <cell r="R484"/>
          <cell r="S484"/>
          <cell r="T484"/>
          <cell r="U484"/>
          <cell r="V484"/>
          <cell r="W484"/>
          <cell r="X484"/>
          <cell r="Y484"/>
          <cell r="Z484"/>
          <cell r="AA484"/>
          <cell r="AB484"/>
          <cell r="AC484"/>
          <cell r="AD484"/>
          <cell r="AE484"/>
        </row>
        <row r="485">
          <cell r="G485"/>
          <cell r="H485"/>
          <cell r="I485"/>
          <cell r="J485"/>
          <cell r="K485"/>
          <cell r="L485"/>
          <cell r="M485"/>
          <cell r="N485"/>
          <cell r="O485"/>
          <cell r="P485"/>
          <cell r="Q485"/>
          <cell r="R485"/>
          <cell r="S485"/>
          <cell r="T485"/>
          <cell r="U485"/>
          <cell r="V485"/>
          <cell r="W485"/>
          <cell r="X485"/>
          <cell r="Y485"/>
          <cell r="Z485"/>
          <cell r="AA485"/>
          <cell r="AB485"/>
          <cell r="AC485"/>
          <cell r="AD485"/>
          <cell r="AE485"/>
        </row>
        <row r="486">
          <cell r="G486"/>
          <cell r="H486"/>
          <cell r="I486"/>
          <cell r="J486"/>
          <cell r="K486"/>
          <cell r="L486"/>
          <cell r="M486"/>
          <cell r="N486"/>
          <cell r="O486"/>
          <cell r="P486"/>
          <cell r="Q486"/>
          <cell r="R486"/>
          <cell r="S486"/>
          <cell r="T486"/>
          <cell r="U486"/>
          <cell r="V486"/>
          <cell r="W486"/>
          <cell r="X486"/>
          <cell r="Y486"/>
          <cell r="Z486"/>
          <cell r="AA486"/>
          <cell r="AB486"/>
          <cell r="AC486"/>
          <cell r="AD486"/>
          <cell r="AE486"/>
        </row>
        <row r="487">
          <cell r="G487"/>
          <cell r="H487"/>
          <cell r="I487"/>
          <cell r="J487"/>
          <cell r="K487"/>
          <cell r="L487"/>
          <cell r="M487"/>
          <cell r="N487"/>
          <cell r="O487"/>
          <cell r="P487"/>
          <cell r="Q487"/>
          <cell r="R487"/>
          <cell r="S487"/>
          <cell r="T487"/>
          <cell r="U487"/>
          <cell r="V487"/>
          <cell r="W487"/>
          <cell r="X487"/>
          <cell r="Y487"/>
          <cell r="Z487"/>
          <cell r="AA487"/>
          <cell r="AB487"/>
          <cell r="AC487"/>
          <cell r="AD487"/>
          <cell r="AE487"/>
        </row>
        <row r="488">
          <cell r="G488"/>
          <cell r="H488"/>
          <cell r="I488"/>
          <cell r="J488"/>
          <cell r="K488"/>
          <cell r="L488"/>
          <cell r="M488"/>
          <cell r="N488"/>
          <cell r="O488"/>
          <cell r="P488"/>
          <cell r="Q488"/>
          <cell r="R488"/>
          <cell r="S488"/>
          <cell r="T488"/>
          <cell r="U488"/>
          <cell r="V488"/>
          <cell r="W488"/>
          <cell r="X488"/>
          <cell r="Y488"/>
          <cell r="Z488"/>
          <cell r="AA488"/>
          <cell r="AB488"/>
          <cell r="AC488"/>
          <cell r="AD488"/>
          <cell r="AE488"/>
        </row>
        <row r="489">
          <cell r="G489"/>
          <cell r="H489"/>
          <cell r="I489"/>
          <cell r="J489"/>
          <cell r="K489"/>
          <cell r="L489"/>
          <cell r="M489"/>
          <cell r="N489"/>
          <cell r="O489"/>
          <cell r="P489"/>
          <cell r="Q489"/>
          <cell r="R489"/>
          <cell r="S489"/>
          <cell r="T489"/>
          <cell r="U489"/>
          <cell r="V489"/>
          <cell r="W489"/>
          <cell r="X489"/>
          <cell r="Y489"/>
          <cell r="Z489"/>
          <cell r="AA489"/>
          <cell r="AB489"/>
          <cell r="AC489"/>
          <cell r="AD489"/>
          <cell r="AE489"/>
        </row>
        <row r="490">
          <cell r="G490"/>
          <cell r="H490"/>
          <cell r="I490"/>
          <cell r="J490"/>
          <cell r="K490"/>
          <cell r="L490"/>
          <cell r="M490"/>
          <cell r="N490"/>
          <cell r="O490"/>
          <cell r="P490"/>
          <cell r="Q490"/>
          <cell r="R490"/>
          <cell r="S490"/>
          <cell r="T490"/>
          <cell r="U490"/>
          <cell r="V490"/>
          <cell r="W490"/>
          <cell r="X490"/>
          <cell r="Y490"/>
          <cell r="Z490"/>
          <cell r="AA490"/>
          <cell r="AB490"/>
          <cell r="AC490"/>
          <cell r="AD490"/>
          <cell r="AE490"/>
        </row>
        <row r="491">
          <cell r="G491"/>
          <cell r="H491"/>
          <cell r="I491"/>
          <cell r="J491"/>
          <cell r="K491"/>
          <cell r="L491"/>
          <cell r="M491"/>
          <cell r="N491"/>
          <cell r="O491"/>
          <cell r="P491"/>
          <cell r="Q491"/>
          <cell r="R491"/>
          <cell r="S491"/>
          <cell r="T491"/>
          <cell r="U491"/>
          <cell r="V491"/>
          <cell r="W491"/>
          <cell r="X491"/>
          <cell r="Y491"/>
          <cell r="Z491"/>
          <cell r="AA491"/>
          <cell r="AB491"/>
          <cell r="AC491"/>
          <cell r="AD491"/>
          <cell r="AE491"/>
        </row>
        <row r="492">
          <cell r="G492"/>
          <cell r="H492"/>
          <cell r="I492"/>
          <cell r="J492"/>
          <cell r="K492"/>
          <cell r="L492"/>
          <cell r="M492"/>
          <cell r="N492"/>
          <cell r="O492"/>
          <cell r="P492"/>
          <cell r="Q492"/>
          <cell r="R492"/>
          <cell r="S492"/>
          <cell r="T492"/>
          <cell r="U492"/>
          <cell r="V492"/>
          <cell r="W492"/>
          <cell r="X492"/>
          <cell r="Y492"/>
          <cell r="Z492"/>
          <cell r="AA492"/>
          <cell r="AB492"/>
          <cell r="AC492"/>
          <cell r="AD492"/>
          <cell r="AE492"/>
        </row>
        <row r="493">
          <cell r="G493"/>
          <cell r="H493"/>
          <cell r="I493"/>
          <cell r="J493"/>
          <cell r="K493"/>
          <cell r="L493"/>
          <cell r="M493"/>
          <cell r="N493"/>
          <cell r="O493"/>
          <cell r="P493"/>
          <cell r="Q493"/>
          <cell r="R493"/>
          <cell r="S493"/>
          <cell r="T493"/>
          <cell r="U493"/>
          <cell r="V493"/>
          <cell r="W493"/>
          <cell r="X493"/>
          <cell r="Y493"/>
          <cell r="Z493"/>
          <cell r="AA493"/>
          <cell r="AB493"/>
          <cell r="AC493"/>
          <cell r="AD493"/>
          <cell r="AE493"/>
        </row>
        <row r="494">
          <cell r="G494"/>
          <cell r="H494"/>
          <cell r="I494"/>
          <cell r="J494"/>
          <cell r="K494"/>
          <cell r="L494"/>
          <cell r="M494"/>
          <cell r="N494"/>
          <cell r="O494"/>
          <cell r="P494"/>
          <cell r="Q494"/>
          <cell r="R494"/>
          <cell r="S494"/>
          <cell r="T494"/>
          <cell r="U494"/>
          <cell r="V494"/>
          <cell r="W494"/>
          <cell r="X494"/>
          <cell r="Y494"/>
          <cell r="Z494"/>
          <cell r="AA494"/>
          <cell r="AB494"/>
          <cell r="AC494"/>
          <cell r="AD494"/>
          <cell r="AE494"/>
        </row>
        <row r="495">
          <cell r="G495"/>
          <cell r="H495"/>
          <cell r="I495"/>
          <cell r="J495"/>
          <cell r="K495"/>
          <cell r="L495"/>
          <cell r="M495"/>
          <cell r="N495"/>
          <cell r="O495"/>
          <cell r="P495"/>
          <cell r="Q495"/>
          <cell r="R495"/>
          <cell r="S495"/>
          <cell r="T495"/>
          <cell r="U495"/>
          <cell r="V495"/>
          <cell r="W495"/>
          <cell r="X495"/>
          <cell r="Y495"/>
          <cell r="Z495"/>
          <cell r="AA495"/>
          <cell r="AB495"/>
          <cell r="AC495"/>
          <cell r="AD495"/>
          <cell r="AE495"/>
        </row>
        <row r="496">
          <cell r="G496"/>
          <cell r="H496"/>
          <cell r="I496"/>
          <cell r="J496"/>
          <cell r="K496"/>
          <cell r="L496"/>
          <cell r="M496"/>
          <cell r="N496"/>
          <cell r="O496"/>
          <cell r="P496"/>
          <cell r="Q496"/>
          <cell r="R496"/>
          <cell r="S496"/>
          <cell r="T496"/>
          <cell r="U496"/>
          <cell r="V496"/>
          <cell r="W496"/>
          <cell r="X496"/>
          <cell r="Y496"/>
          <cell r="Z496"/>
          <cell r="AA496"/>
          <cell r="AB496"/>
          <cell r="AC496"/>
          <cell r="AD496"/>
          <cell r="AE496"/>
        </row>
        <row r="497">
          <cell r="G497"/>
          <cell r="H497"/>
          <cell r="I497"/>
          <cell r="J497"/>
          <cell r="K497"/>
          <cell r="L497"/>
          <cell r="M497"/>
          <cell r="N497"/>
          <cell r="O497"/>
          <cell r="P497"/>
          <cell r="Q497"/>
          <cell r="R497"/>
          <cell r="S497"/>
          <cell r="T497"/>
          <cell r="U497"/>
          <cell r="V497"/>
          <cell r="W497"/>
          <cell r="X497"/>
          <cell r="Y497"/>
          <cell r="Z497"/>
          <cell r="AA497"/>
          <cell r="AB497"/>
          <cell r="AC497"/>
          <cell r="AD497"/>
          <cell r="AE497"/>
        </row>
        <row r="498">
          <cell r="G498"/>
          <cell r="H498"/>
          <cell r="I498"/>
          <cell r="J498"/>
          <cell r="K498"/>
          <cell r="L498"/>
          <cell r="M498"/>
          <cell r="N498"/>
          <cell r="O498"/>
          <cell r="P498"/>
          <cell r="Q498"/>
          <cell r="R498"/>
          <cell r="S498"/>
          <cell r="T498"/>
          <cell r="U498"/>
          <cell r="V498"/>
          <cell r="W498"/>
          <cell r="X498"/>
          <cell r="Y498"/>
          <cell r="Z498"/>
          <cell r="AA498"/>
          <cell r="AB498"/>
          <cell r="AC498"/>
          <cell r="AD498"/>
          <cell r="AE498"/>
        </row>
        <row r="499">
          <cell r="G499"/>
          <cell r="H499"/>
          <cell r="I499"/>
          <cell r="J499"/>
          <cell r="K499"/>
          <cell r="L499"/>
          <cell r="M499"/>
          <cell r="N499"/>
          <cell r="O499"/>
          <cell r="P499"/>
          <cell r="Q499"/>
          <cell r="R499"/>
          <cell r="S499"/>
          <cell r="T499"/>
          <cell r="U499"/>
          <cell r="V499"/>
          <cell r="W499"/>
          <cell r="X499"/>
          <cell r="Y499"/>
          <cell r="Z499"/>
          <cell r="AA499"/>
          <cell r="AB499"/>
          <cell r="AC499"/>
          <cell r="AD499"/>
          <cell r="AE499"/>
        </row>
        <row r="500">
          <cell r="G500"/>
          <cell r="H500"/>
          <cell r="I500"/>
          <cell r="J500"/>
          <cell r="K500"/>
          <cell r="L500"/>
          <cell r="M500"/>
          <cell r="N500"/>
          <cell r="O500"/>
          <cell r="P500"/>
          <cell r="Q500"/>
          <cell r="R500"/>
          <cell r="S500"/>
          <cell r="T500"/>
          <cell r="U500"/>
          <cell r="V500"/>
          <cell r="W500"/>
          <cell r="X500"/>
          <cell r="Y500"/>
          <cell r="Z500"/>
          <cell r="AA500"/>
          <cell r="AB500"/>
          <cell r="AC500"/>
          <cell r="AD500"/>
          <cell r="AE500"/>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orRPM"/>
      <sheetName val="7P Source Summary"/>
      <sheetName val="SC-New"/>
      <sheetName val="SC-NR"/>
      <sheetName val="SC-Retro"/>
      <sheetName val="Workbook Guide"/>
      <sheetName val="Model Output Check"/>
      <sheetName val="Model Input Summary"/>
      <sheetName val="M_Input(Fixture wo OM)_Out"/>
      <sheetName val="M_Input(Fixture wo OM)"/>
      <sheetName val="M_Input(Fixture)_Out"/>
      <sheetName val="M_Input(Fixture)"/>
      <sheetName val="M_Input(per KSF)_Out"/>
      <sheetName val="M_Input(per KSF)"/>
      <sheetName val="M_Input(per KSF Btype)_Out"/>
      <sheetName val="M_Input(per KSF Btype)"/>
      <sheetName val="Sheet3"/>
      <sheetName val="Proxy Measures"/>
      <sheetName val="Lists&amp;Tables"/>
      <sheetName val="Master Generic Spec Lookup Tbl"/>
      <sheetName val="DOE Conventional Tech Specs"/>
      <sheetName val="DOE2014 Sales Pen"/>
      <sheetName val="LED Lumen Maintenance"/>
      <sheetName val="ApplicNotes"/>
      <sheetName val="Recessed Cans"/>
      <sheetName val="LED Display Track Fixtures"/>
      <sheetName val="TLEDs"/>
      <sheetName val="LED GS A-Lamps"/>
      <sheetName val="LED High Bay"/>
      <sheetName val="Ceramic Metal Halide - Display"/>
      <sheetName val="HP T8 Fixture or Kit"/>
      <sheetName val="LED Fixture or Kit"/>
      <sheetName val="LED PARs"/>
      <sheetName val="T5 HO Fixtures"/>
      <sheetName val="Energy Star Lamps"/>
      <sheetName val="EnergyStar-LED Disp Track Lamps"/>
      <sheetName val="Fixt vs KSF Levelized Cost Chk"/>
      <sheetName val="Levelized Cost Summary_No O&amp;M"/>
      <sheetName val="Levelized Cost Summary_with O&amp;M"/>
      <sheetName val="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3">
          <cell r="BB3" t="str">
            <v>Electric Shape Pointer</v>
          </cell>
        </row>
        <row r="4">
          <cell r="BA4" t="str">
            <v>Large Off</v>
          </cell>
          <cell r="BB4" t="str">
            <v>C-LOff-Lgt-LPD Int-All-All-C</v>
          </cell>
        </row>
        <row r="5">
          <cell r="BA5" t="str">
            <v>Medium Off</v>
          </cell>
          <cell r="BB5" t="str">
            <v>C-LOff-Lgt-LPD Int-All-All-C</v>
          </cell>
        </row>
        <row r="6">
          <cell r="BA6" t="str">
            <v>Small Off</v>
          </cell>
          <cell r="BB6" t="str">
            <v>C-SOff-Lgt-LPD Int-All-All-C</v>
          </cell>
        </row>
        <row r="7">
          <cell r="BA7" t="str">
            <v>Xlarge Ret</v>
          </cell>
          <cell r="BB7" t="str">
            <v>C-Ret-Lgt-LPD Int-All-All-C</v>
          </cell>
        </row>
        <row r="8">
          <cell r="BA8" t="str">
            <v>Large Ret</v>
          </cell>
          <cell r="BB8" t="str">
            <v>C-Ret-Lgt-LPD Int-All-All-C</v>
          </cell>
        </row>
        <row r="9">
          <cell r="BA9" t="str">
            <v>Medium Ret</v>
          </cell>
          <cell r="BB9" t="str">
            <v>C-Ret-Lgt-LPD Int-All-All-C</v>
          </cell>
        </row>
        <row r="10">
          <cell r="BA10" t="str">
            <v>Small Ret</v>
          </cell>
          <cell r="BB10" t="str">
            <v>C-Ret-Lgt-LPD Int-All-All-C</v>
          </cell>
        </row>
        <row r="11">
          <cell r="BA11" t="str">
            <v>School K-12</v>
          </cell>
          <cell r="BB11" t="str">
            <v>C-K12-Lgt-LPD Int-All-All-C</v>
          </cell>
        </row>
        <row r="12">
          <cell r="BA12" t="str">
            <v>University</v>
          </cell>
          <cell r="BB12" t="str">
            <v>C-Unv-Lgt-LPD Int-All-All-C</v>
          </cell>
        </row>
        <row r="13">
          <cell r="BA13" t="str">
            <v>Warehouse</v>
          </cell>
          <cell r="BB13" t="str">
            <v>C-War-Lgt-LPD Int-All-All-C</v>
          </cell>
        </row>
        <row r="14">
          <cell r="BA14" t="str">
            <v>Supermarket</v>
          </cell>
          <cell r="BB14" t="str">
            <v>C-Gro-Lgt-LPD Int-All-All-C</v>
          </cell>
        </row>
        <row r="15">
          <cell r="BA15" t="str">
            <v>MiniMart</v>
          </cell>
          <cell r="BB15" t="str">
            <v>C-Gro-Lgt-LPD Int-All-All-C</v>
          </cell>
        </row>
        <row r="16">
          <cell r="BA16" t="str">
            <v>Restaurant</v>
          </cell>
          <cell r="BB16" t="str">
            <v>C-Res-Lgt-LPD Int-All-All-C</v>
          </cell>
        </row>
        <row r="17">
          <cell r="BA17" t="str">
            <v>Lodging</v>
          </cell>
          <cell r="BB17" t="str">
            <v>C-Lod-Lgt-LPD Int-All-All-C</v>
          </cell>
        </row>
        <row r="18">
          <cell r="BA18" t="str">
            <v>Hospital</v>
          </cell>
          <cell r="BB18" t="str">
            <v>C-Hos-Lgt-LPD Int-All-All-C</v>
          </cell>
        </row>
        <row r="19">
          <cell r="BA19" t="str">
            <v>Residential Care</v>
          </cell>
          <cell r="BB19" t="str">
            <v>C-Hos-Lgt-LPD Int-All-All-C</v>
          </cell>
        </row>
        <row r="20">
          <cell r="BA20" t="str">
            <v>Assembly</v>
          </cell>
          <cell r="BB20" t="str">
            <v>C-Oth-Lgt-LPD Int-All-All-C</v>
          </cell>
        </row>
        <row r="21">
          <cell r="BA21" t="str">
            <v>Other</v>
          </cell>
          <cell r="BB21" t="str">
            <v>C-Oth-Lgt-LPD Int-All-All-C</v>
          </cell>
        </row>
        <row r="22">
          <cell r="BA22" t="str">
            <v>Weighted Avg Bldg</v>
          </cell>
          <cell r="BB22" t="str">
            <v>C-All-Lgt-LPD Int-All-All-E</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ForRPM"/>
      <sheetName val="7P Source Summary"/>
      <sheetName val="SC-New"/>
      <sheetName val="SC-NR"/>
      <sheetName val="SC-Retro"/>
      <sheetName val="Workbook Guide"/>
      <sheetName val="Model Output Check"/>
      <sheetName val="Model Input Summary"/>
      <sheetName val="M_Input(Fixture wo OM)_Out"/>
      <sheetName val="M_Input(Fixture wo OM)"/>
      <sheetName val="M_Input(Fixture)_Out"/>
      <sheetName val="M_Input(Fixture)"/>
      <sheetName val="M_Input(per KSF)_Out"/>
      <sheetName val="M_Input(per KSF)"/>
      <sheetName val="M_Input(per KSF Btype)_Out"/>
      <sheetName val="M_Input(per KSF Btype)"/>
      <sheetName val="Pivot Btype"/>
      <sheetName val="Proxy Measures"/>
      <sheetName val="Lists&amp;Tables"/>
      <sheetName val="Master Generic Spec Lookup Tbl"/>
      <sheetName val="DOE Conventional Tech Specs"/>
      <sheetName val="DOE2014 Sales Pen"/>
      <sheetName val="LED Lumen Maintenance"/>
      <sheetName val="ApplicNotes"/>
      <sheetName val="Recessed Cans"/>
      <sheetName val="LED Display Track Fixtures"/>
      <sheetName val="TLEDs"/>
      <sheetName val="LED GS A-Lamps"/>
      <sheetName val="LED High Bay"/>
      <sheetName val="Ceramic Metal Halide - Display"/>
      <sheetName val="HP T8 Fixture or Kit"/>
      <sheetName val="LED Fixture or Kit"/>
      <sheetName val="LED PARs"/>
      <sheetName val="T5 HO Fixtures"/>
      <sheetName val="Energy Star Lamps"/>
      <sheetName val="EnergyStar-LED Disp Track Lamps"/>
      <sheetName val="Fixt vs KSF Levelized Cost Chk"/>
      <sheetName val="Levelized Cost Summary_No O&amp;M"/>
      <sheetName val="Levelized Cost Summary_with O&amp;M"/>
      <sheetName val="LO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
          <cell r="AP4">
            <v>1.0659216863246577</v>
          </cell>
          <cell r="AQ4">
            <v>-8.1887999999999996E-3</v>
          </cell>
        </row>
        <row r="5">
          <cell r="AP5">
            <v>1.0804754657331919</v>
          </cell>
          <cell r="AQ5">
            <v>-8.1887999999999996E-3</v>
          </cell>
        </row>
        <row r="6">
          <cell r="AP6">
            <v>1.0538011061076413</v>
          </cell>
          <cell r="AQ6">
            <v>-2.1381866666666666E-2</v>
          </cell>
        </row>
        <row r="7">
          <cell r="AP7">
            <v>0.97757926357393488</v>
          </cell>
          <cell r="AQ7">
            <v>-1.50128E-2</v>
          </cell>
        </row>
        <row r="8">
          <cell r="AP8">
            <v>0.82894127262281558</v>
          </cell>
          <cell r="AQ8">
            <v>-1.9562133333333332E-2</v>
          </cell>
        </row>
        <row r="9">
          <cell r="AP9">
            <v>0.8715651907801627</v>
          </cell>
          <cell r="AQ9">
            <v>-1.7742399999999998E-2</v>
          </cell>
        </row>
        <row r="10">
          <cell r="AP10">
            <v>0.96151554870691303</v>
          </cell>
          <cell r="AQ10">
            <v>-1.4102933333333333E-2</v>
          </cell>
        </row>
        <row r="11">
          <cell r="AP11">
            <v>0.90722703877986732</v>
          </cell>
          <cell r="AQ11">
            <v>-2.18368E-2</v>
          </cell>
        </row>
        <row r="12">
          <cell r="AP12">
            <v>1.0150306909903213</v>
          </cell>
          <cell r="AQ12">
            <v>-2.1381866666666666E-2</v>
          </cell>
        </row>
        <row r="13">
          <cell r="AP13">
            <v>0.7515344064996774</v>
          </cell>
          <cell r="AQ13">
            <v>-1.7742399999999998E-2</v>
          </cell>
        </row>
        <row r="14">
          <cell r="AP14">
            <v>1.0417938720629913</v>
          </cell>
          <cell r="AQ14">
            <v>-1.0008533333333333E-2</v>
          </cell>
        </row>
        <row r="15">
          <cell r="AP15">
            <v>1.0805008357447128</v>
          </cell>
          <cell r="AQ15">
            <v>-1.7742399999999998E-2</v>
          </cell>
        </row>
        <row r="16">
          <cell r="AP16">
            <v>0.92073401596975291</v>
          </cell>
          <cell r="AQ16">
            <v>-2.6841066666666667E-2</v>
          </cell>
        </row>
        <row r="17">
          <cell r="AP17">
            <v>0.91364191185321664</v>
          </cell>
          <cell r="AQ17">
            <v>-1.8197333333333333E-2</v>
          </cell>
        </row>
        <row r="18">
          <cell r="AP18">
            <v>0.82969226907044291</v>
          </cell>
          <cell r="AQ18">
            <v>-3.2755199999999998E-2</v>
          </cell>
        </row>
        <row r="19">
          <cell r="AP19">
            <v>1.0435981578612779</v>
          </cell>
          <cell r="AQ19">
            <v>-1.8197333333333333E-2</v>
          </cell>
        </row>
        <row r="20">
          <cell r="AP20">
            <v>1.0820314279369219</v>
          </cell>
          <cell r="AQ20">
            <v>-8.1887999999999996E-3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fficacy"/>
      <sheetName val="Prices"/>
    </sheetNames>
    <sheetDataSet>
      <sheetData sheetId="0"/>
      <sheetData sheetId="1">
        <row r="21">
          <cell r="V21">
            <v>0.73576303156072631</v>
          </cell>
        </row>
        <row r="22">
          <cell r="U22">
            <v>0.61169856272276224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BD74"/>
  <sheetViews>
    <sheetView zoomScale="85" zoomScaleNormal="85" workbookViewId="0">
      <selection activeCell="E44" sqref="E44"/>
    </sheetView>
  </sheetViews>
  <sheetFormatPr defaultRowHeight="12.75"/>
  <cols>
    <col min="1" max="2" width="21.85546875" customWidth="1"/>
    <col min="3" max="3" width="40.28515625" bestFit="1" customWidth="1"/>
    <col min="4" max="4" width="12.28515625" bestFit="1" customWidth="1"/>
    <col min="5" max="5" width="30.5703125" bestFit="1" customWidth="1"/>
    <col min="6" max="8" width="11.85546875" customWidth="1"/>
    <col min="9" max="9" width="17.85546875" customWidth="1"/>
    <col min="10" max="10" width="34" customWidth="1"/>
  </cols>
  <sheetData>
    <row r="1" spans="1:56" ht="15.75" thickBot="1">
      <c r="A1" s="88" t="s">
        <v>216</v>
      </c>
      <c r="B1" s="88" t="s">
        <v>217</v>
      </c>
      <c r="C1" s="88" t="s">
        <v>218</v>
      </c>
      <c r="D1" s="88" t="s">
        <v>219</v>
      </c>
      <c r="E1" s="88" t="s">
        <v>220</v>
      </c>
      <c r="F1" s="88" t="s">
        <v>221</v>
      </c>
      <c r="G1" s="88" t="s">
        <v>222</v>
      </c>
      <c r="H1" s="88" t="s">
        <v>223</v>
      </c>
      <c r="I1" s="88" t="s">
        <v>86</v>
      </c>
      <c r="J1" s="88" t="s">
        <v>87</v>
      </c>
      <c r="K1" s="91">
        <v>2016</v>
      </c>
      <c r="L1" s="113">
        <v>2017</v>
      </c>
      <c r="M1" s="113">
        <v>2018</v>
      </c>
      <c r="N1" s="113">
        <v>2019</v>
      </c>
      <c r="O1" s="113">
        <v>2020</v>
      </c>
      <c r="P1" s="113">
        <v>2021</v>
      </c>
      <c r="Q1" s="113">
        <v>2022</v>
      </c>
      <c r="R1" s="113">
        <v>2023</v>
      </c>
      <c r="S1" s="113">
        <v>2024</v>
      </c>
      <c r="T1" s="113">
        <v>2025</v>
      </c>
      <c r="U1" s="113">
        <v>2026</v>
      </c>
      <c r="V1" s="113">
        <v>2027</v>
      </c>
      <c r="W1" s="113">
        <v>2028</v>
      </c>
      <c r="X1" s="113">
        <v>2029</v>
      </c>
      <c r="Y1" s="113">
        <v>2030</v>
      </c>
      <c r="Z1" s="113">
        <v>2031</v>
      </c>
      <c r="AA1" s="113">
        <v>2032</v>
      </c>
      <c r="AB1" s="113">
        <v>2033</v>
      </c>
      <c r="AC1" s="113">
        <v>2034</v>
      </c>
      <c r="AD1" s="113">
        <v>2035</v>
      </c>
      <c r="AE1" s="115" t="s">
        <v>224</v>
      </c>
      <c r="AF1" s="116" t="s">
        <v>225</v>
      </c>
      <c r="AG1" s="117"/>
      <c r="AH1" s="117"/>
      <c r="AI1" s="117"/>
      <c r="AJ1" s="117"/>
      <c r="AK1" s="117"/>
      <c r="AL1" s="117"/>
      <c r="AM1" s="117"/>
      <c r="AN1" s="117"/>
      <c r="AO1" s="117"/>
      <c r="AP1" s="117"/>
      <c r="AQ1" s="118"/>
      <c r="AR1" s="119"/>
      <c r="AS1" s="116" t="s">
        <v>226</v>
      </c>
      <c r="AT1" s="117"/>
      <c r="AU1" s="117"/>
      <c r="AV1" s="117"/>
      <c r="AW1" s="117"/>
      <c r="AX1" s="117"/>
      <c r="AY1" s="117"/>
      <c r="AZ1" s="117"/>
      <c r="BA1" s="117"/>
      <c r="BB1" s="117"/>
      <c r="BC1" s="117"/>
      <c r="BD1" s="118"/>
    </row>
    <row r="2" spans="1:56" ht="15">
      <c r="A2" s="88"/>
      <c r="B2" s="88"/>
      <c r="C2" s="88"/>
      <c r="D2" s="88"/>
      <c r="E2" s="88"/>
      <c r="F2" s="88" t="s">
        <v>227</v>
      </c>
      <c r="G2" s="88" t="s">
        <v>84</v>
      </c>
      <c r="H2" s="88" t="s">
        <v>85</v>
      </c>
      <c r="I2" s="88">
        <f>'[2]SC-New'!D62</f>
        <v>1000</v>
      </c>
      <c r="J2" s="88"/>
      <c r="K2" s="92" t="str">
        <f t="shared" ref="K2:AD2" si="0">CONCATENATE("aMW_",K$1)</f>
        <v>aMW_2016</v>
      </c>
      <c r="L2" s="114" t="str">
        <f t="shared" si="0"/>
        <v>aMW_2017</v>
      </c>
      <c r="M2" s="114" t="str">
        <f t="shared" si="0"/>
        <v>aMW_2018</v>
      </c>
      <c r="N2" s="114" t="str">
        <f t="shared" si="0"/>
        <v>aMW_2019</v>
      </c>
      <c r="O2" s="114" t="str">
        <f t="shared" si="0"/>
        <v>aMW_2020</v>
      </c>
      <c r="P2" s="114" t="str">
        <f t="shared" si="0"/>
        <v>aMW_2021</v>
      </c>
      <c r="Q2" s="114" t="str">
        <f t="shared" si="0"/>
        <v>aMW_2022</v>
      </c>
      <c r="R2" s="114" t="str">
        <f t="shared" si="0"/>
        <v>aMW_2023</v>
      </c>
      <c r="S2" s="114" t="str">
        <f t="shared" si="0"/>
        <v>aMW_2024</v>
      </c>
      <c r="T2" s="114" t="str">
        <f t="shared" si="0"/>
        <v>aMW_2025</v>
      </c>
      <c r="U2" s="114" t="str">
        <f t="shared" si="0"/>
        <v>aMW_2026</v>
      </c>
      <c r="V2" s="114" t="str">
        <f t="shared" si="0"/>
        <v>aMW_2027</v>
      </c>
      <c r="W2" s="114" t="str">
        <f t="shared" si="0"/>
        <v>aMW_2028</v>
      </c>
      <c r="X2" s="114" t="str">
        <f t="shared" si="0"/>
        <v>aMW_2029</v>
      </c>
      <c r="Y2" s="114" t="str">
        <f t="shared" si="0"/>
        <v>aMW_2030</v>
      </c>
      <c r="Z2" s="114" t="str">
        <f t="shared" si="0"/>
        <v>aMW_2031</v>
      </c>
      <c r="AA2" s="114" t="str">
        <f t="shared" si="0"/>
        <v>aMW_2032</v>
      </c>
      <c r="AB2" s="114" t="str">
        <f t="shared" si="0"/>
        <v>aMW_2033</v>
      </c>
      <c r="AC2" s="114" t="str">
        <f t="shared" si="0"/>
        <v>aMW_2034</v>
      </c>
      <c r="AD2" s="114" t="str">
        <f t="shared" si="0"/>
        <v>aMW_2035</v>
      </c>
      <c r="AE2" s="120" t="s">
        <v>224</v>
      </c>
      <c r="AF2" s="121" t="s">
        <v>228</v>
      </c>
      <c r="AG2" s="121" t="s">
        <v>229</v>
      </c>
      <c r="AH2" s="121" t="s">
        <v>230</v>
      </c>
      <c r="AI2" s="121" t="s">
        <v>231</v>
      </c>
      <c r="AJ2" s="121" t="s">
        <v>232</v>
      </c>
      <c r="AK2" s="121" t="s">
        <v>233</v>
      </c>
      <c r="AL2" s="121" t="s">
        <v>234</v>
      </c>
      <c r="AM2" s="121" t="s">
        <v>235</v>
      </c>
      <c r="AN2" s="121" t="s">
        <v>236</v>
      </c>
      <c r="AO2" s="121" t="s">
        <v>237</v>
      </c>
      <c r="AP2" s="121" t="s">
        <v>238</v>
      </c>
      <c r="AQ2" s="121" t="s">
        <v>239</v>
      </c>
      <c r="AR2" s="121"/>
      <c r="AS2" s="121" t="s">
        <v>228</v>
      </c>
      <c r="AT2" s="121" t="s">
        <v>229</v>
      </c>
      <c r="AU2" s="121" t="s">
        <v>230</v>
      </c>
      <c r="AV2" s="121" t="s">
        <v>231</v>
      </c>
      <c r="AW2" s="121" t="s">
        <v>232</v>
      </c>
      <c r="AX2" s="121" t="s">
        <v>233</v>
      </c>
      <c r="AY2" s="121" t="s">
        <v>234</v>
      </c>
      <c r="AZ2" s="121" t="s">
        <v>235</v>
      </c>
      <c r="BA2" s="121" t="s">
        <v>236</v>
      </c>
      <c r="BB2" s="121" t="s">
        <v>237</v>
      </c>
      <c r="BC2" s="121" t="s">
        <v>238</v>
      </c>
      <c r="BD2" s="121" t="s">
        <v>239</v>
      </c>
    </row>
    <row r="3" spans="1:56" ht="15">
      <c r="A3" s="103" t="str">
        <f>VLOOKUP(CONCATENATE(C3,"-",B3),[1]!ACHIEV,2,FALSE)</f>
        <v>LO20Fast</v>
      </c>
      <c r="B3" s="103" t="s">
        <v>41</v>
      </c>
      <c r="C3" s="103" t="str">
        <f>[1]MLIST!B$64</f>
        <v>Lighting Controls Interior</v>
      </c>
      <c r="D3" s="103" t="s">
        <v>240</v>
      </c>
      <c r="E3" s="103" t="s">
        <v>955</v>
      </c>
      <c r="F3" s="122">
        <f t="shared" ref="F3:F34" si="1">VLOOKUP(J3,MeasOut,14,FALSE)</f>
        <v>7.7434611809118828E-2</v>
      </c>
      <c r="G3" s="123">
        <f t="shared" ref="G3:G34" si="2">VLOOKUP(J3,MeasOut,3,FALSE)</f>
        <v>458.17514534455051</v>
      </c>
      <c r="H3" s="123">
        <f t="shared" ref="H3:H34" si="3">VLOOKUP(J3,MeasOut,11,FALSE)</f>
        <v>84.006120589620707</v>
      </c>
      <c r="I3" s="23" t="str">
        <f>'SC-New'!C91</f>
        <v>Large Off</v>
      </c>
      <c r="J3" s="23" t="str">
        <f>'SC-New'!D91</f>
        <v>Lighting Controls Interior-New-Large Off-Unitary</v>
      </c>
      <c r="K3" s="296">
        <f>VLOOKUP(forRPM!$J3,'SC-New'!$D$91:$Z$126,COLUMN()-9,FALSE)</f>
        <v>2.0562681108758581E-2</v>
      </c>
      <c r="L3" s="296">
        <f>VLOOKUP(forRPM!$J3,'SC-New'!$D$91:$Z$126,COLUMN()-9,FALSE)</f>
        <v>2.6655929695459463E-2</v>
      </c>
      <c r="M3" s="296">
        <f>VLOOKUP(forRPM!$J3,'SC-New'!$D$91:$Z$126,COLUMN()-9,FALSE)</f>
        <v>3.3921548931024434E-2</v>
      </c>
      <c r="N3" s="296">
        <f>VLOOKUP(forRPM!$J3,'SC-New'!$D$91:$Z$126,COLUMN()-9,FALSE)</f>
        <v>4.6543323176122184E-2</v>
      </c>
      <c r="O3" s="296">
        <f>VLOOKUP(forRPM!$J3,'SC-New'!$D$91:$Z$126,COLUMN()-9,FALSE)</f>
        <v>5.0642781519930985E-2</v>
      </c>
      <c r="P3" s="296">
        <f>VLOOKUP(forRPM!$J3,'SC-New'!$D$91:$Z$126,COLUMN()-9,FALSE)</f>
        <v>4.5574515819912377E-2</v>
      </c>
      <c r="Q3" s="296">
        <f>VLOOKUP(forRPM!$J3,'SC-New'!$D$91:$Z$126,COLUMN()-9,FALSE)</f>
        <v>6.2499428388758368E-2</v>
      </c>
      <c r="R3" s="296">
        <f>VLOOKUP(forRPM!$J3,'SC-New'!$D$91:$Z$126,COLUMN()-9,FALSE)</f>
        <v>5.7845468472393927E-2</v>
      </c>
      <c r="S3" s="296">
        <f>VLOOKUP(forRPM!$J3,'SC-New'!$D$91:$Z$126,COLUMN()-9,FALSE)</f>
        <v>5.8852055738549243E-2</v>
      </c>
      <c r="T3" s="296">
        <f>VLOOKUP(forRPM!$J3,'SC-New'!$D$91:$Z$126,COLUMN()-9,FALSE)</f>
        <v>6.8876865799934683E-2</v>
      </c>
      <c r="U3" s="296">
        <f>VLOOKUP(forRPM!$J3,'SC-New'!$D$91:$Z$126,COLUMN()-9,FALSE)</f>
        <v>7.1054951806506408E-2</v>
      </c>
      <c r="V3" s="296">
        <f>VLOOKUP(forRPM!$J3,'SC-New'!$D$91:$Z$126,COLUMN()-9,FALSE)</f>
        <v>7.9541033819622478E-2</v>
      </c>
      <c r="W3" s="296">
        <f>VLOOKUP(forRPM!$J3,'SC-New'!$D$91:$Z$126,COLUMN()-9,FALSE)</f>
        <v>8.8854638228624591E-2</v>
      </c>
      <c r="X3" s="296">
        <f>VLOOKUP(forRPM!$J3,'SC-New'!$D$91:$Z$126,COLUMN()-9,FALSE)</f>
        <v>8.2426721530017705E-2</v>
      </c>
      <c r="Y3" s="296">
        <f>VLOOKUP(forRPM!$J3,'SC-New'!$D$91:$Z$126,COLUMN()-9,FALSE)</f>
        <v>9.0787731723911622E-2</v>
      </c>
      <c r="Z3" s="296">
        <f>VLOOKUP(forRPM!$J3,'SC-New'!$D$91:$Z$126,COLUMN()-9,FALSE)</f>
        <v>8.9789068160427241E-2</v>
      </c>
      <c r="AA3" s="296">
        <f>VLOOKUP(forRPM!$J3,'SC-New'!$D$91:$Z$126,COLUMN()-9,FALSE)</f>
        <v>8.8929540419405873E-2</v>
      </c>
      <c r="AB3" s="296">
        <f>VLOOKUP(forRPM!$J3,'SC-New'!$D$91:$Z$126,COLUMN()-9,FALSE)</f>
        <v>8.3889361241891572E-2</v>
      </c>
      <c r="AC3" s="296">
        <f>VLOOKUP(forRPM!$J3,'SC-New'!$D$91:$Z$126,COLUMN()-9,FALSE)</f>
        <v>8.3130723480984214E-2</v>
      </c>
      <c r="AD3" s="296">
        <f>VLOOKUP(forRPM!$J3,'SC-New'!$D$91:$Z$126,COLUMN()-9,FALSE)</f>
        <v>8.7459006772974357E-2</v>
      </c>
      <c r="AE3" s="296">
        <f>VLOOKUP(forRPM!$J3,'SC-New'!$D$91:$Z$126,COLUMN()-9,FALSE)</f>
        <v>1.3178373758352104</v>
      </c>
      <c r="AF3" s="333">
        <f t="shared" ref="AF3:AO12" si="4">VLOOKUP($J3,MeasOut,COLUMN()-17,FALSE)</f>
        <v>27.909349937165857</v>
      </c>
      <c r="AG3" s="333">
        <f t="shared" si="4"/>
        <v>25.766216915733562</v>
      </c>
      <c r="AH3" s="333">
        <f t="shared" si="4"/>
        <v>29.540976170901079</v>
      </c>
      <c r="AI3" s="333">
        <f t="shared" si="4"/>
        <v>27.343182805656895</v>
      </c>
      <c r="AJ3" s="333">
        <f t="shared" si="4"/>
        <v>27.704753926952954</v>
      </c>
      <c r="AK3" s="333">
        <f t="shared" si="4"/>
        <v>27.710787883447619</v>
      </c>
      <c r="AL3" s="333">
        <f t="shared" si="4"/>
        <v>27.123031489901336</v>
      </c>
      <c r="AM3" s="333">
        <f t="shared" si="4"/>
        <v>28.986784271605796</v>
      </c>
      <c r="AN3" s="333">
        <f t="shared" si="4"/>
        <v>25.78928074851488</v>
      </c>
      <c r="AO3" s="333">
        <f t="shared" si="4"/>
        <v>28.848205551732626</v>
      </c>
      <c r="AP3" s="333">
        <f t="shared" ref="AP3:BD12" si="5">VLOOKUP($J3,MeasOut,COLUMN()-17,FALSE)</f>
        <v>26.007335425346895</v>
      </c>
      <c r="AQ3" s="333">
        <f t="shared" si="5"/>
        <v>27.278241691952065</v>
      </c>
      <c r="AR3" s="333">
        <f t="shared" si="5"/>
        <v>0</v>
      </c>
      <c r="AS3" s="333">
        <f t="shared" si="5"/>
        <v>11.109594401792602</v>
      </c>
      <c r="AT3" s="333">
        <f t="shared" si="5"/>
        <v>9.8484069746709224</v>
      </c>
      <c r="AU3" s="333">
        <f t="shared" si="5"/>
        <v>9.9814136500677897</v>
      </c>
      <c r="AV3" s="333">
        <f t="shared" si="5"/>
        <v>10.725827314839439</v>
      </c>
      <c r="AW3" s="333">
        <f t="shared" si="5"/>
        <v>10.859961584471121</v>
      </c>
      <c r="AX3" s="333">
        <f t="shared" si="5"/>
        <v>10.248373716988802</v>
      </c>
      <c r="AY3" s="333">
        <f t="shared" si="5"/>
        <v>11.524944979239271</v>
      </c>
      <c r="AZ3" s="333">
        <f t="shared" si="5"/>
        <v>10.395543119281752</v>
      </c>
      <c r="BA3" s="333">
        <f t="shared" si="5"/>
        <v>11.412240890228164</v>
      </c>
      <c r="BB3" s="333">
        <f t="shared" si="5"/>
        <v>10.245441104332173</v>
      </c>
      <c r="BC3" s="333">
        <f t="shared" si="5"/>
        <v>10.702784005656454</v>
      </c>
      <c r="BD3" s="333">
        <f t="shared" si="5"/>
        <v>11.112466784070469</v>
      </c>
    </row>
    <row r="4" spans="1:56" ht="15">
      <c r="A4" s="103" t="str">
        <f>VLOOKUP(CONCATENATE(C4,"-",B4),[1]!ACHIEV,2,FALSE)</f>
        <v>LO20Fast</v>
      </c>
      <c r="B4" s="103" t="s">
        <v>41</v>
      </c>
      <c r="C4" s="103" t="str">
        <f>[1]MLIST!B$64</f>
        <v>Lighting Controls Interior</v>
      </c>
      <c r="D4" s="103" t="s">
        <v>240</v>
      </c>
      <c r="E4" s="103" t="s">
        <v>955</v>
      </c>
      <c r="F4" s="122">
        <f t="shared" si="1"/>
        <v>6.8680395957098614E-2</v>
      </c>
      <c r="G4" s="123">
        <f t="shared" si="2"/>
        <v>406.37706659568028</v>
      </c>
      <c r="H4" s="123">
        <f t="shared" si="3"/>
        <v>95.93688058485823</v>
      </c>
      <c r="I4" s="23" t="str">
        <f>'SC-New'!C92</f>
        <v>Medium Off</v>
      </c>
      <c r="J4" s="23" t="str">
        <f>'SC-New'!D92</f>
        <v>Lighting Controls Interior-New-Medium Off-Unitary</v>
      </c>
      <c r="K4" s="296">
        <f>VLOOKUP(forRPM!$J4,'SC-New'!$D$91:$Z$126,COLUMN()-9,FALSE)</f>
        <v>1.8238008139956626E-2</v>
      </c>
      <c r="L4" s="296">
        <f>VLOOKUP(forRPM!$J4,'SC-New'!$D$91:$Z$126,COLUMN()-9,FALSE)</f>
        <v>2.3642396640427762E-2</v>
      </c>
      <c r="M4" s="296">
        <f>VLOOKUP(forRPM!$J4,'SC-New'!$D$91:$Z$126,COLUMN()-9,FALSE)</f>
        <v>3.0086615760453753E-2</v>
      </c>
      <c r="N4" s="296">
        <f>VLOOKUP(forRPM!$J4,'SC-New'!$D$91:$Z$126,COLUMN()-9,FALSE)</f>
        <v>4.1281460450465358E-2</v>
      </c>
      <c r="O4" s="296">
        <f>VLOOKUP(forRPM!$J4,'SC-New'!$D$91:$Z$126,COLUMN()-9,FALSE)</f>
        <v>4.4917462693964211E-2</v>
      </c>
      <c r="P4" s="296">
        <f>VLOOKUP(forRPM!$J4,'SC-New'!$D$91:$Z$126,COLUMN()-9,FALSE)</f>
        <v>4.0422179680844383E-2</v>
      </c>
      <c r="Q4" s="296">
        <f>VLOOKUP(forRPM!$J4,'SC-New'!$D$91:$Z$126,COLUMN()-9,FALSE)</f>
        <v>5.5433679959725236E-2</v>
      </c>
      <c r="R4" s="296">
        <f>VLOOKUP(forRPM!$J4,'SC-New'!$D$91:$Z$126,COLUMN()-9,FALSE)</f>
        <v>5.1305864214844926E-2</v>
      </c>
      <c r="S4" s="296">
        <f>VLOOKUP(forRPM!$J4,'SC-New'!$D$91:$Z$126,COLUMN()-9,FALSE)</f>
        <v>5.2198653761919012E-2</v>
      </c>
      <c r="T4" s="296">
        <f>VLOOKUP(forRPM!$J4,'SC-New'!$D$91:$Z$126,COLUMN()-9,FALSE)</f>
        <v>6.1090128882991125E-2</v>
      </c>
      <c r="U4" s="296">
        <f>VLOOKUP(forRPM!$J4,'SC-New'!$D$91:$Z$126,COLUMN()-9,FALSE)</f>
        <v>6.3021975713045839E-2</v>
      </c>
      <c r="V4" s="296">
        <f>VLOOKUP(forRPM!$J4,'SC-New'!$D$91:$Z$126,COLUMN()-9,FALSE)</f>
        <v>7.0548680621464965E-2</v>
      </c>
      <c r="W4" s="296">
        <f>VLOOKUP(forRPM!$J4,'SC-New'!$D$91:$Z$126,COLUMN()-9,FALSE)</f>
        <v>7.8809354029047249E-2</v>
      </c>
      <c r="X4" s="296">
        <f>VLOOKUP(forRPM!$J4,'SC-New'!$D$91:$Z$126,COLUMN()-9,FALSE)</f>
        <v>7.3108132653678007E-2</v>
      </c>
      <c r="Y4" s="296">
        <f>VLOOKUP(forRPM!$J4,'SC-New'!$D$91:$Z$126,COLUMN()-9,FALSE)</f>
        <v>8.0523905488356945E-2</v>
      </c>
      <c r="Z4" s="296">
        <f>VLOOKUP(forRPM!$J4,'SC-New'!$D$91:$Z$126,COLUMN()-9,FALSE)</f>
        <v>7.9638143845525824E-2</v>
      </c>
      <c r="AA4" s="296">
        <f>VLOOKUP(forRPM!$J4,'SC-New'!$D$91:$Z$126,COLUMN()-9,FALSE)</f>
        <v>7.8875788301793287E-2</v>
      </c>
      <c r="AB4" s="296">
        <f>VLOOKUP(forRPM!$J4,'SC-New'!$D$91:$Z$126,COLUMN()-9,FALSE)</f>
        <v>7.4405416545301306E-2</v>
      </c>
      <c r="AC4" s="296">
        <f>VLOOKUP(forRPM!$J4,'SC-New'!$D$91:$Z$126,COLUMN()-9,FALSE)</f>
        <v>7.3732545065870875E-2</v>
      </c>
      <c r="AD4" s="296">
        <f>VLOOKUP(forRPM!$J4,'SC-New'!$D$91:$Z$126,COLUMN()-9,FALSE)</f>
        <v>7.7571502908665518E-2</v>
      </c>
      <c r="AE4" s="296">
        <f>VLOOKUP(forRPM!$J4,'SC-New'!$D$91:$Z$126,COLUMN()-9,FALSE)</f>
        <v>1.168851895358342</v>
      </c>
      <c r="AF4" s="333">
        <f t="shared" si="4"/>
        <v>24.754113952490272</v>
      </c>
      <c r="AG4" s="333">
        <f t="shared" si="4"/>
        <v>22.85326856743767</v>
      </c>
      <c r="AH4" s="333">
        <f t="shared" si="4"/>
        <v>26.201279931228065</v>
      </c>
      <c r="AI4" s="333">
        <f t="shared" si="4"/>
        <v>24.251953718694779</v>
      </c>
      <c r="AJ4" s="333">
        <f t="shared" si="4"/>
        <v>24.572648136825009</v>
      </c>
      <c r="AK4" s="333">
        <f t="shared" si="4"/>
        <v>24.577999936382849</v>
      </c>
      <c r="AL4" s="333">
        <f t="shared" si="4"/>
        <v>24.056691171581608</v>
      </c>
      <c r="AM4" s="333">
        <f t="shared" si="4"/>
        <v>25.709741093613147</v>
      </c>
      <c r="AN4" s="333">
        <f t="shared" si="4"/>
        <v>22.873724964528083</v>
      </c>
      <c r="AO4" s="333">
        <f t="shared" si="4"/>
        <v>25.586829114980404</v>
      </c>
      <c r="AP4" s="333">
        <f t="shared" si="5"/>
        <v>23.067127904056431</v>
      </c>
      <c r="AQ4" s="333">
        <f t="shared" si="5"/>
        <v>24.19435439329056</v>
      </c>
      <c r="AR4" s="333">
        <f t="shared" si="5"/>
        <v>0</v>
      </c>
      <c r="AS4" s="333">
        <f t="shared" si="5"/>
        <v>9.8536213278727711</v>
      </c>
      <c r="AT4" s="333">
        <f t="shared" si="5"/>
        <v>8.735014934076256</v>
      </c>
      <c r="AU4" s="333">
        <f t="shared" si="5"/>
        <v>8.8529848046260344</v>
      </c>
      <c r="AV4" s="333">
        <f t="shared" si="5"/>
        <v>9.5132402647866936</v>
      </c>
      <c r="AW4" s="333">
        <f t="shared" si="5"/>
        <v>9.6322102516503101</v>
      </c>
      <c r="AX4" s="333">
        <f t="shared" si="5"/>
        <v>9.0897642327461821</v>
      </c>
      <c r="AY4" s="333">
        <f t="shared" si="5"/>
        <v>10.222015272822947</v>
      </c>
      <c r="AZ4" s="333">
        <f t="shared" si="5"/>
        <v>9.2202956913033098</v>
      </c>
      <c r="BA4" s="333">
        <f t="shared" si="5"/>
        <v>10.12205272018114</v>
      </c>
      <c r="BB4" s="333">
        <f t="shared" si="5"/>
        <v>9.0871631607740948</v>
      </c>
      <c r="BC4" s="333">
        <f t="shared" si="5"/>
        <v>9.4928020710400727</v>
      </c>
      <c r="BD4" s="333">
        <f t="shared" si="5"/>
        <v>9.8561689786916364</v>
      </c>
    </row>
    <row r="5" spans="1:56" ht="15">
      <c r="A5" s="103" t="str">
        <f>VLOOKUP(CONCATENATE(C5,"-",B5),[1]!ACHIEV,2,FALSE)</f>
        <v>LO20Fast</v>
      </c>
      <c r="B5" s="103" t="s">
        <v>41</v>
      </c>
      <c r="C5" s="103" t="str">
        <f>[1]MLIST!B$64</f>
        <v>Lighting Controls Interior</v>
      </c>
      <c r="D5" s="103" t="s">
        <v>240</v>
      </c>
      <c r="E5" s="103" t="s">
        <v>955</v>
      </c>
      <c r="F5" s="122">
        <f t="shared" si="1"/>
        <v>7.4097355714045021E-2</v>
      </c>
      <c r="G5" s="123">
        <f t="shared" si="2"/>
        <v>396.69886797323051</v>
      </c>
      <c r="H5" s="123">
        <f t="shared" si="3"/>
        <v>117.98571010920485</v>
      </c>
      <c r="I5" s="23" t="str">
        <f>'SC-New'!C93</f>
        <v>Small Off</v>
      </c>
      <c r="J5" s="23" t="str">
        <f>'SC-New'!D93</f>
        <v>Lighting Controls Interior-New-Small Off-Unitary</v>
      </c>
      <c r="K5" s="296">
        <f>VLOOKUP(forRPM!$J5,'SC-New'!$D$91:$Z$126,COLUMN()-9,FALSE)</f>
        <v>1.780365522054847E-2</v>
      </c>
      <c r="L5" s="296">
        <f>VLOOKUP(forRPM!$J5,'SC-New'!$D$91:$Z$126,COLUMN()-9,FALSE)</f>
        <v>2.3079333836432337E-2</v>
      </c>
      <c r="M5" s="296">
        <f>VLOOKUP(forRPM!$J5,'SC-New'!$D$91:$Z$126,COLUMN()-9,FALSE)</f>
        <v>2.9370078664386005E-2</v>
      </c>
      <c r="N5" s="296">
        <f>VLOOKUP(forRPM!$J5,'SC-New'!$D$91:$Z$126,COLUMN()-9,FALSE)</f>
        <v>4.0298309070857817E-2</v>
      </c>
      <c r="O5" s="296">
        <f>VLOOKUP(forRPM!$J5,'SC-New'!$D$91:$Z$126,COLUMN()-9,FALSE)</f>
        <v>4.3847716979201271E-2</v>
      </c>
      <c r="P5" s="296">
        <f>VLOOKUP(forRPM!$J5,'SC-New'!$D$91:$Z$126,COLUMN()-9,FALSE)</f>
        <v>3.9459492767970929E-2</v>
      </c>
      <c r="Q5" s="296">
        <f>VLOOKUP(forRPM!$J5,'SC-New'!$D$91:$Z$126,COLUMN()-9,FALSE)</f>
        <v>5.4113482022578069E-2</v>
      </c>
      <c r="R5" s="296">
        <f>VLOOKUP(forRPM!$J5,'SC-New'!$D$91:$Z$126,COLUMN()-9,FALSE)</f>
        <v>5.008397354929283E-2</v>
      </c>
      <c r="S5" s="296">
        <f>VLOOKUP(forRPM!$J5,'SC-New'!$D$91:$Z$126,COLUMN()-9,FALSE)</f>
        <v>5.0955500590987329E-2</v>
      </c>
      <c r="T5" s="296">
        <f>VLOOKUP(forRPM!$J5,'SC-New'!$D$91:$Z$126,COLUMN()-9,FALSE)</f>
        <v>5.963521803835705E-2</v>
      </c>
      <c r="U5" s="296">
        <f>VLOOKUP(forRPM!$J5,'SC-New'!$D$91:$Z$126,COLUMN()-9,FALSE)</f>
        <v>6.1521056373183294E-2</v>
      </c>
      <c r="V5" s="296">
        <f>VLOOKUP(forRPM!$J5,'SC-New'!$D$91:$Z$126,COLUMN()-9,FALSE)</f>
        <v>6.8868506714688763E-2</v>
      </c>
      <c r="W5" s="296">
        <f>VLOOKUP(forRPM!$J5,'SC-New'!$D$91:$Z$126,COLUMN()-9,FALSE)</f>
        <v>7.6932445501728827E-2</v>
      </c>
      <c r="X5" s="296">
        <f>VLOOKUP(forRPM!$J5,'SC-New'!$D$91:$Z$126,COLUMN()-9,FALSE)</f>
        <v>7.1367003326016712E-2</v>
      </c>
      <c r="Y5" s="296">
        <f>VLOOKUP(forRPM!$J5,'SC-New'!$D$91:$Z$126,COLUMN()-9,FALSE)</f>
        <v>7.8606163530868314E-2</v>
      </c>
      <c r="Z5" s="296">
        <f>VLOOKUP(forRPM!$J5,'SC-New'!$D$91:$Z$126,COLUMN()-9,FALSE)</f>
        <v>7.7741497018191261E-2</v>
      </c>
      <c r="AA5" s="296">
        <f>VLOOKUP(forRPM!$J5,'SC-New'!$D$91:$Z$126,COLUMN()-9,FALSE)</f>
        <v>7.6997297588520433E-2</v>
      </c>
      <c r="AB5" s="296">
        <f>VLOOKUP(forRPM!$J5,'SC-New'!$D$91:$Z$126,COLUMN()-9,FALSE)</f>
        <v>7.2633391352186744E-2</v>
      </c>
      <c r="AC5" s="296">
        <f>VLOOKUP(forRPM!$J5,'SC-New'!$D$91:$Z$126,COLUMN()-9,FALSE)</f>
        <v>7.1976544851429111E-2</v>
      </c>
      <c r="AD5" s="296">
        <f>VLOOKUP(forRPM!$J5,'SC-New'!$D$91:$Z$126,COLUMN()-9,FALSE)</f>
        <v>7.5724074807268851E-2</v>
      </c>
      <c r="AE5" s="296">
        <f>VLOOKUP(forRPM!$J5,'SC-New'!$D$91:$Z$126,COLUMN()-9,FALSE)</f>
        <v>1.1410147418046945</v>
      </c>
      <c r="AF5" s="333">
        <f t="shared" si="4"/>
        <v>28.000490026055655</v>
      </c>
      <c r="AG5" s="333">
        <f t="shared" si="4"/>
        <v>26.087845664916056</v>
      </c>
      <c r="AH5" s="333">
        <f t="shared" si="4"/>
        <v>29.66172728984542</v>
      </c>
      <c r="AI5" s="333">
        <f t="shared" si="4"/>
        <v>27.727106648970977</v>
      </c>
      <c r="AJ5" s="333">
        <f t="shared" si="4"/>
        <v>27.633156617674189</v>
      </c>
      <c r="AK5" s="333">
        <f t="shared" si="4"/>
        <v>27.910227706837986</v>
      </c>
      <c r="AL5" s="333">
        <f t="shared" si="4"/>
        <v>27.354769416431722</v>
      </c>
      <c r="AM5" s="333">
        <f t="shared" si="4"/>
        <v>29.201662116468832</v>
      </c>
      <c r="AN5" s="333">
        <f t="shared" si="4"/>
        <v>26.18872797974721</v>
      </c>
      <c r="AO5" s="333">
        <f t="shared" si="4"/>
        <v>28.769309826106436</v>
      </c>
      <c r="AP5" s="333">
        <f t="shared" si="5"/>
        <v>25.744758014429721</v>
      </c>
      <c r="AQ5" s="333">
        <f t="shared" si="5"/>
        <v>27.100381741944194</v>
      </c>
      <c r="AR5" s="333">
        <f t="shared" si="5"/>
        <v>0</v>
      </c>
      <c r="AS5" s="333">
        <f t="shared" si="5"/>
        <v>5.6210652272263628</v>
      </c>
      <c r="AT5" s="333">
        <f t="shared" si="5"/>
        <v>5.0049829142599238</v>
      </c>
      <c r="AU5" s="333">
        <f t="shared" si="5"/>
        <v>5.0381131609889156</v>
      </c>
      <c r="AV5" s="333">
        <f t="shared" si="5"/>
        <v>5.5102494278398186</v>
      </c>
      <c r="AW5" s="333">
        <f t="shared" si="5"/>
        <v>5.4812203427867221</v>
      </c>
      <c r="AX5" s="333">
        <f t="shared" si="5"/>
        <v>5.2584110361046834</v>
      </c>
      <c r="AY5" s="333">
        <f t="shared" si="5"/>
        <v>5.9472501791397931</v>
      </c>
      <c r="AZ5" s="333">
        <f t="shared" si="5"/>
        <v>5.2773574098628711</v>
      </c>
      <c r="BA5" s="333">
        <f t="shared" si="5"/>
        <v>6.0109502575755966</v>
      </c>
      <c r="BB5" s="333">
        <f t="shared" si="5"/>
        <v>5.120946174093759</v>
      </c>
      <c r="BC5" s="333">
        <f t="shared" si="5"/>
        <v>5.3925417233958415</v>
      </c>
      <c r="BD5" s="333">
        <f t="shared" si="5"/>
        <v>5.6556170705277875</v>
      </c>
    </row>
    <row r="6" spans="1:56" ht="15">
      <c r="A6" s="103" t="str">
        <f>VLOOKUP(CONCATENATE(C6,"-",B6),[1]!ACHIEV,2,FALSE)</f>
        <v>LO20Fast</v>
      </c>
      <c r="B6" s="103" t="s">
        <v>41</v>
      </c>
      <c r="C6" s="103" t="str">
        <f>[1]MLIST!B$64</f>
        <v>Lighting Controls Interior</v>
      </c>
      <c r="D6" s="103" t="s">
        <v>240</v>
      </c>
      <c r="E6" s="103" t="s">
        <v>955</v>
      </c>
      <c r="F6" s="122">
        <f t="shared" si="1"/>
        <v>0</v>
      </c>
      <c r="G6" s="123">
        <f t="shared" si="2"/>
        <v>0</v>
      </c>
      <c r="H6" s="123">
        <f t="shared" si="3"/>
        <v>9999</v>
      </c>
      <c r="I6" s="23" t="str">
        <f>'SC-New'!C94</f>
        <v>XLarge Ret</v>
      </c>
      <c r="J6" s="23" t="str">
        <f>'SC-New'!D94</f>
        <v>Lighting Controls Interior-New-Xlarge Ret-Unitary</v>
      </c>
      <c r="K6" s="296">
        <f>VLOOKUP(forRPM!$J6,'SC-New'!$D$91:$Z$126,COLUMN()-9,FALSE)</f>
        <v>0</v>
      </c>
      <c r="L6" s="296">
        <f>VLOOKUP(forRPM!$J6,'SC-New'!$D$91:$Z$126,COLUMN()-9,FALSE)</f>
        <v>0</v>
      </c>
      <c r="M6" s="296">
        <f>VLOOKUP(forRPM!$J6,'SC-New'!$D$91:$Z$126,COLUMN()-9,FALSE)</f>
        <v>0</v>
      </c>
      <c r="N6" s="296">
        <f>VLOOKUP(forRPM!$J6,'SC-New'!$D$91:$Z$126,COLUMN()-9,FALSE)</f>
        <v>0</v>
      </c>
      <c r="O6" s="296">
        <f>VLOOKUP(forRPM!$J6,'SC-New'!$D$91:$Z$126,COLUMN()-9,FALSE)</f>
        <v>0</v>
      </c>
      <c r="P6" s="296">
        <f>VLOOKUP(forRPM!$J6,'SC-New'!$D$91:$Z$126,COLUMN()-9,FALSE)</f>
        <v>0</v>
      </c>
      <c r="Q6" s="296">
        <f>VLOOKUP(forRPM!$J6,'SC-New'!$D$91:$Z$126,COLUMN()-9,FALSE)</f>
        <v>0</v>
      </c>
      <c r="R6" s="296">
        <f>VLOOKUP(forRPM!$J6,'SC-New'!$D$91:$Z$126,COLUMN()-9,FALSE)</f>
        <v>0</v>
      </c>
      <c r="S6" s="296">
        <f>VLOOKUP(forRPM!$J6,'SC-New'!$D$91:$Z$126,COLUMN()-9,FALSE)</f>
        <v>0</v>
      </c>
      <c r="T6" s="296">
        <f>VLOOKUP(forRPM!$J6,'SC-New'!$D$91:$Z$126,COLUMN()-9,FALSE)</f>
        <v>0</v>
      </c>
      <c r="U6" s="296">
        <f>VLOOKUP(forRPM!$J6,'SC-New'!$D$91:$Z$126,COLUMN()-9,FALSE)</f>
        <v>0</v>
      </c>
      <c r="V6" s="296">
        <f>VLOOKUP(forRPM!$J6,'SC-New'!$D$91:$Z$126,COLUMN()-9,FALSE)</f>
        <v>0</v>
      </c>
      <c r="W6" s="296">
        <f>VLOOKUP(forRPM!$J6,'SC-New'!$D$91:$Z$126,COLUMN()-9,FALSE)</f>
        <v>0</v>
      </c>
      <c r="X6" s="296">
        <f>VLOOKUP(forRPM!$J6,'SC-New'!$D$91:$Z$126,COLUMN()-9,FALSE)</f>
        <v>0</v>
      </c>
      <c r="Y6" s="296">
        <f>VLOOKUP(forRPM!$J6,'SC-New'!$D$91:$Z$126,COLUMN()-9,FALSE)</f>
        <v>0</v>
      </c>
      <c r="Z6" s="296">
        <f>VLOOKUP(forRPM!$J6,'SC-New'!$D$91:$Z$126,COLUMN()-9,FALSE)</f>
        <v>0</v>
      </c>
      <c r="AA6" s="296">
        <f>VLOOKUP(forRPM!$J6,'SC-New'!$D$91:$Z$126,COLUMN()-9,FALSE)</f>
        <v>0</v>
      </c>
      <c r="AB6" s="296">
        <f>VLOOKUP(forRPM!$J6,'SC-New'!$D$91:$Z$126,COLUMN()-9,FALSE)</f>
        <v>0</v>
      </c>
      <c r="AC6" s="296">
        <f>VLOOKUP(forRPM!$J6,'SC-New'!$D$91:$Z$126,COLUMN()-9,FALSE)</f>
        <v>0</v>
      </c>
      <c r="AD6" s="296">
        <f>VLOOKUP(forRPM!$J6,'SC-New'!$D$91:$Z$126,COLUMN()-9,FALSE)</f>
        <v>0</v>
      </c>
      <c r="AE6" s="296">
        <f>VLOOKUP(forRPM!$J6,'SC-New'!$D$91:$Z$126,COLUMN()-9,FALSE)</f>
        <v>0</v>
      </c>
      <c r="AF6" s="333">
        <f t="shared" si="4"/>
        <v>0</v>
      </c>
      <c r="AG6" s="333">
        <f t="shared" si="4"/>
        <v>0</v>
      </c>
      <c r="AH6" s="333">
        <f t="shared" si="4"/>
        <v>0</v>
      </c>
      <c r="AI6" s="333">
        <f t="shared" si="4"/>
        <v>0</v>
      </c>
      <c r="AJ6" s="333">
        <f t="shared" si="4"/>
        <v>0</v>
      </c>
      <c r="AK6" s="333">
        <f t="shared" si="4"/>
        <v>0</v>
      </c>
      <c r="AL6" s="333">
        <f t="shared" si="4"/>
        <v>0</v>
      </c>
      <c r="AM6" s="333">
        <f t="shared" si="4"/>
        <v>0</v>
      </c>
      <c r="AN6" s="333">
        <f t="shared" si="4"/>
        <v>0</v>
      </c>
      <c r="AO6" s="333">
        <f t="shared" si="4"/>
        <v>0</v>
      </c>
      <c r="AP6" s="333">
        <f t="shared" si="5"/>
        <v>0</v>
      </c>
      <c r="AQ6" s="333">
        <f t="shared" si="5"/>
        <v>0</v>
      </c>
      <c r="AR6" s="333">
        <f t="shared" si="5"/>
        <v>0</v>
      </c>
      <c r="AS6" s="333">
        <f t="shared" si="5"/>
        <v>0</v>
      </c>
      <c r="AT6" s="333">
        <f t="shared" si="5"/>
        <v>0</v>
      </c>
      <c r="AU6" s="333">
        <f t="shared" si="5"/>
        <v>0</v>
      </c>
      <c r="AV6" s="333">
        <f t="shared" si="5"/>
        <v>0</v>
      </c>
      <c r="AW6" s="333">
        <f t="shared" si="5"/>
        <v>0</v>
      </c>
      <c r="AX6" s="333">
        <f t="shared" si="5"/>
        <v>0</v>
      </c>
      <c r="AY6" s="333">
        <f t="shared" si="5"/>
        <v>0</v>
      </c>
      <c r="AZ6" s="333">
        <f t="shared" si="5"/>
        <v>0</v>
      </c>
      <c r="BA6" s="333">
        <f t="shared" si="5"/>
        <v>0</v>
      </c>
      <c r="BB6" s="333">
        <f t="shared" si="5"/>
        <v>0</v>
      </c>
      <c r="BC6" s="333">
        <f t="shared" si="5"/>
        <v>0</v>
      </c>
      <c r="BD6" s="333">
        <f t="shared" si="5"/>
        <v>0</v>
      </c>
    </row>
    <row r="7" spans="1:56" ht="15">
      <c r="A7" s="103" t="str">
        <f>VLOOKUP(CONCATENATE(C7,"-",B7),[1]!ACHIEV,2,FALSE)</f>
        <v>LO20Fast</v>
      </c>
      <c r="B7" s="103" t="s">
        <v>41</v>
      </c>
      <c r="C7" s="103" t="str">
        <f>[1]MLIST!B$64</f>
        <v>Lighting Controls Interior</v>
      </c>
      <c r="D7" s="103" t="s">
        <v>240</v>
      </c>
      <c r="E7" s="103" t="s">
        <v>955</v>
      </c>
      <c r="F7" s="122">
        <f t="shared" si="1"/>
        <v>0</v>
      </c>
      <c r="G7" s="123">
        <f t="shared" si="2"/>
        <v>0</v>
      </c>
      <c r="H7" s="123">
        <f t="shared" si="3"/>
        <v>9999</v>
      </c>
      <c r="I7" s="23" t="str">
        <f>'SC-New'!C95</f>
        <v>Large Ret</v>
      </c>
      <c r="J7" s="23" t="str">
        <f>'SC-New'!D95</f>
        <v>Lighting Controls Interior-New-Large Ret-Unitary</v>
      </c>
      <c r="K7" s="296">
        <f>VLOOKUP(forRPM!$J7,'SC-New'!$D$91:$Z$126,COLUMN()-9,FALSE)</f>
        <v>0</v>
      </c>
      <c r="L7" s="296">
        <f>VLOOKUP(forRPM!$J7,'SC-New'!$D$91:$Z$126,COLUMN()-9,FALSE)</f>
        <v>0</v>
      </c>
      <c r="M7" s="296">
        <f>VLOOKUP(forRPM!$J7,'SC-New'!$D$91:$Z$126,COLUMN()-9,FALSE)</f>
        <v>0</v>
      </c>
      <c r="N7" s="296">
        <f>VLOOKUP(forRPM!$J7,'SC-New'!$D$91:$Z$126,COLUMN()-9,FALSE)</f>
        <v>0</v>
      </c>
      <c r="O7" s="296">
        <f>VLOOKUP(forRPM!$J7,'SC-New'!$D$91:$Z$126,COLUMN()-9,FALSE)</f>
        <v>0</v>
      </c>
      <c r="P7" s="296">
        <f>VLOOKUP(forRPM!$J7,'SC-New'!$D$91:$Z$126,COLUMN()-9,FALSE)</f>
        <v>0</v>
      </c>
      <c r="Q7" s="296">
        <f>VLOOKUP(forRPM!$J7,'SC-New'!$D$91:$Z$126,COLUMN()-9,FALSE)</f>
        <v>0</v>
      </c>
      <c r="R7" s="296">
        <f>VLOOKUP(forRPM!$J7,'SC-New'!$D$91:$Z$126,COLUMN()-9,FALSE)</f>
        <v>0</v>
      </c>
      <c r="S7" s="296">
        <f>VLOOKUP(forRPM!$J7,'SC-New'!$D$91:$Z$126,COLUMN()-9,FALSE)</f>
        <v>0</v>
      </c>
      <c r="T7" s="296">
        <f>VLOOKUP(forRPM!$J7,'SC-New'!$D$91:$Z$126,COLUMN()-9,FALSE)</f>
        <v>0</v>
      </c>
      <c r="U7" s="296">
        <f>VLOOKUP(forRPM!$J7,'SC-New'!$D$91:$Z$126,COLUMN()-9,FALSE)</f>
        <v>0</v>
      </c>
      <c r="V7" s="296">
        <f>VLOOKUP(forRPM!$J7,'SC-New'!$D$91:$Z$126,COLUMN()-9,FALSE)</f>
        <v>0</v>
      </c>
      <c r="W7" s="296">
        <f>VLOOKUP(forRPM!$J7,'SC-New'!$D$91:$Z$126,COLUMN()-9,FALSE)</f>
        <v>0</v>
      </c>
      <c r="X7" s="296">
        <f>VLOOKUP(forRPM!$J7,'SC-New'!$D$91:$Z$126,COLUMN()-9,FALSE)</f>
        <v>0</v>
      </c>
      <c r="Y7" s="296">
        <f>VLOOKUP(forRPM!$J7,'SC-New'!$D$91:$Z$126,COLUMN()-9,FALSE)</f>
        <v>0</v>
      </c>
      <c r="Z7" s="296">
        <f>VLOOKUP(forRPM!$J7,'SC-New'!$D$91:$Z$126,COLUMN()-9,FALSE)</f>
        <v>0</v>
      </c>
      <c r="AA7" s="296">
        <f>VLOOKUP(forRPM!$J7,'SC-New'!$D$91:$Z$126,COLUMN()-9,FALSE)</f>
        <v>0</v>
      </c>
      <c r="AB7" s="296">
        <f>VLOOKUP(forRPM!$J7,'SC-New'!$D$91:$Z$126,COLUMN()-9,FALSE)</f>
        <v>0</v>
      </c>
      <c r="AC7" s="296">
        <f>VLOOKUP(forRPM!$J7,'SC-New'!$D$91:$Z$126,COLUMN()-9,FALSE)</f>
        <v>0</v>
      </c>
      <c r="AD7" s="296">
        <f>VLOOKUP(forRPM!$J7,'SC-New'!$D$91:$Z$126,COLUMN()-9,FALSE)</f>
        <v>0</v>
      </c>
      <c r="AE7" s="296">
        <f>VLOOKUP(forRPM!$J7,'SC-New'!$D$91:$Z$126,COLUMN()-9,FALSE)</f>
        <v>0</v>
      </c>
      <c r="AF7" s="333">
        <f t="shared" si="4"/>
        <v>0</v>
      </c>
      <c r="AG7" s="333">
        <f t="shared" si="4"/>
        <v>0</v>
      </c>
      <c r="AH7" s="333">
        <f t="shared" si="4"/>
        <v>0</v>
      </c>
      <c r="AI7" s="333">
        <f t="shared" si="4"/>
        <v>0</v>
      </c>
      <c r="AJ7" s="333">
        <f t="shared" si="4"/>
        <v>0</v>
      </c>
      <c r="AK7" s="333">
        <f t="shared" si="4"/>
        <v>0</v>
      </c>
      <c r="AL7" s="333">
        <f t="shared" si="4"/>
        <v>0</v>
      </c>
      <c r="AM7" s="333">
        <f t="shared" si="4"/>
        <v>0</v>
      </c>
      <c r="AN7" s="333">
        <f t="shared" si="4"/>
        <v>0</v>
      </c>
      <c r="AO7" s="333">
        <f t="shared" si="4"/>
        <v>0</v>
      </c>
      <c r="AP7" s="333">
        <f t="shared" si="5"/>
        <v>0</v>
      </c>
      <c r="AQ7" s="333">
        <f t="shared" si="5"/>
        <v>0</v>
      </c>
      <c r="AR7" s="333">
        <f t="shared" si="5"/>
        <v>0</v>
      </c>
      <c r="AS7" s="333">
        <f t="shared" si="5"/>
        <v>0</v>
      </c>
      <c r="AT7" s="333">
        <f t="shared" si="5"/>
        <v>0</v>
      </c>
      <c r="AU7" s="333">
        <f t="shared" si="5"/>
        <v>0</v>
      </c>
      <c r="AV7" s="333">
        <f t="shared" si="5"/>
        <v>0</v>
      </c>
      <c r="AW7" s="333">
        <f t="shared" si="5"/>
        <v>0</v>
      </c>
      <c r="AX7" s="333">
        <f t="shared" si="5"/>
        <v>0</v>
      </c>
      <c r="AY7" s="333">
        <f t="shared" si="5"/>
        <v>0</v>
      </c>
      <c r="AZ7" s="333">
        <f t="shared" si="5"/>
        <v>0</v>
      </c>
      <c r="BA7" s="333">
        <f t="shared" si="5"/>
        <v>0</v>
      </c>
      <c r="BB7" s="333">
        <f t="shared" si="5"/>
        <v>0</v>
      </c>
      <c r="BC7" s="333">
        <f t="shared" si="5"/>
        <v>0</v>
      </c>
      <c r="BD7" s="333">
        <f t="shared" si="5"/>
        <v>0</v>
      </c>
    </row>
    <row r="8" spans="1:56" ht="15">
      <c r="A8" s="103" t="str">
        <f>VLOOKUP(CONCATENATE(C8,"-",B8),[1]!ACHIEV,2,FALSE)</f>
        <v>LO20Fast</v>
      </c>
      <c r="B8" s="103" t="s">
        <v>41</v>
      </c>
      <c r="C8" s="103" t="str">
        <f>[1]MLIST!B$64</f>
        <v>Lighting Controls Interior</v>
      </c>
      <c r="D8" s="103" t="s">
        <v>240</v>
      </c>
      <c r="E8" s="103" t="s">
        <v>955</v>
      </c>
      <c r="F8" s="122">
        <f t="shared" si="1"/>
        <v>0</v>
      </c>
      <c r="G8" s="123">
        <f t="shared" si="2"/>
        <v>0</v>
      </c>
      <c r="H8" s="123">
        <f t="shared" si="3"/>
        <v>9999</v>
      </c>
      <c r="I8" s="23" t="str">
        <f>'SC-New'!C96</f>
        <v>Medium Ret</v>
      </c>
      <c r="J8" s="23" t="str">
        <f>'SC-New'!D96</f>
        <v>Lighting Controls Interior-New-Medium Ret-Unitary</v>
      </c>
      <c r="K8" s="296">
        <f>VLOOKUP(forRPM!$J8,'SC-New'!$D$91:$Z$126,COLUMN()-9,FALSE)</f>
        <v>0</v>
      </c>
      <c r="L8" s="296">
        <f>VLOOKUP(forRPM!$J8,'SC-New'!$D$91:$Z$126,COLUMN()-9,FALSE)</f>
        <v>0</v>
      </c>
      <c r="M8" s="296">
        <f>VLOOKUP(forRPM!$J8,'SC-New'!$D$91:$Z$126,COLUMN()-9,FALSE)</f>
        <v>0</v>
      </c>
      <c r="N8" s="296">
        <f>VLOOKUP(forRPM!$J8,'SC-New'!$D$91:$Z$126,COLUMN()-9,FALSE)</f>
        <v>0</v>
      </c>
      <c r="O8" s="296">
        <f>VLOOKUP(forRPM!$J8,'SC-New'!$D$91:$Z$126,COLUMN()-9,FALSE)</f>
        <v>0</v>
      </c>
      <c r="P8" s="296">
        <f>VLOOKUP(forRPM!$J8,'SC-New'!$D$91:$Z$126,COLUMN()-9,FALSE)</f>
        <v>0</v>
      </c>
      <c r="Q8" s="296">
        <f>VLOOKUP(forRPM!$J8,'SC-New'!$D$91:$Z$126,COLUMN()-9,FALSE)</f>
        <v>0</v>
      </c>
      <c r="R8" s="296">
        <f>VLOOKUP(forRPM!$J8,'SC-New'!$D$91:$Z$126,COLUMN()-9,FALSE)</f>
        <v>0</v>
      </c>
      <c r="S8" s="296">
        <f>VLOOKUP(forRPM!$J8,'SC-New'!$D$91:$Z$126,COLUMN()-9,FALSE)</f>
        <v>0</v>
      </c>
      <c r="T8" s="296">
        <f>VLOOKUP(forRPM!$J8,'SC-New'!$D$91:$Z$126,COLUMN()-9,FALSE)</f>
        <v>0</v>
      </c>
      <c r="U8" s="296">
        <f>VLOOKUP(forRPM!$J8,'SC-New'!$D$91:$Z$126,COLUMN()-9,FALSE)</f>
        <v>0</v>
      </c>
      <c r="V8" s="296">
        <f>VLOOKUP(forRPM!$J8,'SC-New'!$D$91:$Z$126,COLUMN()-9,FALSE)</f>
        <v>0</v>
      </c>
      <c r="W8" s="296">
        <f>VLOOKUP(forRPM!$J8,'SC-New'!$D$91:$Z$126,COLUMN()-9,FALSE)</f>
        <v>0</v>
      </c>
      <c r="X8" s="296">
        <f>VLOOKUP(forRPM!$J8,'SC-New'!$D$91:$Z$126,COLUMN()-9,FALSE)</f>
        <v>0</v>
      </c>
      <c r="Y8" s="296">
        <f>VLOOKUP(forRPM!$J8,'SC-New'!$D$91:$Z$126,COLUMN()-9,FALSE)</f>
        <v>0</v>
      </c>
      <c r="Z8" s="296">
        <f>VLOOKUP(forRPM!$J8,'SC-New'!$D$91:$Z$126,COLUMN()-9,FALSE)</f>
        <v>0</v>
      </c>
      <c r="AA8" s="296">
        <f>VLOOKUP(forRPM!$J8,'SC-New'!$D$91:$Z$126,COLUMN()-9,FALSE)</f>
        <v>0</v>
      </c>
      <c r="AB8" s="296">
        <f>VLOOKUP(forRPM!$J8,'SC-New'!$D$91:$Z$126,COLUMN()-9,FALSE)</f>
        <v>0</v>
      </c>
      <c r="AC8" s="296">
        <f>VLOOKUP(forRPM!$J8,'SC-New'!$D$91:$Z$126,COLUMN()-9,FALSE)</f>
        <v>0</v>
      </c>
      <c r="AD8" s="296">
        <f>VLOOKUP(forRPM!$J8,'SC-New'!$D$91:$Z$126,COLUMN()-9,FALSE)</f>
        <v>0</v>
      </c>
      <c r="AE8" s="296">
        <f>VLOOKUP(forRPM!$J8,'SC-New'!$D$91:$Z$126,COLUMN()-9,FALSE)</f>
        <v>0</v>
      </c>
      <c r="AF8" s="333">
        <f t="shared" si="4"/>
        <v>0</v>
      </c>
      <c r="AG8" s="333">
        <f t="shared" si="4"/>
        <v>0</v>
      </c>
      <c r="AH8" s="333">
        <f t="shared" si="4"/>
        <v>0</v>
      </c>
      <c r="AI8" s="333">
        <f t="shared" si="4"/>
        <v>0</v>
      </c>
      <c r="AJ8" s="333">
        <f t="shared" si="4"/>
        <v>0</v>
      </c>
      <c r="AK8" s="333">
        <f t="shared" si="4"/>
        <v>0</v>
      </c>
      <c r="AL8" s="333">
        <f t="shared" si="4"/>
        <v>0</v>
      </c>
      <c r="AM8" s="333">
        <f t="shared" si="4"/>
        <v>0</v>
      </c>
      <c r="AN8" s="333">
        <f t="shared" si="4"/>
        <v>0</v>
      </c>
      <c r="AO8" s="333">
        <f t="shared" si="4"/>
        <v>0</v>
      </c>
      <c r="AP8" s="333">
        <f t="shared" si="5"/>
        <v>0</v>
      </c>
      <c r="AQ8" s="333">
        <f t="shared" si="5"/>
        <v>0</v>
      </c>
      <c r="AR8" s="333">
        <f t="shared" si="5"/>
        <v>0</v>
      </c>
      <c r="AS8" s="333">
        <f t="shared" si="5"/>
        <v>0</v>
      </c>
      <c r="AT8" s="333">
        <f t="shared" si="5"/>
        <v>0</v>
      </c>
      <c r="AU8" s="333">
        <f t="shared" si="5"/>
        <v>0</v>
      </c>
      <c r="AV8" s="333">
        <f t="shared" si="5"/>
        <v>0</v>
      </c>
      <c r="AW8" s="333">
        <f t="shared" si="5"/>
        <v>0</v>
      </c>
      <c r="AX8" s="333">
        <f t="shared" si="5"/>
        <v>0</v>
      </c>
      <c r="AY8" s="333">
        <f t="shared" si="5"/>
        <v>0</v>
      </c>
      <c r="AZ8" s="333">
        <f t="shared" si="5"/>
        <v>0</v>
      </c>
      <c r="BA8" s="333">
        <f t="shared" si="5"/>
        <v>0</v>
      </c>
      <c r="BB8" s="333">
        <f t="shared" si="5"/>
        <v>0</v>
      </c>
      <c r="BC8" s="333">
        <f t="shared" si="5"/>
        <v>0</v>
      </c>
      <c r="BD8" s="333">
        <f t="shared" si="5"/>
        <v>0</v>
      </c>
    </row>
    <row r="9" spans="1:56" ht="15">
      <c r="A9" s="103" t="str">
        <f>VLOOKUP(CONCATENATE(C9,"-",B9),[1]!ACHIEV,2,FALSE)</f>
        <v>LO20Fast</v>
      </c>
      <c r="B9" s="103" t="s">
        <v>41</v>
      </c>
      <c r="C9" s="103" t="str">
        <f>[1]MLIST!B$64</f>
        <v>Lighting Controls Interior</v>
      </c>
      <c r="D9" s="103" t="s">
        <v>240</v>
      </c>
      <c r="E9" s="103" t="s">
        <v>955</v>
      </c>
      <c r="F9" s="122">
        <f t="shared" si="1"/>
        <v>0</v>
      </c>
      <c r="G9" s="123">
        <f t="shared" si="2"/>
        <v>0</v>
      </c>
      <c r="H9" s="123">
        <f t="shared" si="3"/>
        <v>9999</v>
      </c>
      <c r="I9" s="23" t="str">
        <f>'SC-New'!C97</f>
        <v>Small Ret</v>
      </c>
      <c r="J9" s="23" t="str">
        <f>'SC-New'!D97</f>
        <v>Lighting Controls Interior-New-Small Ret-Unitary</v>
      </c>
      <c r="K9" s="296">
        <f>VLOOKUP(forRPM!$J9,'SC-New'!$D$91:$Z$126,COLUMN()-9,FALSE)</f>
        <v>0</v>
      </c>
      <c r="L9" s="296">
        <f>VLOOKUP(forRPM!$J9,'SC-New'!$D$91:$Z$126,COLUMN()-9,FALSE)</f>
        <v>0</v>
      </c>
      <c r="M9" s="296">
        <f>VLOOKUP(forRPM!$J9,'SC-New'!$D$91:$Z$126,COLUMN()-9,FALSE)</f>
        <v>0</v>
      </c>
      <c r="N9" s="296">
        <f>VLOOKUP(forRPM!$J9,'SC-New'!$D$91:$Z$126,COLUMN()-9,FALSE)</f>
        <v>0</v>
      </c>
      <c r="O9" s="296">
        <f>VLOOKUP(forRPM!$J9,'SC-New'!$D$91:$Z$126,COLUMN()-9,FALSE)</f>
        <v>0</v>
      </c>
      <c r="P9" s="296">
        <f>VLOOKUP(forRPM!$J9,'SC-New'!$D$91:$Z$126,COLUMN()-9,FALSE)</f>
        <v>0</v>
      </c>
      <c r="Q9" s="296">
        <f>VLOOKUP(forRPM!$J9,'SC-New'!$D$91:$Z$126,COLUMN()-9,FALSE)</f>
        <v>0</v>
      </c>
      <c r="R9" s="296">
        <f>VLOOKUP(forRPM!$J9,'SC-New'!$D$91:$Z$126,COLUMN()-9,FALSE)</f>
        <v>0</v>
      </c>
      <c r="S9" s="296">
        <f>VLOOKUP(forRPM!$J9,'SC-New'!$D$91:$Z$126,COLUMN()-9,FALSE)</f>
        <v>0</v>
      </c>
      <c r="T9" s="296">
        <f>VLOOKUP(forRPM!$J9,'SC-New'!$D$91:$Z$126,COLUMN()-9,FALSE)</f>
        <v>0</v>
      </c>
      <c r="U9" s="296">
        <f>VLOOKUP(forRPM!$J9,'SC-New'!$D$91:$Z$126,COLUMN()-9,FALSE)</f>
        <v>0</v>
      </c>
      <c r="V9" s="296">
        <f>VLOOKUP(forRPM!$J9,'SC-New'!$D$91:$Z$126,COLUMN()-9,FALSE)</f>
        <v>0</v>
      </c>
      <c r="W9" s="296">
        <f>VLOOKUP(forRPM!$J9,'SC-New'!$D$91:$Z$126,COLUMN()-9,FALSE)</f>
        <v>0</v>
      </c>
      <c r="X9" s="296">
        <f>VLOOKUP(forRPM!$J9,'SC-New'!$D$91:$Z$126,COLUMN()-9,FALSE)</f>
        <v>0</v>
      </c>
      <c r="Y9" s="296">
        <f>VLOOKUP(forRPM!$J9,'SC-New'!$D$91:$Z$126,COLUMN()-9,FALSE)</f>
        <v>0</v>
      </c>
      <c r="Z9" s="296">
        <f>VLOOKUP(forRPM!$J9,'SC-New'!$D$91:$Z$126,COLUMN()-9,FALSE)</f>
        <v>0</v>
      </c>
      <c r="AA9" s="296">
        <f>VLOOKUP(forRPM!$J9,'SC-New'!$D$91:$Z$126,COLUMN()-9,FALSE)</f>
        <v>0</v>
      </c>
      <c r="AB9" s="296">
        <f>VLOOKUP(forRPM!$J9,'SC-New'!$D$91:$Z$126,COLUMN()-9,FALSE)</f>
        <v>0</v>
      </c>
      <c r="AC9" s="296">
        <f>VLOOKUP(forRPM!$J9,'SC-New'!$D$91:$Z$126,COLUMN()-9,FALSE)</f>
        <v>0</v>
      </c>
      <c r="AD9" s="296">
        <f>VLOOKUP(forRPM!$J9,'SC-New'!$D$91:$Z$126,COLUMN()-9,FALSE)</f>
        <v>0</v>
      </c>
      <c r="AE9" s="296">
        <f>VLOOKUP(forRPM!$J9,'SC-New'!$D$91:$Z$126,COLUMN()-9,FALSE)</f>
        <v>0</v>
      </c>
      <c r="AF9" s="333">
        <f t="shared" si="4"/>
        <v>0</v>
      </c>
      <c r="AG9" s="333">
        <f t="shared" si="4"/>
        <v>0</v>
      </c>
      <c r="AH9" s="333">
        <f t="shared" si="4"/>
        <v>0</v>
      </c>
      <c r="AI9" s="333">
        <f t="shared" si="4"/>
        <v>0</v>
      </c>
      <c r="AJ9" s="333">
        <f t="shared" si="4"/>
        <v>0</v>
      </c>
      <c r="AK9" s="333">
        <f t="shared" si="4"/>
        <v>0</v>
      </c>
      <c r="AL9" s="333">
        <f t="shared" si="4"/>
        <v>0</v>
      </c>
      <c r="AM9" s="333">
        <f t="shared" si="4"/>
        <v>0</v>
      </c>
      <c r="AN9" s="333">
        <f t="shared" si="4"/>
        <v>0</v>
      </c>
      <c r="AO9" s="333">
        <f t="shared" si="4"/>
        <v>0</v>
      </c>
      <c r="AP9" s="333">
        <f t="shared" si="5"/>
        <v>0</v>
      </c>
      <c r="AQ9" s="333">
        <f t="shared" si="5"/>
        <v>0</v>
      </c>
      <c r="AR9" s="333">
        <f t="shared" si="5"/>
        <v>0</v>
      </c>
      <c r="AS9" s="333">
        <f t="shared" si="5"/>
        <v>0</v>
      </c>
      <c r="AT9" s="333">
        <f t="shared" si="5"/>
        <v>0</v>
      </c>
      <c r="AU9" s="333">
        <f t="shared" si="5"/>
        <v>0</v>
      </c>
      <c r="AV9" s="333">
        <f t="shared" si="5"/>
        <v>0</v>
      </c>
      <c r="AW9" s="333">
        <f t="shared" si="5"/>
        <v>0</v>
      </c>
      <c r="AX9" s="333">
        <f t="shared" si="5"/>
        <v>0</v>
      </c>
      <c r="AY9" s="333">
        <f t="shared" si="5"/>
        <v>0</v>
      </c>
      <c r="AZ9" s="333">
        <f t="shared" si="5"/>
        <v>0</v>
      </c>
      <c r="BA9" s="333">
        <f t="shared" si="5"/>
        <v>0</v>
      </c>
      <c r="BB9" s="333">
        <f t="shared" si="5"/>
        <v>0</v>
      </c>
      <c r="BC9" s="333">
        <f t="shared" si="5"/>
        <v>0</v>
      </c>
      <c r="BD9" s="333">
        <f t="shared" si="5"/>
        <v>0</v>
      </c>
    </row>
    <row r="10" spans="1:56" ht="15">
      <c r="A10" s="103" t="str">
        <f>VLOOKUP(CONCATENATE(C10,"-",B10),[1]!ACHIEV,2,FALSE)</f>
        <v>LO20Fast</v>
      </c>
      <c r="B10" s="103" t="s">
        <v>41</v>
      </c>
      <c r="C10" s="103" t="str">
        <f>[1]MLIST!B$64</f>
        <v>Lighting Controls Interior</v>
      </c>
      <c r="D10" s="103" t="s">
        <v>240</v>
      </c>
      <c r="E10" s="103" t="s">
        <v>955</v>
      </c>
      <c r="F10" s="122">
        <f t="shared" si="1"/>
        <v>3.8525044264467949E-2</v>
      </c>
      <c r="G10" s="123">
        <f t="shared" si="2"/>
        <v>292.65905984338713</v>
      </c>
      <c r="H10" s="123">
        <f t="shared" si="3"/>
        <v>167.35069725622441</v>
      </c>
      <c r="I10" s="23" t="str">
        <f>'SC-New'!C98</f>
        <v>School K-12</v>
      </c>
      <c r="J10" s="23" t="str">
        <f>'SC-New'!D98</f>
        <v>Lighting Controls Interior-New-School K-12-Unitary</v>
      </c>
      <c r="K10" s="296">
        <f>VLOOKUP(forRPM!$J10,'SC-New'!$D$91:$Z$126,COLUMN()-9,FALSE)</f>
        <v>1.911512650521387E-2</v>
      </c>
      <c r="L10" s="296">
        <f>VLOOKUP(forRPM!$J10,'SC-New'!$D$91:$Z$126,COLUMN()-9,FALSE)</f>
        <v>2.4779427621710381E-2</v>
      </c>
      <c r="M10" s="296">
        <f>VLOOKUP(forRPM!$J10,'SC-New'!$D$91:$Z$126,COLUMN()-9,FALSE)</f>
        <v>3.1533567808584302E-2</v>
      </c>
      <c r="N10" s="296">
        <f>VLOOKUP(forRPM!$J10,'SC-New'!$D$91:$Z$126,COLUMN()-9,FALSE)</f>
        <v>4.3266804838288916E-2</v>
      </c>
      <c r="O10" s="296">
        <f>VLOOKUP(forRPM!$J10,'SC-New'!$D$91:$Z$126,COLUMN()-9,FALSE)</f>
        <v>4.7077672907014749E-2</v>
      </c>
      <c r="P10" s="296">
        <f>VLOOKUP(forRPM!$J10,'SC-New'!$D$91:$Z$126,COLUMN()-9,FALSE)</f>
        <v>4.2366198780392897E-2</v>
      </c>
      <c r="Q10" s="296">
        <f>VLOOKUP(forRPM!$J10,'SC-New'!$D$91:$Z$126,COLUMN()-9,FALSE)</f>
        <v>5.8099645364134957E-2</v>
      </c>
      <c r="R10" s="296">
        <f>VLOOKUP(forRPM!$J10,'SC-New'!$D$91:$Z$126,COLUMN()-9,FALSE)</f>
        <v>5.377331106555909E-2</v>
      </c>
      <c r="S10" s="296">
        <f>VLOOKUP(forRPM!$J10,'SC-New'!$D$91:$Z$126,COLUMN()-9,FALSE)</f>
        <v>5.4709037434573303E-2</v>
      </c>
      <c r="T10" s="296">
        <f>VLOOKUP(forRPM!$J10,'SC-New'!$D$91:$Z$126,COLUMN()-9,FALSE)</f>
        <v>6.4028129215484175E-2</v>
      </c>
      <c r="U10" s="296">
        <f>VLOOKUP(forRPM!$J10,'SC-New'!$D$91:$Z$126,COLUMN()-9,FALSE)</f>
        <v>6.605288412631731E-2</v>
      </c>
      <c r="V10" s="296">
        <f>VLOOKUP(forRPM!$J10,'SC-New'!$D$91:$Z$126,COLUMN()-9,FALSE)</f>
        <v>7.3941569962389542E-2</v>
      </c>
      <c r="W10" s="296">
        <f>VLOOKUP(forRPM!$J10,'SC-New'!$D$91:$Z$126,COLUMN()-9,FALSE)</f>
        <v>8.259952295771962E-2</v>
      </c>
      <c r="X10" s="296">
        <f>VLOOKUP(forRPM!$J10,'SC-New'!$D$91:$Z$126,COLUMN()-9,FALSE)</f>
        <v>7.6624113418031159E-2</v>
      </c>
      <c r="Y10" s="296">
        <f>VLOOKUP(forRPM!$J10,'SC-New'!$D$91:$Z$126,COLUMN()-9,FALSE)</f>
        <v>8.4396532137280253E-2</v>
      </c>
      <c r="Z10" s="296">
        <f>VLOOKUP(forRPM!$J10,'SC-New'!$D$91:$Z$126,COLUMN()-9,FALSE)</f>
        <v>8.3468171664675309E-2</v>
      </c>
      <c r="AA10" s="296">
        <f>VLOOKUP(forRPM!$J10,'SC-New'!$D$91:$Z$126,COLUMN()-9,FALSE)</f>
        <v>8.2669152246075961E-2</v>
      </c>
      <c r="AB10" s="296">
        <f>VLOOKUP(forRPM!$J10,'SC-New'!$D$91:$Z$126,COLUMN()-9,FALSE)</f>
        <v>7.7983787430196294E-2</v>
      </c>
      <c r="AC10" s="296">
        <f>VLOOKUP(forRPM!$J10,'SC-New'!$D$91:$Z$126,COLUMN()-9,FALSE)</f>
        <v>7.7278555622404488E-2</v>
      </c>
      <c r="AD10" s="296">
        <f>VLOOKUP(forRPM!$J10,'SC-New'!$D$91:$Z$126,COLUMN()-9,FALSE)</f>
        <v>8.1302140010023755E-2</v>
      </c>
      <c r="AE10" s="296">
        <f>VLOOKUP(forRPM!$J10,'SC-New'!$D$91:$Z$126,COLUMN()-9,FALSE)</f>
        <v>1.2250653511160703</v>
      </c>
      <c r="AF10" s="333">
        <f t="shared" si="4"/>
        <v>20.595122729425981</v>
      </c>
      <c r="AG10" s="333">
        <f t="shared" si="4"/>
        <v>19.560026693796807</v>
      </c>
      <c r="AH10" s="333">
        <f t="shared" si="4"/>
        <v>22.481858120310203</v>
      </c>
      <c r="AI10" s="333">
        <f t="shared" si="4"/>
        <v>20.612880377185594</v>
      </c>
      <c r="AJ10" s="333">
        <f t="shared" si="4"/>
        <v>20.791409439541624</v>
      </c>
      <c r="AK10" s="333">
        <f t="shared" si="4"/>
        <v>18.06821572704985</v>
      </c>
      <c r="AL10" s="333">
        <f t="shared" si="4"/>
        <v>14.332106375253662</v>
      </c>
      <c r="AM10" s="333">
        <f t="shared" si="4"/>
        <v>17.079007514318452</v>
      </c>
      <c r="AN10" s="333">
        <f t="shared" si="4"/>
        <v>19.503022538369674</v>
      </c>
      <c r="AO10" s="333">
        <f t="shared" si="4"/>
        <v>22.122808977367221</v>
      </c>
      <c r="AP10" s="333">
        <f t="shared" si="5"/>
        <v>19.549016560969047</v>
      </c>
      <c r="AQ10" s="333">
        <f t="shared" si="5"/>
        <v>19.11154806823896</v>
      </c>
      <c r="AR10" s="333">
        <f t="shared" si="5"/>
        <v>0</v>
      </c>
      <c r="AS10" s="333">
        <f t="shared" si="5"/>
        <v>5.074362368084822</v>
      </c>
      <c r="AT10" s="333">
        <f t="shared" si="5"/>
        <v>4.5876679363361488</v>
      </c>
      <c r="AU10" s="333">
        <f t="shared" si="5"/>
        <v>4.6981466590926964</v>
      </c>
      <c r="AV10" s="333">
        <f t="shared" si="5"/>
        <v>5.1677638925715712</v>
      </c>
      <c r="AW10" s="333">
        <f t="shared" si="5"/>
        <v>5.2361558653850695</v>
      </c>
      <c r="AX10" s="333">
        <f t="shared" si="5"/>
        <v>4.5669591315191775</v>
      </c>
      <c r="AY10" s="333">
        <f t="shared" si="5"/>
        <v>4.3619281837998072</v>
      </c>
      <c r="AZ10" s="333">
        <f t="shared" si="5"/>
        <v>4.3376437190926183</v>
      </c>
      <c r="BA10" s="333">
        <f t="shared" si="5"/>
        <v>5.766948444636987</v>
      </c>
      <c r="BB10" s="333">
        <f t="shared" si="5"/>
        <v>5.0905432990301716</v>
      </c>
      <c r="BC10" s="333">
        <f t="shared" si="5"/>
        <v>5.0134713214248654</v>
      </c>
      <c r="BD10" s="333">
        <f t="shared" si="5"/>
        <v>4.9504459005861206</v>
      </c>
    </row>
    <row r="11" spans="1:56" ht="15">
      <c r="A11" s="103" t="str">
        <f>VLOOKUP(CONCATENATE(C11,"-",B11),[1]!ACHIEV,2,FALSE)</f>
        <v>LO20Fast</v>
      </c>
      <c r="B11" s="103" t="s">
        <v>41</v>
      </c>
      <c r="C11" s="103" t="str">
        <f>[1]MLIST!B$64</f>
        <v>Lighting Controls Interior</v>
      </c>
      <c r="D11" s="103" t="s">
        <v>240</v>
      </c>
      <c r="E11" s="103" t="s">
        <v>955</v>
      </c>
      <c r="F11" s="122">
        <f t="shared" si="1"/>
        <v>7.0191230486296968E-2</v>
      </c>
      <c r="G11" s="123">
        <f t="shared" si="2"/>
        <v>327.37195268305783</v>
      </c>
      <c r="H11" s="123">
        <f t="shared" si="3"/>
        <v>140.98311294051015</v>
      </c>
      <c r="I11" s="23" t="str">
        <f>'SC-New'!C99</f>
        <v>University</v>
      </c>
      <c r="J11" s="23" t="str">
        <f>'SC-New'!D99</f>
        <v>Lighting Controls Interior-New-University-Unitary</v>
      </c>
      <c r="K11" s="296">
        <f>VLOOKUP(forRPM!$J11,'SC-New'!$D$91:$Z$126,COLUMN()-9,FALSE)</f>
        <v>1.3623806015328139E-2</v>
      </c>
      <c r="L11" s="296">
        <f>VLOOKUP(forRPM!$J11,'SC-New'!$D$91:$Z$126,COLUMN()-9,FALSE)</f>
        <v>1.7660888354412124E-2</v>
      </c>
      <c r="M11" s="296">
        <f>VLOOKUP(forRPM!$J11,'SC-New'!$D$91:$Z$126,COLUMN()-9,FALSE)</f>
        <v>2.2474724960787899E-2</v>
      </c>
      <c r="N11" s="296">
        <f>VLOOKUP(forRPM!$J11,'SC-New'!$D$91:$Z$126,COLUMN()-9,FALSE)</f>
        <v>3.0837282497666322E-2</v>
      </c>
      <c r="O11" s="296">
        <f>VLOOKUP(forRPM!$J11,'SC-New'!$D$91:$Z$126,COLUMN()-9,FALSE)</f>
        <v>3.3553378951653556E-2</v>
      </c>
      <c r="P11" s="296">
        <f>VLOOKUP(forRPM!$J11,'SC-New'!$D$91:$Z$126,COLUMN()-9,FALSE)</f>
        <v>3.0195399106224569E-2</v>
      </c>
      <c r="Q11" s="296">
        <f>VLOOKUP(forRPM!$J11,'SC-New'!$D$91:$Z$126,COLUMN()-9,FALSE)</f>
        <v>4.1409001284110375E-2</v>
      </c>
      <c r="R11" s="296">
        <f>VLOOKUP(forRPM!$J11,'SC-New'!$D$91:$Z$126,COLUMN()-9,FALSE)</f>
        <v>3.8325519768820301E-2</v>
      </c>
      <c r="S11" s="296">
        <f>VLOOKUP(forRPM!$J11,'SC-New'!$D$91:$Z$126,COLUMN()-9,FALSE)</f>
        <v>3.8992434242621971E-2</v>
      </c>
      <c r="T11" s="296">
        <f>VLOOKUP(forRPM!$J11,'SC-New'!$D$91:$Z$126,COLUMN()-9,FALSE)</f>
        <v>4.5634372951609249E-2</v>
      </c>
      <c r="U11" s="296">
        <f>VLOOKUP(forRPM!$J11,'SC-New'!$D$91:$Z$126,COLUMN()-9,FALSE)</f>
        <v>4.7077464009690879E-2</v>
      </c>
      <c r="V11" s="296">
        <f>VLOOKUP(forRPM!$J11,'SC-New'!$D$91:$Z$126,COLUMN()-9,FALSE)</f>
        <v>5.269991832707141E-2</v>
      </c>
      <c r="W11" s="296">
        <f>VLOOKUP(forRPM!$J11,'SC-New'!$D$91:$Z$126,COLUMN()-9,FALSE)</f>
        <v>5.8870647674116691E-2</v>
      </c>
      <c r="X11" s="296">
        <f>VLOOKUP(forRPM!$J11,'SC-New'!$D$91:$Z$126,COLUMN()-9,FALSE)</f>
        <v>5.461183095068816E-2</v>
      </c>
      <c r="Y11" s="296">
        <f>VLOOKUP(forRPM!$J11,'SC-New'!$D$91:$Z$126,COLUMN()-9,FALSE)</f>
        <v>6.0151418924226943E-2</v>
      </c>
      <c r="Z11" s="296">
        <f>VLOOKUP(forRPM!$J11,'SC-New'!$D$91:$Z$126,COLUMN()-9,FALSE)</f>
        <v>5.9489754300264409E-2</v>
      </c>
      <c r="AA11" s="296">
        <f>VLOOKUP(forRPM!$J11,'SC-New'!$D$91:$Z$126,COLUMN()-9,FALSE)</f>
        <v>5.8920274126617198E-2</v>
      </c>
      <c r="AB11" s="296">
        <f>VLOOKUP(forRPM!$J11,'SC-New'!$D$91:$Z$126,COLUMN()-9,FALSE)</f>
        <v>5.558090300892269E-2</v>
      </c>
      <c r="AC11" s="296">
        <f>VLOOKUP(forRPM!$J11,'SC-New'!$D$91:$Z$126,COLUMN()-9,FALSE)</f>
        <v>5.5078267499679555E-2</v>
      </c>
      <c r="AD11" s="296">
        <f>VLOOKUP(forRPM!$J11,'SC-New'!$D$91:$Z$126,COLUMN()-9,FALSE)</f>
        <v>5.7945971941409331E-2</v>
      </c>
      <c r="AE11" s="296">
        <f>VLOOKUP(forRPM!$J11,'SC-New'!$D$91:$Z$126,COLUMN()-9,FALSE)</f>
        <v>0.87313325889592186</v>
      </c>
      <c r="AF11" s="333">
        <f t="shared" si="4"/>
        <v>21.794982775620316</v>
      </c>
      <c r="AG11" s="333">
        <f t="shared" si="4"/>
        <v>20.393373146057638</v>
      </c>
      <c r="AH11" s="333">
        <f t="shared" si="4"/>
        <v>23.242482199919959</v>
      </c>
      <c r="AI11" s="333">
        <f t="shared" si="4"/>
        <v>20.94532747285832</v>
      </c>
      <c r="AJ11" s="333">
        <f t="shared" si="4"/>
        <v>21.189150923825718</v>
      </c>
      <c r="AK11" s="333">
        <f t="shared" si="4"/>
        <v>19.492909437579421</v>
      </c>
      <c r="AL11" s="333">
        <f t="shared" si="4"/>
        <v>17.793676251030231</v>
      </c>
      <c r="AM11" s="333">
        <f t="shared" si="4"/>
        <v>19.226372098805648</v>
      </c>
      <c r="AN11" s="333">
        <f t="shared" si="4"/>
        <v>19.305670803095659</v>
      </c>
      <c r="AO11" s="333">
        <f t="shared" si="4"/>
        <v>23.315826332875467</v>
      </c>
      <c r="AP11" s="333">
        <f t="shared" si="5"/>
        <v>20.62694194438939</v>
      </c>
      <c r="AQ11" s="333">
        <f t="shared" si="5"/>
        <v>21.180157611978728</v>
      </c>
      <c r="AR11" s="333">
        <f t="shared" si="5"/>
        <v>0</v>
      </c>
      <c r="AS11" s="333">
        <f t="shared" si="5"/>
        <v>7.1820102693926451</v>
      </c>
      <c r="AT11" s="333">
        <f t="shared" si="5"/>
        <v>6.3553587991120093</v>
      </c>
      <c r="AU11" s="333">
        <f t="shared" si="5"/>
        <v>6.478605971892156</v>
      </c>
      <c r="AV11" s="333">
        <f t="shared" si="5"/>
        <v>6.669747272544889</v>
      </c>
      <c r="AW11" s="333">
        <f t="shared" si="5"/>
        <v>6.5142873751047707</v>
      </c>
      <c r="AX11" s="333">
        <f t="shared" si="5"/>
        <v>5.8440787771952243</v>
      </c>
      <c r="AY11" s="333">
        <f t="shared" si="5"/>
        <v>6.3656334582533276</v>
      </c>
      <c r="AZ11" s="333">
        <f t="shared" si="5"/>
        <v>5.7159700609794113</v>
      </c>
      <c r="BA11" s="333">
        <f t="shared" si="5"/>
        <v>6.9183472215075437</v>
      </c>
      <c r="BB11" s="333">
        <f t="shared" si="5"/>
        <v>6.4906367952994728</v>
      </c>
      <c r="BC11" s="333">
        <f t="shared" si="5"/>
        <v>7.0152311814125783</v>
      </c>
      <c r="BD11" s="333">
        <f t="shared" si="5"/>
        <v>7.3151745023272605</v>
      </c>
    </row>
    <row r="12" spans="1:56" ht="15">
      <c r="A12" s="103" t="str">
        <f>VLOOKUP(CONCATENATE(C12,"-",B12),[1]!ACHIEV,2,FALSE)</f>
        <v>LO20Fast</v>
      </c>
      <c r="B12" s="103" t="s">
        <v>41</v>
      </c>
      <c r="C12" s="103" t="str">
        <f>[1]MLIST!B$64</f>
        <v>Lighting Controls Interior</v>
      </c>
      <c r="D12" s="103" t="s">
        <v>240</v>
      </c>
      <c r="E12" s="103" t="s">
        <v>955</v>
      </c>
      <c r="F12" s="122">
        <f t="shared" si="1"/>
        <v>2.5435240439941699E-2</v>
      </c>
      <c r="G12" s="123">
        <f t="shared" si="2"/>
        <v>145.4041624778996</v>
      </c>
      <c r="H12" s="123">
        <f t="shared" si="3"/>
        <v>186.35087298121383</v>
      </c>
      <c r="I12" s="23" t="str">
        <f>'SC-New'!C100</f>
        <v>Warehouse</v>
      </c>
      <c r="J12" s="23" t="str">
        <f>'SC-New'!D100</f>
        <v>Lighting Controls Interior-New-Warehouse-Unitary</v>
      </c>
      <c r="K12" s="296">
        <f>VLOOKUP(forRPM!$J12,'SC-New'!$D$91:$Z$126,COLUMN()-9,FALSE)</f>
        <v>8.9351644408276424E-3</v>
      </c>
      <c r="L12" s="296">
        <f>VLOOKUP(forRPM!$J12,'SC-New'!$D$91:$Z$126,COLUMN()-9,FALSE)</f>
        <v>1.1582882304711786E-2</v>
      </c>
      <c r="M12" s="296">
        <f>VLOOKUP(forRPM!$J12,'SC-New'!$D$91:$Z$126,COLUMN()-9,FALSE)</f>
        <v>1.4740033956816194E-2</v>
      </c>
      <c r="N12" s="296">
        <f>VLOOKUP(forRPM!$J12,'SC-New'!$D$91:$Z$126,COLUMN()-9,FALSE)</f>
        <v>2.0224611956078872E-2</v>
      </c>
      <c r="O12" s="296">
        <f>VLOOKUP(forRPM!$J12,'SC-New'!$D$91:$Z$126,COLUMN()-9,FALSE)</f>
        <v>2.2005962074116373E-2</v>
      </c>
      <c r="P12" s="296">
        <f>VLOOKUP(forRPM!$J12,'SC-New'!$D$91:$Z$126,COLUMN()-9,FALSE)</f>
        <v>1.9803633145318102E-2</v>
      </c>
      <c r="Q12" s="296">
        <f>VLOOKUP(forRPM!$J12,'SC-New'!$D$91:$Z$126,COLUMN()-9,FALSE)</f>
        <v>2.7158066944559151E-2</v>
      </c>
      <c r="R12" s="296">
        <f>VLOOKUP(forRPM!$J12,'SC-New'!$D$91:$Z$126,COLUMN()-9,FALSE)</f>
        <v>2.5135767569599527E-2</v>
      </c>
      <c r="S12" s="296">
        <f>VLOOKUP(forRPM!$J12,'SC-New'!$D$91:$Z$126,COLUMN()-9,FALSE)</f>
        <v>2.5573162999678423E-2</v>
      </c>
      <c r="T12" s="296">
        <f>VLOOKUP(forRPM!$J12,'SC-New'!$D$91:$Z$126,COLUMN()-9,FALSE)</f>
        <v>2.9929274243770468E-2</v>
      </c>
      <c r="U12" s="296">
        <f>VLOOKUP(forRPM!$J12,'SC-New'!$D$91:$Z$126,COLUMN()-9,FALSE)</f>
        <v>3.0875724589036705E-2</v>
      </c>
      <c r="V12" s="296">
        <f>VLOOKUP(forRPM!$J12,'SC-New'!$D$91:$Z$126,COLUMN()-9,FALSE)</f>
        <v>3.4563207648492626E-2</v>
      </c>
      <c r="W12" s="296">
        <f>VLOOKUP(forRPM!$J12,'SC-New'!$D$91:$Z$126,COLUMN()-9,FALSE)</f>
        <v>3.8610276534650906E-2</v>
      </c>
      <c r="X12" s="296">
        <f>VLOOKUP(forRPM!$J12,'SC-New'!$D$91:$Z$126,COLUMN()-9,FALSE)</f>
        <v>3.5817134316950001E-2</v>
      </c>
      <c r="Y12" s="296">
        <f>VLOOKUP(forRPM!$J12,'SC-New'!$D$91:$Z$126,COLUMN()-9,FALSE)</f>
        <v>3.9450269537923556E-2</v>
      </c>
      <c r="Z12" s="296">
        <f>VLOOKUP(forRPM!$J12,'SC-New'!$D$91:$Z$126,COLUMN()-9,FALSE)</f>
        <v>3.9016317218495945E-2</v>
      </c>
      <c r="AA12" s="296">
        <f>VLOOKUP(forRPM!$J12,'SC-New'!$D$91:$Z$126,COLUMN()-9,FALSE)</f>
        <v>3.8642824011707474E-2</v>
      </c>
      <c r="AB12" s="296">
        <f>VLOOKUP(forRPM!$J12,'SC-New'!$D$91:$Z$126,COLUMN()-9,FALSE)</f>
        <v>3.6452699605063664E-2</v>
      </c>
      <c r="AC12" s="296">
        <f>VLOOKUP(forRPM!$J12,'SC-New'!$D$91:$Z$126,COLUMN()-9,FALSE)</f>
        <v>3.6123046428569998E-2</v>
      </c>
      <c r="AD12" s="296">
        <f>VLOOKUP(forRPM!$J12,'SC-New'!$D$91:$Z$126,COLUMN()-9,FALSE)</f>
        <v>3.8003828548171401E-2</v>
      </c>
      <c r="AE12" s="296">
        <f>VLOOKUP(forRPM!$J12,'SC-New'!$D$91:$Z$126,COLUMN()-9,FALSE)</f>
        <v>0.57264388807453892</v>
      </c>
      <c r="AF12" s="333">
        <f t="shared" si="4"/>
        <v>9.4174003430169897</v>
      </c>
      <c r="AG12" s="333">
        <f t="shared" si="4"/>
        <v>8.6783426188770889</v>
      </c>
      <c r="AH12" s="333">
        <f t="shared" si="4"/>
        <v>9.8029658497557133</v>
      </c>
      <c r="AI12" s="333">
        <f t="shared" si="4"/>
        <v>8.9510268562960071</v>
      </c>
      <c r="AJ12" s="333">
        <f t="shared" si="4"/>
        <v>8.9491442135843684</v>
      </c>
      <c r="AK12" s="333">
        <f t="shared" si="4"/>
        <v>8.9573064249753624</v>
      </c>
      <c r="AL12" s="333">
        <f t="shared" si="4"/>
        <v>8.7829859207442027</v>
      </c>
      <c r="AM12" s="333">
        <f t="shared" si="4"/>
        <v>9.4114917252291814</v>
      </c>
      <c r="AN12" s="333">
        <f t="shared" si="4"/>
        <v>8.4955137627066115</v>
      </c>
      <c r="AO12" s="333">
        <f t="shared" si="4"/>
        <v>9.4860081744418174</v>
      </c>
      <c r="AP12" s="333">
        <f t="shared" si="5"/>
        <v>8.7560755002510824</v>
      </c>
      <c r="AQ12" s="333">
        <f t="shared" si="5"/>
        <v>9.1706936608867409</v>
      </c>
      <c r="AR12" s="333">
        <f t="shared" si="5"/>
        <v>0</v>
      </c>
      <c r="AS12" s="333">
        <f t="shared" si="5"/>
        <v>3.0278132677266845</v>
      </c>
      <c r="AT12" s="333">
        <f t="shared" si="5"/>
        <v>2.7017220855377171</v>
      </c>
      <c r="AU12" s="333">
        <f t="shared" si="5"/>
        <v>2.7835940990394796</v>
      </c>
      <c r="AV12" s="333">
        <f t="shared" si="5"/>
        <v>3.1037633145695041</v>
      </c>
      <c r="AW12" s="333">
        <f t="shared" si="5"/>
        <v>3.1652842117346025</v>
      </c>
      <c r="AX12" s="333">
        <f t="shared" si="5"/>
        <v>3.031648046820012</v>
      </c>
      <c r="AY12" s="333">
        <f t="shared" si="5"/>
        <v>3.3055390226667001</v>
      </c>
      <c r="AZ12" s="333">
        <f t="shared" si="5"/>
        <v>3.1144066341336485</v>
      </c>
      <c r="BA12" s="333">
        <f t="shared" si="5"/>
        <v>3.3053043440631802</v>
      </c>
      <c r="BB12" s="333">
        <f t="shared" si="5"/>
        <v>3.0551413398546017</v>
      </c>
      <c r="BC12" s="333">
        <f t="shared" si="5"/>
        <v>2.9123396848485061</v>
      </c>
      <c r="BD12" s="333">
        <f t="shared" si="5"/>
        <v>3.0386513761397769</v>
      </c>
    </row>
    <row r="13" spans="1:56" ht="15">
      <c r="A13" s="103" t="str">
        <f>VLOOKUP(CONCATENATE(C13,"-",B13),[1]!ACHIEV,2,FALSE)</f>
        <v>LO20Fast</v>
      </c>
      <c r="B13" s="103" t="s">
        <v>41</v>
      </c>
      <c r="C13" s="103" t="str">
        <f>[1]MLIST!B$64</f>
        <v>Lighting Controls Interior</v>
      </c>
      <c r="D13" s="103" t="s">
        <v>240</v>
      </c>
      <c r="E13" s="103" t="s">
        <v>955</v>
      </c>
      <c r="F13" s="122">
        <f t="shared" si="1"/>
        <v>0</v>
      </c>
      <c r="G13" s="123">
        <f t="shared" si="2"/>
        <v>0</v>
      </c>
      <c r="H13" s="123">
        <f t="shared" si="3"/>
        <v>9999</v>
      </c>
      <c r="I13" s="23" t="str">
        <f>'SC-New'!C101</f>
        <v>Supermarket</v>
      </c>
      <c r="J13" s="23" t="str">
        <f>'SC-New'!D101</f>
        <v>Lighting Controls Interior-New-Supermarket-Unitary</v>
      </c>
      <c r="K13" s="296">
        <f>VLOOKUP(forRPM!$J13,'SC-New'!$D$91:$Z$126,COLUMN()-9,FALSE)</f>
        <v>0</v>
      </c>
      <c r="L13" s="296">
        <f>VLOOKUP(forRPM!$J13,'SC-New'!$D$91:$Z$126,COLUMN()-9,FALSE)</f>
        <v>0</v>
      </c>
      <c r="M13" s="296">
        <f>VLOOKUP(forRPM!$J13,'SC-New'!$D$91:$Z$126,COLUMN()-9,FALSE)</f>
        <v>0</v>
      </c>
      <c r="N13" s="296">
        <f>VLOOKUP(forRPM!$J13,'SC-New'!$D$91:$Z$126,COLUMN()-9,FALSE)</f>
        <v>0</v>
      </c>
      <c r="O13" s="296">
        <f>VLOOKUP(forRPM!$J13,'SC-New'!$D$91:$Z$126,COLUMN()-9,FALSE)</f>
        <v>0</v>
      </c>
      <c r="P13" s="296">
        <f>VLOOKUP(forRPM!$J13,'SC-New'!$D$91:$Z$126,COLUMN()-9,FALSE)</f>
        <v>0</v>
      </c>
      <c r="Q13" s="296">
        <f>VLOOKUP(forRPM!$J13,'SC-New'!$D$91:$Z$126,COLUMN()-9,FALSE)</f>
        <v>0</v>
      </c>
      <c r="R13" s="296">
        <f>VLOOKUP(forRPM!$J13,'SC-New'!$D$91:$Z$126,COLUMN()-9,FALSE)</f>
        <v>0</v>
      </c>
      <c r="S13" s="296">
        <f>VLOOKUP(forRPM!$J13,'SC-New'!$D$91:$Z$126,COLUMN()-9,FALSE)</f>
        <v>0</v>
      </c>
      <c r="T13" s="296">
        <f>VLOOKUP(forRPM!$J13,'SC-New'!$D$91:$Z$126,COLUMN()-9,FALSE)</f>
        <v>0</v>
      </c>
      <c r="U13" s="296">
        <f>VLOOKUP(forRPM!$J13,'SC-New'!$D$91:$Z$126,COLUMN()-9,FALSE)</f>
        <v>0</v>
      </c>
      <c r="V13" s="296">
        <f>VLOOKUP(forRPM!$J13,'SC-New'!$D$91:$Z$126,COLUMN()-9,FALSE)</f>
        <v>0</v>
      </c>
      <c r="W13" s="296">
        <f>VLOOKUP(forRPM!$J13,'SC-New'!$D$91:$Z$126,COLUMN()-9,FALSE)</f>
        <v>0</v>
      </c>
      <c r="X13" s="296">
        <f>VLOOKUP(forRPM!$J13,'SC-New'!$D$91:$Z$126,COLUMN()-9,FALSE)</f>
        <v>0</v>
      </c>
      <c r="Y13" s="296">
        <f>VLOOKUP(forRPM!$J13,'SC-New'!$D$91:$Z$126,COLUMN()-9,FALSE)</f>
        <v>0</v>
      </c>
      <c r="Z13" s="296">
        <f>VLOOKUP(forRPM!$J13,'SC-New'!$D$91:$Z$126,COLUMN()-9,FALSE)</f>
        <v>0</v>
      </c>
      <c r="AA13" s="296">
        <f>VLOOKUP(forRPM!$J13,'SC-New'!$D$91:$Z$126,COLUMN()-9,FALSE)</f>
        <v>0</v>
      </c>
      <c r="AB13" s="296">
        <f>VLOOKUP(forRPM!$J13,'SC-New'!$D$91:$Z$126,COLUMN()-9,FALSE)</f>
        <v>0</v>
      </c>
      <c r="AC13" s="296">
        <f>VLOOKUP(forRPM!$J13,'SC-New'!$D$91:$Z$126,COLUMN()-9,FALSE)</f>
        <v>0</v>
      </c>
      <c r="AD13" s="296">
        <f>VLOOKUP(forRPM!$J13,'SC-New'!$D$91:$Z$126,COLUMN()-9,FALSE)</f>
        <v>0</v>
      </c>
      <c r="AE13" s="296">
        <f>VLOOKUP(forRPM!$J13,'SC-New'!$D$91:$Z$126,COLUMN()-9,FALSE)</f>
        <v>0</v>
      </c>
      <c r="AF13" s="333">
        <f t="shared" ref="AF13:AO22" si="6">VLOOKUP($J13,MeasOut,COLUMN()-17,FALSE)</f>
        <v>0</v>
      </c>
      <c r="AG13" s="333">
        <f t="shared" si="6"/>
        <v>0</v>
      </c>
      <c r="AH13" s="333">
        <f t="shared" si="6"/>
        <v>0</v>
      </c>
      <c r="AI13" s="333">
        <f t="shared" si="6"/>
        <v>0</v>
      </c>
      <c r="AJ13" s="333">
        <f t="shared" si="6"/>
        <v>0</v>
      </c>
      <c r="AK13" s="333">
        <f t="shared" si="6"/>
        <v>0</v>
      </c>
      <c r="AL13" s="333">
        <f t="shared" si="6"/>
        <v>0</v>
      </c>
      <c r="AM13" s="333">
        <f t="shared" si="6"/>
        <v>0</v>
      </c>
      <c r="AN13" s="333">
        <f t="shared" si="6"/>
        <v>0</v>
      </c>
      <c r="AO13" s="333">
        <f t="shared" si="6"/>
        <v>0</v>
      </c>
      <c r="AP13" s="333">
        <f t="shared" ref="AP13:BD22" si="7">VLOOKUP($J13,MeasOut,COLUMN()-17,FALSE)</f>
        <v>0</v>
      </c>
      <c r="AQ13" s="333">
        <f t="shared" si="7"/>
        <v>0</v>
      </c>
      <c r="AR13" s="333">
        <f t="shared" si="7"/>
        <v>0</v>
      </c>
      <c r="AS13" s="333">
        <f t="shared" si="7"/>
        <v>0</v>
      </c>
      <c r="AT13" s="333">
        <f t="shared" si="7"/>
        <v>0</v>
      </c>
      <c r="AU13" s="333">
        <f t="shared" si="7"/>
        <v>0</v>
      </c>
      <c r="AV13" s="333">
        <f t="shared" si="7"/>
        <v>0</v>
      </c>
      <c r="AW13" s="333">
        <f t="shared" si="7"/>
        <v>0</v>
      </c>
      <c r="AX13" s="333">
        <f t="shared" si="7"/>
        <v>0</v>
      </c>
      <c r="AY13" s="333">
        <f t="shared" si="7"/>
        <v>0</v>
      </c>
      <c r="AZ13" s="333">
        <f t="shared" si="7"/>
        <v>0</v>
      </c>
      <c r="BA13" s="333">
        <f t="shared" si="7"/>
        <v>0</v>
      </c>
      <c r="BB13" s="333">
        <f t="shared" si="7"/>
        <v>0</v>
      </c>
      <c r="BC13" s="333">
        <f t="shared" si="7"/>
        <v>0</v>
      </c>
      <c r="BD13" s="333">
        <f t="shared" si="7"/>
        <v>0</v>
      </c>
    </row>
    <row r="14" spans="1:56" ht="15">
      <c r="A14" s="103" t="str">
        <f>VLOOKUP(CONCATENATE(C14,"-",B14),[1]!ACHIEV,2,FALSE)</f>
        <v>LO20Fast</v>
      </c>
      <c r="B14" s="103" t="s">
        <v>41</v>
      </c>
      <c r="C14" s="103" t="str">
        <f>[1]MLIST!B$64</f>
        <v>Lighting Controls Interior</v>
      </c>
      <c r="D14" s="103" t="s">
        <v>240</v>
      </c>
      <c r="E14" s="103" t="s">
        <v>955</v>
      </c>
      <c r="F14" s="122">
        <f t="shared" si="1"/>
        <v>0</v>
      </c>
      <c r="G14" s="123">
        <f t="shared" si="2"/>
        <v>0</v>
      </c>
      <c r="H14" s="123">
        <f t="shared" si="3"/>
        <v>9999</v>
      </c>
      <c r="I14" s="23" t="str">
        <f>'SC-New'!C102</f>
        <v>MiniMart</v>
      </c>
      <c r="J14" s="23" t="str">
        <f>'SC-New'!D102</f>
        <v>Lighting Controls Interior-New-MiniMart-Unitary</v>
      </c>
      <c r="K14" s="296">
        <f>VLOOKUP(forRPM!$J14,'SC-New'!$D$91:$Z$126,COLUMN()-9,FALSE)</f>
        <v>0</v>
      </c>
      <c r="L14" s="296">
        <f>VLOOKUP(forRPM!$J14,'SC-New'!$D$91:$Z$126,COLUMN()-9,FALSE)</f>
        <v>0</v>
      </c>
      <c r="M14" s="296">
        <f>VLOOKUP(forRPM!$J14,'SC-New'!$D$91:$Z$126,COLUMN()-9,FALSE)</f>
        <v>0</v>
      </c>
      <c r="N14" s="296">
        <f>VLOOKUP(forRPM!$J14,'SC-New'!$D$91:$Z$126,COLUMN()-9,FALSE)</f>
        <v>0</v>
      </c>
      <c r="O14" s="296">
        <f>VLOOKUP(forRPM!$J14,'SC-New'!$D$91:$Z$126,COLUMN()-9,FALSE)</f>
        <v>0</v>
      </c>
      <c r="P14" s="296">
        <f>VLOOKUP(forRPM!$J14,'SC-New'!$D$91:$Z$126,COLUMN()-9,FALSE)</f>
        <v>0</v>
      </c>
      <c r="Q14" s="296">
        <f>VLOOKUP(forRPM!$J14,'SC-New'!$D$91:$Z$126,COLUMN()-9,FALSE)</f>
        <v>0</v>
      </c>
      <c r="R14" s="296">
        <f>VLOOKUP(forRPM!$J14,'SC-New'!$D$91:$Z$126,COLUMN()-9,FALSE)</f>
        <v>0</v>
      </c>
      <c r="S14" s="296">
        <f>VLOOKUP(forRPM!$J14,'SC-New'!$D$91:$Z$126,COLUMN()-9,FALSE)</f>
        <v>0</v>
      </c>
      <c r="T14" s="296">
        <f>VLOOKUP(forRPM!$J14,'SC-New'!$D$91:$Z$126,COLUMN()-9,FALSE)</f>
        <v>0</v>
      </c>
      <c r="U14" s="296">
        <f>VLOOKUP(forRPM!$J14,'SC-New'!$D$91:$Z$126,COLUMN()-9,FALSE)</f>
        <v>0</v>
      </c>
      <c r="V14" s="296">
        <f>VLOOKUP(forRPM!$J14,'SC-New'!$D$91:$Z$126,COLUMN()-9,FALSE)</f>
        <v>0</v>
      </c>
      <c r="W14" s="296">
        <f>VLOOKUP(forRPM!$J14,'SC-New'!$D$91:$Z$126,COLUMN()-9,FALSE)</f>
        <v>0</v>
      </c>
      <c r="X14" s="296">
        <f>VLOOKUP(forRPM!$J14,'SC-New'!$D$91:$Z$126,COLUMN()-9,FALSE)</f>
        <v>0</v>
      </c>
      <c r="Y14" s="296">
        <f>VLOOKUP(forRPM!$J14,'SC-New'!$D$91:$Z$126,COLUMN()-9,FALSE)</f>
        <v>0</v>
      </c>
      <c r="Z14" s="296">
        <f>VLOOKUP(forRPM!$J14,'SC-New'!$D$91:$Z$126,COLUMN()-9,FALSE)</f>
        <v>0</v>
      </c>
      <c r="AA14" s="296">
        <f>VLOOKUP(forRPM!$J14,'SC-New'!$D$91:$Z$126,COLUMN()-9,FALSE)</f>
        <v>0</v>
      </c>
      <c r="AB14" s="296">
        <f>VLOOKUP(forRPM!$J14,'SC-New'!$D$91:$Z$126,COLUMN()-9,FALSE)</f>
        <v>0</v>
      </c>
      <c r="AC14" s="296">
        <f>VLOOKUP(forRPM!$J14,'SC-New'!$D$91:$Z$126,COLUMN()-9,FALSE)</f>
        <v>0</v>
      </c>
      <c r="AD14" s="296">
        <f>VLOOKUP(forRPM!$J14,'SC-New'!$D$91:$Z$126,COLUMN()-9,FALSE)</f>
        <v>0</v>
      </c>
      <c r="AE14" s="296">
        <f>VLOOKUP(forRPM!$J14,'SC-New'!$D$91:$Z$126,COLUMN()-9,FALSE)</f>
        <v>0</v>
      </c>
      <c r="AF14" s="333">
        <f t="shared" si="6"/>
        <v>0</v>
      </c>
      <c r="AG14" s="333">
        <f t="shared" si="6"/>
        <v>0</v>
      </c>
      <c r="AH14" s="333">
        <f t="shared" si="6"/>
        <v>0</v>
      </c>
      <c r="AI14" s="333">
        <f t="shared" si="6"/>
        <v>0</v>
      </c>
      <c r="AJ14" s="333">
        <f t="shared" si="6"/>
        <v>0</v>
      </c>
      <c r="AK14" s="333">
        <f t="shared" si="6"/>
        <v>0</v>
      </c>
      <c r="AL14" s="333">
        <f t="shared" si="6"/>
        <v>0</v>
      </c>
      <c r="AM14" s="333">
        <f t="shared" si="6"/>
        <v>0</v>
      </c>
      <c r="AN14" s="333">
        <f t="shared" si="6"/>
        <v>0</v>
      </c>
      <c r="AO14" s="333">
        <f t="shared" si="6"/>
        <v>0</v>
      </c>
      <c r="AP14" s="333">
        <f t="shared" si="7"/>
        <v>0</v>
      </c>
      <c r="AQ14" s="333">
        <f t="shared" si="7"/>
        <v>0</v>
      </c>
      <c r="AR14" s="333">
        <f t="shared" si="7"/>
        <v>0</v>
      </c>
      <c r="AS14" s="333">
        <f t="shared" si="7"/>
        <v>0</v>
      </c>
      <c r="AT14" s="333">
        <f t="shared" si="7"/>
        <v>0</v>
      </c>
      <c r="AU14" s="333">
        <f t="shared" si="7"/>
        <v>0</v>
      </c>
      <c r="AV14" s="333">
        <f t="shared" si="7"/>
        <v>0</v>
      </c>
      <c r="AW14" s="333">
        <f t="shared" si="7"/>
        <v>0</v>
      </c>
      <c r="AX14" s="333">
        <f t="shared" si="7"/>
        <v>0</v>
      </c>
      <c r="AY14" s="333">
        <f t="shared" si="7"/>
        <v>0</v>
      </c>
      <c r="AZ14" s="333">
        <f t="shared" si="7"/>
        <v>0</v>
      </c>
      <c r="BA14" s="333">
        <f t="shared" si="7"/>
        <v>0</v>
      </c>
      <c r="BB14" s="333">
        <f t="shared" si="7"/>
        <v>0</v>
      </c>
      <c r="BC14" s="333">
        <f t="shared" si="7"/>
        <v>0</v>
      </c>
      <c r="BD14" s="333">
        <f t="shared" si="7"/>
        <v>0</v>
      </c>
    </row>
    <row r="15" spans="1:56" ht="15">
      <c r="A15" s="103" t="str">
        <f>VLOOKUP(CONCATENATE(C15,"-",B15),[1]!ACHIEV,2,FALSE)</f>
        <v>LO20Fast</v>
      </c>
      <c r="B15" s="103" t="s">
        <v>41</v>
      </c>
      <c r="C15" s="103" t="str">
        <f>[1]MLIST!B$64</f>
        <v>Lighting Controls Interior</v>
      </c>
      <c r="D15" s="103" t="s">
        <v>240</v>
      </c>
      <c r="E15" s="103" t="s">
        <v>955</v>
      </c>
      <c r="F15" s="122">
        <f t="shared" si="1"/>
        <v>0</v>
      </c>
      <c r="G15" s="123">
        <f t="shared" si="2"/>
        <v>0</v>
      </c>
      <c r="H15" s="123">
        <f t="shared" si="3"/>
        <v>9999</v>
      </c>
      <c r="I15" s="23" t="str">
        <f>'SC-New'!C103</f>
        <v>Restaurant</v>
      </c>
      <c r="J15" s="23" t="str">
        <f>'SC-New'!D103</f>
        <v>Lighting Controls Interior-New-Restaurant-Unitary</v>
      </c>
      <c r="K15" s="296">
        <f>VLOOKUP(forRPM!$J15,'SC-New'!$D$91:$Z$126,COLUMN()-9,FALSE)</f>
        <v>0</v>
      </c>
      <c r="L15" s="296">
        <f>VLOOKUP(forRPM!$J15,'SC-New'!$D$91:$Z$126,COLUMN()-9,FALSE)</f>
        <v>0</v>
      </c>
      <c r="M15" s="296">
        <f>VLOOKUP(forRPM!$J15,'SC-New'!$D$91:$Z$126,COLUMN()-9,FALSE)</f>
        <v>0</v>
      </c>
      <c r="N15" s="296">
        <f>VLOOKUP(forRPM!$J15,'SC-New'!$D$91:$Z$126,COLUMN()-9,FALSE)</f>
        <v>0</v>
      </c>
      <c r="O15" s="296">
        <f>VLOOKUP(forRPM!$J15,'SC-New'!$D$91:$Z$126,COLUMN()-9,FALSE)</f>
        <v>0</v>
      </c>
      <c r="P15" s="296">
        <f>VLOOKUP(forRPM!$J15,'SC-New'!$D$91:$Z$126,COLUMN()-9,FALSE)</f>
        <v>0</v>
      </c>
      <c r="Q15" s="296">
        <f>VLOOKUP(forRPM!$J15,'SC-New'!$D$91:$Z$126,COLUMN()-9,FALSE)</f>
        <v>0</v>
      </c>
      <c r="R15" s="296">
        <f>VLOOKUP(forRPM!$J15,'SC-New'!$D$91:$Z$126,COLUMN()-9,FALSE)</f>
        <v>0</v>
      </c>
      <c r="S15" s="296">
        <f>VLOOKUP(forRPM!$J15,'SC-New'!$D$91:$Z$126,COLUMN()-9,FALSE)</f>
        <v>0</v>
      </c>
      <c r="T15" s="296">
        <f>VLOOKUP(forRPM!$J15,'SC-New'!$D$91:$Z$126,COLUMN()-9,FALSE)</f>
        <v>0</v>
      </c>
      <c r="U15" s="296">
        <f>VLOOKUP(forRPM!$J15,'SC-New'!$D$91:$Z$126,COLUMN()-9,FALSE)</f>
        <v>0</v>
      </c>
      <c r="V15" s="296">
        <f>VLOOKUP(forRPM!$J15,'SC-New'!$D$91:$Z$126,COLUMN()-9,FALSE)</f>
        <v>0</v>
      </c>
      <c r="W15" s="296">
        <f>VLOOKUP(forRPM!$J15,'SC-New'!$D$91:$Z$126,COLUMN()-9,FALSE)</f>
        <v>0</v>
      </c>
      <c r="X15" s="296">
        <f>VLOOKUP(forRPM!$J15,'SC-New'!$D$91:$Z$126,COLUMN()-9,FALSE)</f>
        <v>0</v>
      </c>
      <c r="Y15" s="296">
        <f>VLOOKUP(forRPM!$J15,'SC-New'!$D$91:$Z$126,COLUMN()-9,FALSE)</f>
        <v>0</v>
      </c>
      <c r="Z15" s="296">
        <f>VLOOKUP(forRPM!$J15,'SC-New'!$D$91:$Z$126,COLUMN()-9,FALSE)</f>
        <v>0</v>
      </c>
      <c r="AA15" s="296">
        <f>VLOOKUP(forRPM!$J15,'SC-New'!$D$91:$Z$126,COLUMN()-9,FALSE)</f>
        <v>0</v>
      </c>
      <c r="AB15" s="296">
        <f>VLOOKUP(forRPM!$J15,'SC-New'!$D$91:$Z$126,COLUMN()-9,FALSE)</f>
        <v>0</v>
      </c>
      <c r="AC15" s="296">
        <f>VLOOKUP(forRPM!$J15,'SC-New'!$D$91:$Z$126,COLUMN()-9,FALSE)</f>
        <v>0</v>
      </c>
      <c r="AD15" s="296">
        <f>VLOOKUP(forRPM!$J15,'SC-New'!$D$91:$Z$126,COLUMN()-9,FALSE)</f>
        <v>0</v>
      </c>
      <c r="AE15" s="296">
        <f>VLOOKUP(forRPM!$J15,'SC-New'!$D$91:$Z$126,COLUMN()-9,FALSE)</f>
        <v>0</v>
      </c>
      <c r="AF15" s="333">
        <f t="shared" si="6"/>
        <v>0</v>
      </c>
      <c r="AG15" s="333">
        <f t="shared" si="6"/>
        <v>0</v>
      </c>
      <c r="AH15" s="333">
        <f t="shared" si="6"/>
        <v>0</v>
      </c>
      <c r="AI15" s="333">
        <f t="shared" si="6"/>
        <v>0</v>
      </c>
      <c r="AJ15" s="333">
        <f t="shared" si="6"/>
        <v>0</v>
      </c>
      <c r="AK15" s="333">
        <f t="shared" si="6"/>
        <v>0</v>
      </c>
      <c r="AL15" s="333">
        <f t="shared" si="6"/>
        <v>0</v>
      </c>
      <c r="AM15" s="333">
        <f t="shared" si="6"/>
        <v>0</v>
      </c>
      <c r="AN15" s="333">
        <f t="shared" si="6"/>
        <v>0</v>
      </c>
      <c r="AO15" s="333">
        <f t="shared" si="6"/>
        <v>0</v>
      </c>
      <c r="AP15" s="333">
        <f t="shared" si="7"/>
        <v>0</v>
      </c>
      <c r="AQ15" s="333">
        <f t="shared" si="7"/>
        <v>0</v>
      </c>
      <c r="AR15" s="333">
        <f t="shared" si="7"/>
        <v>0</v>
      </c>
      <c r="AS15" s="333">
        <f t="shared" si="7"/>
        <v>0</v>
      </c>
      <c r="AT15" s="333">
        <f t="shared" si="7"/>
        <v>0</v>
      </c>
      <c r="AU15" s="333">
        <f t="shared" si="7"/>
        <v>0</v>
      </c>
      <c r="AV15" s="333">
        <f t="shared" si="7"/>
        <v>0</v>
      </c>
      <c r="AW15" s="333">
        <f t="shared" si="7"/>
        <v>0</v>
      </c>
      <c r="AX15" s="333">
        <f t="shared" si="7"/>
        <v>0</v>
      </c>
      <c r="AY15" s="333">
        <f t="shared" si="7"/>
        <v>0</v>
      </c>
      <c r="AZ15" s="333">
        <f t="shared" si="7"/>
        <v>0</v>
      </c>
      <c r="BA15" s="333">
        <f t="shared" si="7"/>
        <v>0</v>
      </c>
      <c r="BB15" s="333">
        <f t="shared" si="7"/>
        <v>0</v>
      </c>
      <c r="BC15" s="333">
        <f t="shared" si="7"/>
        <v>0</v>
      </c>
      <c r="BD15" s="333">
        <f t="shared" si="7"/>
        <v>0</v>
      </c>
    </row>
    <row r="16" spans="1:56" ht="15">
      <c r="A16" s="103" t="str">
        <f>VLOOKUP(CONCATENATE(C16,"-",B16),[1]!ACHIEV,2,FALSE)</f>
        <v>LO20Fast</v>
      </c>
      <c r="B16" s="103" t="s">
        <v>41</v>
      </c>
      <c r="C16" s="103" t="str">
        <f>[1]MLIST!B$64</f>
        <v>Lighting Controls Interior</v>
      </c>
      <c r="D16" s="103" t="s">
        <v>240</v>
      </c>
      <c r="E16" s="103" t="s">
        <v>955</v>
      </c>
      <c r="F16" s="122">
        <f t="shared" si="1"/>
        <v>0</v>
      </c>
      <c r="G16" s="123">
        <f t="shared" si="2"/>
        <v>0</v>
      </c>
      <c r="H16" s="123">
        <f t="shared" si="3"/>
        <v>9999</v>
      </c>
      <c r="I16" s="23" t="str">
        <f>'SC-New'!C104</f>
        <v>Lodging</v>
      </c>
      <c r="J16" s="23" t="str">
        <f>'SC-New'!D104</f>
        <v>Lighting Controls Interior-New-Lodging-Unitary</v>
      </c>
      <c r="K16" s="296">
        <f>VLOOKUP(forRPM!$J16,'SC-New'!$D$91:$Z$126,COLUMN()-9,FALSE)</f>
        <v>0</v>
      </c>
      <c r="L16" s="296">
        <f>VLOOKUP(forRPM!$J16,'SC-New'!$D$91:$Z$126,COLUMN()-9,FALSE)</f>
        <v>0</v>
      </c>
      <c r="M16" s="296">
        <f>VLOOKUP(forRPM!$J16,'SC-New'!$D$91:$Z$126,COLUMN()-9,FALSE)</f>
        <v>0</v>
      </c>
      <c r="N16" s="296">
        <f>VLOOKUP(forRPM!$J16,'SC-New'!$D$91:$Z$126,COLUMN()-9,FALSE)</f>
        <v>0</v>
      </c>
      <c r="O16" s="296">
        <f>VLOOKUP(forRPM!$J16,'SC-New'!$D$91:$Z$126,COLUMN()-9,FALSE)</f>
        <v>0</v>
      </c>
      <c r="P16" s="296">
        <f>VLOOKUP(forRPM!$J16,'SC-New'!$D$91:$Z$126,COLUMN()-9,FALSE)</f>
        <v>0</v>
      </c>
      <c r="Q16" s="296">
        <f>VLOOKUP(forRPM!$J16,'SC-New'!$D$91:$Z$126,COLUMN()-9,FALSE)</f>
        <v>0</v>
      </c>
      <c r="R16" s="296">
        <f>VLOOKUP(forRPM!$J16,'SC-New'!$D$91:$Z$126,COLUMN()-9,FALSE)</f>
        <v>0</v>
      </c>
      <c r="S16" s="296">
        <f>VLOOKUP(forRPM!$J16,'SC-New'!$D$91:$Z$126,COLUMN()-9,FALSE)</f>
        <v>0</v>
      </c>
      <c r="T16" s="296">
        <f>VLOOKUP(forRPM!$J16,'SC-New'!$D$91:$Z$126,COLUMN()-9,FALSE)</f>
        <v>0</v>
      </c>
      <c r="U16" s="296">
        <f>VLOOKUP(forRPM!$J16,'SC-New'!$D$91:$Z$126,COLUMN()-9,FALSE)</f>
        <v>0</v>
      </c>
      <c r="V16" s="296">
        <f>VLOOKUP(forRPM!$J16,'SC-New'!$D$91:$Z$126,COLUMN()-9,FALSE)</f>
        <v>0</v>
      </c>
      <c r="W16" s="296">
        <f>VLOOKUP(forRPM!$J16,'SC-New'!$D$91:$Z$126,COLUMN()-9,FALSE)</f>
        <v>0</v>
      </c>
      <c r="X16" s="296">
        <f>VLOOKUP(forRPM!$J16,'SC-New'!$D$91:$Z$126,COLUMN()-9,FALSE)</f>
        <v>0</v>
      </c>
      <c r="Y16" s="296">
        <f>VLOOKUP(forRPM!$J16,'SC-New'!$D$91:$Z$126,COLUMN()-9,FALSE)</f>
        <v>0</v>
      </c>
      <c r="Z16" s="296">
        <f>VLOOKUP(forRPM!$J16,'SC-New'!$D$91:$Z$126,COLUMN()-9,FALSE)</f>
        <v>0</v>
      </c>
      <c r="AA16" s="296">
        <f>VLOOKUP(forRPM!$J16,'SC-New'!$D$91:$Z$126,COLUMN()-9,FALSE)</f>
        <v>0</v>
      </c>
      <c r="AB16" s="296">
        <f>VLOOKUP(forRPM!$J16,'SC-New'!$D$91:$Z$126,COLUMN()-9,FALSE)</f>
        <v>0</v>
      </c>
      <c r="AC16" s="296">
        <f>VLOOKUP(forRPM!$J16,'SC-New'!$D$91:$Z$126,COLUMN()-9,FALSE)</f>
        <v>0</v>
      </c>
      <c r="AD16" s="296">
        <f>VLOOKUP(forRPM!$J16,'SC-New'!$D$91:$Z$126,COLUMN()-9,FALSE)</f>
        <v>0</v>
      </c>
      <c r="AE16" s="296">
        <f>VLOOKUP(forRPM!$J16,'SC-New'!$D$91:$Z$126,COLUMN()-9,FALSE)</f>
        <v>0</v>
      </c>
      <c r="AF16" s="333">
        <f t="shared" si="6"/>
        <v>0</v>
      </c>
      <c r="AG16" s="333">
        <f t="shared" si="6"/>
        <v>0</v>
      </c>
      <c r="AH16" s="333">
        <f t="shared" si="6"/>
        <v>0</v>
      </c>
      <c r="AI16" s="333">
        <f t="shared" si="6"/>
        <v>0</v>
      </c>
      <c r="AJ16" s="333">
        <f t="shared" si="6"/>
        <v>0</v>
      </c>
      <c r="AK16" s="333">
        <f t="shared" si="6"/>
        <v>0</v>
      </c>
      <c r="AL16" s="333">
        <f t="shared" si="6"/>
        <v>0</v>
      </c>
      <c r="AM16" s="333">
        <f t="shared" si="6"/>
        <v>0</v>
      </c>
      <c r="AN16" s="333">
        <f t="shared" si="6"/>
        <v>0</v>
      </c>
      <c r="AO16" s="333">
        <f t="shared" si="6"/>
        <v>0</v>
      </c>
      <c r="AP16" s="333">
        <f t="shared" si="7"/>
        <v>0</v>
      </c>
      <c r="AQ16" s="333">
        <f t="shared" si="7"/>
        <v>0</v>
      </c>
      <c r="AR16" s="333">
        <f t="shared" si="7"/>
        <v>0</v>
      </c>
      <c r="AS16" s="333">
        <f t="shared" si="7"/>
        <v>0</v>
      </c>
      <c r="AT16" s="333">
        <f t="shared" si="7"/>
        <v>0</v>
      </c>
      <c r="AU16" s="333">
        <f t="shared" si="7"/>
        <v>0</v>
      </c>
      <c r="AV16" s="333">
        <f t="shared" si="7"/>
        <v>0</v>
      </c>
      <c r="AW16" s="333">
        <f t="shared" si="7"/>
        <v>0</v>
      </c>
      <c r="AX16" s="333">
        <f t="shared" si="7"/>
        <v>0</v>
      </c>
      <c r="AY16" s="333">
        <f t="shared" si="7"/>
        <v>0</v>
      </c>
      <c r="AZ16" s="333">
        <f t="shared" si="7"/>
        <v>0</v>
      </c>
      <c r="BA16" s="333">
        <f t="shared" si="7"/>
        <v>0</v>
      </c>
      <c r="BB16" s="333">
        <f t="shared" si="7"/>
        <v>0</v>
      </c>
      <c r="BC16" s="333">
        <f t="shared" si="7"/>
        <v>0</v>
      </c>
      <c r="BD16" s="333">
        <f t="shared" si="7"/>
        <v>0</v>
      </c>
    </row>
    <row r="17" spans="1:56" ht="15">
      <c r="A17" s="103" t="str">
        <f>VLOOKUP(CONCATENATE(C17,"-",B17),[1]!ACHIEV,2,FALSE)</f>
        <v>LO20Fast</v>
      </c>
      <c r="B17" s="103" t="s">
        <v>41</v>
      </c>
      <c r="C17" s="103" t="str">
        <f>[1]MLIST!B$64</f>
        <v>Lighting Controls Interior</v>
      </c>
      <c r="D17" s="103" t="s">
        <v>240</v>
      </c>
      <c r="E17" s="103" t="s">
        <v>955</v>
      </c>
      <c r="F17" s="122">
        <f t="shared" si="1"/>
        <v>0</v>
      </c>
      <c r="G17" s="123">
        <f t="shared" si="2"/>
        <v>0</v>
      </c>
      <c r="H17" s="123">
        <f t="shared" si="3"/>
        <v>9999</v>
      </c>
      <c r="I17" s="23" t="str">
        <f>'SC-New'!C105</f>
        <v>Hospital</v>
      </c>
      <c r="J17" s="23" t="str">
        <f>'SC-New'!D105</f>
        <v>Lighting Controls Interior-New-Hospital-Unitary</v>
      </c>
      <c r="K17" s="296">
        <f>VLOOKUP(forRPM!$J17,'SC-New'!$D$91:$Z$126,COLUMN()-9,FALSE)</f>
        <v>0</v>
      </c>
      <c r="L17" s="296">
        <f>VLOOKUP(forRPM!$J17,'SC-New'!$D$91:$Z$126,COLUMN()-9,FALSE)</f>
        <v>0</v>
      </c>
      <c r="M17" s="296">
        <f>VLOOKUP(forRPM!$J17,'SC-New'!$D$91:$Z$126,COLUMN()-9,FALSE)</f>
        <v>0</v>
      </c>
      <c r="N17" s="296">
        <f>VLOOKUP(forRPM!$J17,'SC-New'!$D$91:$Z$126,COLUMN()-9,FALSE)</f>
        <v>0</v>
      </c>
      <c r="O17" s="296">
        <f>VLOOKUP(forRPM!$J17,'SC-New'!$D$91:$Z$126,COLUMN()-9,FALSE)</f>
        <v>0</v>
      </c>
      <c r="P17" s="296">
        <f>VLOOKUP(forRPM!$J17,'SC-New'!$D$91:$Z$126,COLUMN()-9,FALSE)</f>
        <v>0</v>
      </c>
      <c r="Q17" s="296">
        <f>VLOOKUP(forRPM!$J17,'SC-New'!$D$91:$Z$126,COLUMN()-9,FALSE)</f>
        <v>0</v>
      </c>
      <c r="R17" s="296">
        <f>VLOOKUP(forRPM!$J17,'SC-New'!$D$91:$Z$126,COLUMN()-9,FALSE)</f>
        <v>0</v>
      </c>
      <c r="S17" s="296">
        <f>VLOOKUP(forRPM!$J17,'SC-New'!$D$91:$Z$126,COLUMN()-9,FALSE)</f>
        <v>0</v>
      </c>
      <c r="T17" s="296">
        <f>VLOOKUP(forRPM!$J17,'SC-New'!$D$91:$Z$126,COLUMN()-9,FALSE)</f>
        <v>0</v>
      </c>
      <c r="U17" s="296">
        <f>VLOOKUP(forRPM!$J17,'SC-New'!$D$91:$Z$126,COLUMN()-9,FALSE)</f>
        <v>0</v>
      </c>
      <c r="V17" s="296">
        <f>VLOOKUP(forRPM!$J17,'SC-New'!$D$91:$Z$126,COLUMN()-9,FALSE)</f>
        <v>0</v>
      </c>
      <c r="W17" s="296">
        <f>VLOOKUP(forRPM!$J17,'SC-New'!$D$91:$Z$126,COLUMN()-9,FALSE)</f>
        <v>0</v>
      </c>
      <c r="X17" s="296">
        <f>VLOOKUP(forRPM!$J17,'SC-New'!$D$91:$Z$126,COLUMN()-9,FALSE)</f>
        <v>0</v>
      </c>
      <c r="Y17" s="296">
        <f>VLOOKUP(forRPM!$J17,'SC-New'!$D$91:$Z$126,COLUMN()-9,FALSE)</f>
        <v>0</v>
      </c>
      <c r="Z17" s="296">
        <f>VLOOKUP(forRPM!$J17,'SC-New'!$D$91:$Z$126,COLUMN()-9,FALSE)</f>
        <v>0</v>
      </c>
      <c r="AA17" s="296">
        <f>VLOOKUP(forRPM!$J17,'SC-New'!$D$91:$Z$126,COLUMN()-9,FALSE)</f>
        <v>0</v>
      </c>
      <c r="AB17" s="296">
        <f>VLOOKUP(forRPM!$J17,'SC-New'!$D$91:$Z$126,COLUMN()-9,FALSE)</f>
        <v>0</v>
      </c>
      <c r="AC17" s="296">
        <f>VLOOKUP(forRPM!$J17,'SC-New'!$D$91:$Z$126,COLUMN()-9,FALSE)</f>
        <v>0</v>
      </c>
      <c r="AD17" s="296">
        <f>VLOOKUP(forRPM!$J17,'SC-New'!$D$91:$Z$126,COLUMN()-9,FALSE)</f>
        <v>0</v>
      </c>
      <c r="AE17" s="296">
        <f>VLOOKUP(forRPM!$J17,'SC-New'!$D$91:$Z$126,COLUMN()-9,FALSE)</f>
        <v>0</v>
      </c>
      <c r="AF17" s="333">
        <f t="shared" si="6"/>
        <v>0</v>
      </c>
      <c r="AG17" s="333">
        <f t="shared" si="6"/>
        <v>0</v>
      </c>
      <c r="AH17" s="333">
        <f t="shared" si="6"/>
        <v>0</v>
      </c>
      <c r="AI17" s="333">
        <f t="shared" si="6"/>
        <v>0</v>
      </c>
      <c r="AJ17" s="333">
        <f t="shared" si="6"/>
        <v>0</v>
      </c>
      <c r="AK17" s="333">
        <f t="shared" si="6"/>
        <v>0</v>
      </c>
      <c r="AL17" s="333">
        <f t="shared" si="6"/>
        <v>0</v>
      </c>
      <c r="AM17" s="333">
        <f t="shared" si="6"/>
        <v>0</v>
      </c>
      <c r="AN17" s="333">
        <f t="shared" si="6"/>
        <v>0</v>
      </c>
      <c r="AO17" s="333">
        <f t="shared" si="6"/>
        <v>0</v>
      </c>
      <c r="AP17" s="333">
        <f t="shared" si="7"/>
        <v>0</v>
      </c>
      <c r="AQ17" s="333">
        <f t="shared" si="7"/>
        <v>0</v>
      </c>
      <c r="AR17" s="333">
        <f t="shared" si="7"/>
        <v>0</v>
      </c>
      <c r="AS17" s="333">
        <f t="shared" si="7"/>
        <v>0</v>
      </c>
      <c r="AT17" s="333">
        <f t="shared" si="7"/>
        <v>0</v>
      </c>
      <c r="AU17" s="333">
        <f t="shared" si="7"/>
        <v>0</v>
      </c>
      <c r="AV17" s="333">
        <f t="shared" si="7"/>
        <v>0</v>
      </c>
      <c r="AW17" s="333">
        <f t="shared" si="7"/>
        <v>0</v>
      </c>
      <c r="AX17" s="333">
        <f t="shared" si="7"/>
        <v>0</v>
      </c>
      <c r="AY17" s="333">
        <f t="shared" si="7"/>
        <v>0</v>
      </c>
      <c r="AZ17" s="333">
        <f t="shared" si="7"/>
        <v>0</v>
      </c>
      <c r="BA17" s="333">
        <f t="shared" si="7"/>
        <v>0</v>
      </c>
      <c r="BB17" s="333">
        <f t="shared" si="7"/>
        <v>0</v>
      </c>
      <c r="BC17" s="333">
        <f t="shared" si="7"/>
        <v>0</v>
      </c>
      <c r="BD17" s="333">
        <f t="shared" si="7"/>
        <v>0</v>
      </c>
    </row>
    <row r="18" spans="1:56" ht="15">
      <c r="A18" s="103" t="str">
        <f>VLOOKUP(CONCATENATE(C18,"-",B18),[1]!ACHIEV,2,FALSE)</f>
        <v>LO20Fast</v>
      </c>
      <c r="B18" s="103" t="s">
        <v>41</v>
      </c>
      <c r="C18" s="103" t="str">
        <f>[1]MLIST!B$64</f>
        <v>Lighting Controls Interior</v>
      </c>
      <c r="D18" s="103" t="s">
        <v>240</v>
      </c>
      <c r="E18" s="103" t="s">
        <v>955</v>
      </c>
      <c r="F18" s="122">
        <f t="shared" si="1"/>
        <v>0</v>
      </c>
      <c r="G18" s="123">
        <f t="shared" si="2"/>
        <v>0</v>
      </c>
      <c r="H18" s="123">
        <f t="shared" si="3"/>
        <v>9999</v>
      </c>
      <c r="I18" s="23" t="str">
        <f>'SC-New'!C106</f>
        <v>Residential Care</v>
      </c>
      <c r="J18" s="23" t="str">
        <f>'SC-New'!D106</f>
        <v>Lighting Controls Interior-New-Residential Care-Unitary</v>
      </c>
      <c r="K18" s="296">
        <f>VLOOKUP(forRPM!$J18,'SC-New'!$D$91:$Z$126,COLUMN()-9,FALSE)</f>
        <v>0</v>
      </c>
      <c r="L18" s="296">
        <f>VLOOKUP(forRPM!$J18,'SC-New'!$D$91:$Z$126,COLUMN()-9,FALSE)</f>
        <v>0</v>
      </c>
      <c r="M18" s="296">
        <f>VLOOKUP(forRPM!$J18,'SC-New'!$D$91:$Z$126,COLUMN()-9,FALSE)</f>
        <v>0</v>
      </c>
      <c r="N18" s="296">
        <f>VLOOKUP(forRPM!$J18,'SC-New'!$D$91:$Z$126,COLUMN()-9,FALSE)</f>
        <v>0</v>
      </c>
      <c r="O18" s="296">
        <f>VLOOKUP(forRPM!$J18,'SC-New'!$D$91:$Z$126,COLUMN()-9,FALSE)</f>
        <v>0</v>
      </c>
      <c r="P18" s="296">
        <f>VLOOKUP(forRPM!$J18,'SC-New'!$D$91:$Z$126,COLUMN()-9,FALSE)</f>
        <v>0</v>
      </c>
      <c r="Q18" s="296">
        <f>VLOOKUP(forRPM!$J18,'SC-New'!$D$91:$Z$126,COLUMN()-9,FALSE)</f>
        <v>0</v>
      </c>
      <c r="R18" s="296">
        <f>VLOOKUP(forRPM!$J18,'SC-New'!$D$91:$Z$126,COLUMN()-9,FALSE)</f>
        <v>0</v>
      </c>
      <c r="S18" s="296">
        <f>VLOOKUP(forRPM!$J18,'SC-New'!$D$91:$Z$126,COLUMN()-9,FALSE)</f>
        <v>0</v>
      </c>
      <c r="T18" s="296">
        <f>VLOOKUP(forRPM!$J18,'SC-New'!$D$91:$Z$126,COLUMN()-9,FALSE)</f>
        <v>0</v>
      </c>
      <c r="U18" s="296">
        <f>VLOOKUP(forRPM!$J18,'SC-New'!$D$91:$Z$126,COLUMN()-9,FALSE)</f>
        <v>0</v>
      </c>
      <c r="V18" s="296">
        <f>VLOOKUP(forRPM!$J18,'SC-New'!$D$91:$Z$126,COLUMN()-9,FALSE)</f>
        <v>0</v>
      </c>
      <c r="W18" s="296">
        <f>VLOOKUP(forRPM!$J18,'SC-New'!$D$91:$Z$126,COLUMN()-9,FALSE)</f>
        <v>0</v>
      </c>
      <c r="X18" s="296">
        <f>VLOOKUP(forRPM!$J18,'SC-New'!$D$91:$Z$126,COLUMN()-9,FALSE)</f>
        <v>0</v>
      </c>
      <c r="Y18" s="296">
        <f>VLOOKUP(forRPM!$J18,'SC-New'!$D$91:$Z$126,COLUMN()-9,FALSE)</f>
        <v>0</v>
      </c>
      <c r="Z18" s="296">
        <f>VLOOKUP(forRPM!$J18,'SC-New'!$D$91:$Z$126,COLUMN()-9,FALSE)</f>
        <v>0</v>
      </c>
      <c r="AA18" s="296">
        <f>VLOOKUP(forRPM!$J18,'SC-New'!$D$91:$Z$126,COLUMN()-9,FALSE)</f>
        <v>0</v>
      </c>
      <c r="AB18" s="296">
        <f>VLOOKUP(forRPM!$J18,'SC-New'!$D$91:$Z$126,COLUMN()-9,FALSE)</f>
        <v>0</v>
      </c>
      <c r="AC18" s="296">
        <f>VLOOKUP(forRPM!$J18,'SC-New'!$D$91:$Z$126,COLUMN()-9,FALSE)</f>
        <v>0</v>
      </c>
      <c r="AD18" s="296">
        <f>VLOOKUP(forRPM!$J18,'SC-New'!$D$91:$Z$126,COLUMN()-9,FALSE)</f>
        <v>0</v>
      </c>
      <c r="AE18" s="296">
        <f>VLOOKUP(forRPM!$J18,'SC-New'!$D$91:$Z$126,COLUMN()-9,FALSE)</f>
        <v>0</v>
      </c>
      <c r="AF18" s="333">
        <f t="shared" si="6"/>
        <v>0</v>
      </c>
      <c r="AG18" s="333">
        <f t="shared" si="6"/>
        <v>0</v>
      </c>
      <c r="AH18" s="333">
        <f t="shared" si="6"/>
        <v>0</v>
      </c>
      <c r="AI18" s="333">
        <f t="shared" si="6"/>
        <v>0</v>
      </c>
      <c r="AJ18" s="333">
        <f t="shared" si="6"/>
        <v>0</v>
      </c>
      <c r="AK18" s="333">
        <f t="shared" si="6"/>
        <v>0</v>
      </c>
      <c r="AL18" s="333">
        <f t="shared" si="6"/>
        <v>0</v>
      </c>
      <c r="AM18" s="333">
        <f t="shared" si="6"/>
        <v>0</v>
      </c>
      <c r="AN18" s="333">
        <f t="shared" si="6"/>
        <v>0</v>
      </c>
      <c r="AO18" s="333">
        <f t="shared" si="6"/>
        <v>0</v>
      </c>
      <c r="AP18" s="333">
        <f t="shared" si="7"/>
        <v>0</v>
      </c>
      <c r="AQ18" s="333">
        <f t="shared" si="7"/>
        <v>0</v>
      </c>
      <c r="AR18" s="333">
        <f t="shared" si="7"/>
        <v>0</v>
      </c>
      <c r="AS18" s="333">
        <f t="shared" si="7"/>
        <v>0</v>
      </c>
      <c r="AT18" s="333">
        <f t="shared" si="7"/>
        <v>0</v>
      </c>
      <c r="AU18" s="333">
        <f t="shared" si="7"/>
        <v>0</v>
      </c>
      <c r="AV18" s="333">
        <f t="shared" si="7"/>
        <v>0</v>
      </c>
      <c r="AW18" s="333">
        <f t="shared" si="7"/>
        <v>0</v>
      </c>
      <c r="AX18" s="333">
        <f t="shared" si="7"/>
        <v>0</v>
      </c>
      <c r="AY18" s="333">
        <f t="shared" si="7"/>
        <v>0</v>
      </c>
      <c r="AZ18" s="333">
        <f t="shared" si="7"/>
        <v>0</v>
      </c>
      <c r="BA18" s="333">
        <f t="shared" si="7"/>
        <v>0</v>
      </c>
      <c r="BB18" s="333">
        <f t="shared" si="7"/>
        <v>0</v>
      </c>
      <c r="BC18" s="333">
        <f t="shared" si="7"/>
        <v>0</v>
      </c>
      <c r="BD18" s="333">
        <f t="shared" si="7"/>
        <v>0</v>
      </c>
    </row>
    <row r="19" spans="1:56" ht="15">
      <c r="A19" s="103" t="str">
        <f>VLOOKUP(CONCATENATE(C19,"-",B19),[1]!ACHIEV,2,FALSE)</f>
        <v>LO20Fast</v>
      </c>
      <c r="B19" s="103" t="s">
        <v>41</v>
      </c>
      <c r="C19" s="103" t="str">
        <f>[1]MLIST!B$64</f>
        <v>Lighting Controls Interior</v>
      </c>
      <c r="D19" s="103" t="s">
        <v>240</v>
      </c>
      <c r="E19" s="103" t="s">
        <v>955</v>
      </c>
      <c r="F19" s="122">
        <f t="shared" si="1"/>
        <v>0</v>
      </c>
      <c r="G19" s="123">
        <f t="shared" si="2"/>
        <v>0</v>
      </c>
      <c r="H19" s="123">
        <f t="shared" si="3"/>
        <v>9999</v>
      </c>
      <c r="I19" s="23" t="str">
        <f>'SC-New'!C107</f>
        <v>Assembly</v>
      </c>
      <c r="J19" s="23" t="str">
        <f>'SC-New'!D107</f>
        <v>Lighting Controls Interior-New-Assembly-Unitary</v>
      </c>
      <c r="K19" s="296">
        <f>VLOOKUP(forRPM!$J19,'SC-New'!$D$91:$Z$126,COLUMN()-9,FALSE)</f>
        <v>0</v>
      </c>
      <c r="L19" s="296">
        <f>VLOOKUP(forRPM!$J19,'SC-New'!$D$91:$Z$126,COLUMN()-9,FALSE)</f>
        <v>0</v>
      </c>
      <c r="M19" s="296">
        <f>VLOOKUP(forRPM!$J19,'SC-New'!$D$91:$Z$126,COLUMN()-9,FALSE)</f>
        <v>0</v>
      </c>
      <c r="N19" s="296">
        <f>VLOOKUP(forRPM!$J19,'SC-New'!$D$91:$Z$126,COLUMN()-9,FALSE)</f>
        <v>0</v>
      </c>
      <c r="O19" s="296">
        <f>VLOOKUP(forRPM!$J19,'SC-New'!$D$91:$Z$126,COLUMN()-9,FALSE)</f>
        <v>0</v>
      </c>
      <c r="P19" s="296">
        <f>VLOOKUP(forRPM!$J19,'SC-New'!$D$91:$Z$126,COLUMN()-9,FALSE)</f>
        <v>0</v>
      </c>
      <c r="Q19" s="296">
        <f>VLOOKUP(forRPM!$J19,'SC-New'!$D$91:$Z$126,COLUMN()-9,FALSE)</f>
        <v>0</v>
      </c>
      <c r="R19" s="296">
        <f>VLOOKUP(forRPM!$J19,'SC-New'!$D$91:$Z$126,COLUMN()-9,FALSE)</f>
        <v>0</v>
      </c>
      <c r="S19" s="296">
        <f>VLOOKUP(forRPM!$J19,'SC-New'!$D$91:$Z$126,COLUMN()-9,FALSE)</f>
        <v>0</v>
      </c>
      <c r="T19" s="296">
        <f>VLOOKUP(forRPM!$J19,'SC-New'!$D$91:$Z$126,COLUMN()-9,FALSE)</f>
        <v>0</v>
      </c>
      <c r="U19" s="296">
        <f>VLOOKUP(forRPM!$J19,'SC-New'!$D$91:$Z$126,COLUMN()-9,FALSE)</f>
        <v>0</v>
      </c>
      <c r="V19" s="296">
        <f>VLOOKUP(forRPM!$J19,'SC-New'!$D$91:$Z$126,COLUMN()-9,FALSE)</f>
        <v>0</v>
      </c>
      <c r="W19" s="296">
        <f>VLOOKUP(forRPM!$J19,'SC-New'!$D$91:$Z$126,COLUMN()-9,FALSE)</f>
        <v>0</v>
      </c>
      <c r="X19" s="296">
        <f>VLOOKUP(forRPM!$J19,'SC-New'!$D$91:$Z$126,COLUMN()-9,FALSE)</f>
        <v>0</v>
      </c>
      <c r="Y19" s="296">
        <f>VLOOKUP(forRPM!$J19,'SC-New'!$D$91:$Z$126,COLUMN()-9,FALSE)</f>
        <v>0</v>
      </c>
      <c r="Z19" s="296">
        <f>VLOOKUP(forRPM!$J19,'SC-New'!$D$91:$Z$126,COLUMN()-9,FALSE)</f>
        <v>0</v>
      </c>
      <c r="AA19" s="296">
        <f>VLOOKUP(forRPM!$J19,'SC-New'!$D$91:$Z$126,COLUMN()-9,FALSE)</f>
        <v>0</v>
      </c>
      <c r="AB19" s="296">
        <f>VLOOKUP(forRPM!$J19,'SC-New'!$D$91:$Z$126,COLUMN()-9,FALSE)</f>
        <v>0</v>
      </c>
      <c r="AC19" s="296">
        <f>VLOOKUP(forRPM!$J19,'SC-New'!$D$91:$Z$126,COLUMN()-9,FALSE)</f>
        <v>0</v>
      </c>
      <c r="AD19" s="296">
        <f>VLOOKUP(forRPM!$J19,'SC-New'!$D$91:$Z$126,COLUMN()-9,FALSE)</f>
        <v>0</v>
      </c>
      <c r="AE19" s="296">
        <f>VLOOKUP(forRPM!$J19,'SC-New'!$D$91:$Z$126,COLUMN()-9,FALSE)</f>
        <v>0</v>
      </c>
      <c r="AF19" s="333">
        <f t="shared" si="6"/>
        <v>0</v>
      </c>
      <c r="AG19" s="333">
        <f t="shared" si="6"/>
        <v>0</v>
      </c>
      <c r="AH19" s="333">
        <f t="shared" si="6"/>
        <v>0</v>
      </c>
      <c r="AI19" s="333">
        <f t="shared" si="6"/>
        <v>0</v>
      </c>
      <c r="AJ19" s="333">
        <f t="shared" si="6"/>
        <v>0</v>
      </c>
      <c r="AK19" s="333">
        <f t="shared" si="6"/>
        <v>0</v>
      </c>
      <c r="AL19" s="333">
        <f t="shared" si="6"/>
        <v>0</v>
      </c>
      <c r="AM19" s="333">
        <f t="shared" si="6"/>
        <v>0</v>
      </c>
      <c r="AN19" s="333">
        <f t="shared" si="6"/>
        <v>0</v>
      </c>
      <c r="AO19" s="333">
        <f t="shared" si="6"/>
        <v>0</v>
      </c>
      <c r="AP19" s="333">
        <f t="shared" si="7"/>
        <v>0</v>
      </c>
      <c r="AQ19" s="333">
        <f t="shared" si="7"/>
        <v>0</v>
      </c>
      <c r="AR19" s="333">
        <f t="shared" si="7"/>
        <v>0</v>
      </c>
      <c r="AS19" s="333">
        <f t="shared" si="7"/>
        <v>0</v>
      </c>
      <c r="AT19" s="333">
        <f t="shared" si="7"/>
        <v>0</v>
      </c>
      <c r="AU19" s="333">
        <f t="shared" si="7"/>
        <v>0</v>
      </c>
      <c r="AV19" s="333">
        <f t="shared" si="7"/>
        <v>0</v>
      </c>
      <c r="AW19" s="333">
        <f t="shared" si="7"/>
        <v>0</v>
      </c>
      <c r="AX19" s="333">
        <f t="shared" si="7"/>
        <v>0</v>
      </c>
      <c r="AY19" s="333">
        <f t="shared" si="7"/>
        <v>0</v>
      </c>
      <c r="AZ19" s="333">
        <f t="shared" si="7"/>
        <v>0</v>
      </c>
      <c r="BA19" s="333">
        <f t="shared" si="7"/>
        <v>0</v>
      </c>
      <c r="BB19" s="333">
        <f t="shared" si="7"/>
        <v>0</v>
      </c>
      <c r="BC19" s="333">
        <f t="shared" si="7"/>
        <v>0</v>
      </c>
      <c r="BD19" s="333">
        <f t="shared" si="7"/>
        <v>0</v>
      </c>
    </row>
    <row r="20" spans="1:56" ht="15">
      <c r="A20" s="103" t="str">
        <f>VLOOKUP(CONCATENATE(C20,"-",B20),[1]!ACHIEV,2,FALSE)</f>
        <v>LO20Fast</v>
      </c>
      <c r="B20" s="103" t="s">
        <v>41</v>
      </c>
      <c r="C20" s="103" t="str">
        <f>[1]MLIST!B$64</f>
        <v>Lighting Controls Interior</v>
      </c>
      <c r="D20" s="103" t="s">
        <v>240</v>
      </c>
      <c r="E20" s="103" t="s">
        <v>955</v>
      </c>
      <c r="F20" s="122">
        <f t="shared" si="1"/>
        <v>6.3814565609291204E-2</v>
      </c>
      <c r="G20" s="123">
        <f t="shared" si="2"/>
        <v>400.94925728417473</v>
      </c>
      <c r="H20" s="123">
        <f t="shared" si="3"/>
        <v>98.54746043268986</v>
      </c>
      <c r="I20" s="23" t="str">
        <f>'SC-New'!C108</f>
        <v>Other</v>
      </c>
      <c r="J20" s="23" t="str">
        <f>'SC-New'!D108</f>
        <v>Lighting Controls Interior-New-Other-Unitary</v>
      </c>
      <c r="K20" s="296">
        <f>VLOOKUP(forRPM!$J20,'SC-New'!$D$91:$Z$126,COLUMN()-9,FALSE)</f>
        <v>8.4150485721516035E-3</v>
      </c>
      <c r="L20" s="296">
        <f>VLOOKUP(forRPM!$J20,'SC-New'!$D$91:$Z$126,COLUMN()-9,FALSE)</f>
        <v>1.0908642795010106E-2</v>
      </c>
      <c r="M20" s="296">
        <f>VLOOKUP(forRPM!$J20,'SC-New'!$D$91:$Z$126,COLUMN()-9,FALSE)</f>
        <v>1.3882016668322549E-2</v>
      </c>
      <c r="N20" s="296">
        <f>VLOOKUP(forRPM!$J20,'SC-New'!$D$91:$Z$126,COLUMN()-9,FALSE)</f>
        <v>1.9047337415041169E-2</v>
      </c>
      <c r="O20" s="296">
        <f>VLOOKUP(forRPM!$J20,'SC-New'!$D$91:$Z$126,COLUMN()-9,FALSE)</f>
        <v>2.0724995153358638E-2</v>
      </c>
      <c r="P20" s="296">
        <f>VLOOKUP(forRPM!$J20,'SC-New'!$D$91:$Z$126,COLUMN()-9,FALSE)</f>
        <v>1.8650863778337697E-2</v>
      </c>
      <c r="Q20" s="296">
        <f>VLOOKUP(forRPM!$J20,'SC-New'!$D$91:$Z$126,COLUMN()-9,FALSE)</f>
        <v>2.5577196030098059E-2</v>
      </c>
      <c r="R20" s="296">
        <f>VLOOKUP(forRPM!$J20,'SC-New'!$D$91:$Z$126,COLUMN()-9,FALSE)</f>
        <v>2.3672614689663231E-2</v>
      </c>
      <c r="S20" s="296">
        <f>VLOOKUP(forRPM!$J20,'SC-New'!$D$91:$Z$126,COLUMN()-9,FALSE)</f>
        <v>2.4084549334372488E-2</v>
      </c>
      <c r="T20" s="296">
        <f>VLOOKUP(forRPM!$J20,'SC-New'!$D$91:$Z$126,COLUMN()-9,FALSE)</f>
        <v>2.8187091368991696E-2</v>
      </c>
      <c r="U20" s="296">
        <f>VLOOKUP(forRPM!$J20,'SC-New'!$D$91:$Z$126,COLUMN()-9,FALSE)</f>
        <v>2.907844884531894E-2</v>
      </c>
      <c r="V20" s="296">
        <f>VLOOKUP(forRPM!$J20,'SC-New'!$D$91:$Z$126,COLUMN()-9,FALSE)</f>
        <v>3.2551283537931887E-2</v>
      </c>
      <c r="W20" s="296">
        <f>VLOOKUP(forRPM!$J20,'SC-New'!$D$91:$Z$126,COLUMN()-9,FALSE)</f>
        <v>3.6362772568424864E-2</v>
      </c>
      <c r="X20" s="296">
        <f>VLOOKUP(forRPM!$J20,'SC-New'!$D$91:$Z$126,COLUMN()-9,FALSE)</f>
        <v>3.373221914251575E-2</v>
      </c>
      <c r="Y20" s="296">
        <f>VLOOKUP(forRPM!$J20,'SC-New'!$D$91:$Z$126,COLUMN()-9,FALSE)</f>
        <v>3.7153869583999438E-2</v>
      </c>
      <c r="Z20" s="296">
        <f>VLOOKUP(forRPM!$J20,'SC-New'!$D$91:$Z$126,COLUMN()-9,FALSE)</f>
        <v>3.6745177626491043E-2</v>
      </c>
      <c r="AA20" s="296">
        <f>VLOOKUP(forRPM!$J20,'SC-New'!$D$91:$Z$126,COLUMN()-9,FALSE)</f>
        <v>3.6393425457036575E-2</v>
      </c>
      <c r="AB20" s="296">
        <f>VLOOKUP(forRPM!$J20,'SC-New'!$D$91:$Z$126,COLUMN()-9,FALSE)</f>
        <v>3.4330788179008455E-2</v>
      </c>
      <c r="AC20" s="296">
        <f>VLOOKUP(forRPM!$J20,'SC-New'!$D$91:$Z$126,COLUMN()-9,FALSE)</f>
        <v>3.4020324111947435E-2</v>
      </c>
      <c r="AD20" s="296">
        <f>VLOOKUP(forRPM!$J20,'SC-New'!$D$91:$Z$126,COLUMN()-9,FALSE)</f>
        <v>3.5791625915612288E-2</v>
      </c>
      <c r="AE20" s="296">
        <f>VLOOKUP(forRPM!$J20,'SC-New'!$D$91:$Z$126,COLUMN()-9,FALSE)</f>
        <v>0.53931029077363379</v>
      </c>
      <c r="AF20" s="333">
        <f t="shared" si="6"/>
        <v>24.880551757240323</v>
      </c>
      <c r="AG20" s="333">
        <f t="shared" si="6"/>
        <v>23.032005674099434</v>
      </c>
      <c r="AH20" s="333">
        <f t="shared" si="6"/>
        <v>26.546733431145899</v>
      </c>
      <c r="AI20" s="333">
        <f t="shared" si="6"/>
        <v>24.08303252221679</v>
      </c>
      <c r="AJ20" s="333">
        <f t="shared" si="6"/>
        <v>24.655786823169006</v>
      </c>
      <c r="AK20" s="333">
        <f t="shared" si="6"/>
        <v>24.6104362974758</v>
      </c>
      <c r="AL20" s="333">
        <f t="shared" si="6"/>
        <v>23.868083389094156</v>
      </c>
      <c r="AM20" s="333">
        <f t="shared" si="6"/>
        <v>25.814319742487513</v>
      </c>
      <c r="AN20" s="333">
        <f t="shared" si="6"/>
        <v>22.875048790515113</v>
      </c>
      <c r="AO20" s="333">
        <f t="shared" si="6"/>
        <v>25.82663817981825</v>
      </c>
      <c r="AP20" s="333">
        <f t="shared" si="7"/>
        <v>23.406328734093599</v>
      </c>
      <c r="AQ20" s="333">
        <f t="shared" si="7"/>
        <v>24.229707830199658</v>
      </c>
      <c r="AR20" s="333">
        <f t="shared" si="7"/>
        <v>0</v>
      </c>
      <c r="AS20" s="333">
        <f t="shared" si="7"/>
        <v>9.4572837656524662</v>
      </c>
      <c r="AT20" s="333">
        <f t="shared" si="7"/>
        <v>8.3261421673669371</v>
      </c>
      <c r="AU20" s="333">
        <f t="shared" si="7"/>
        <v>8.061778716020477</v>
      </c>
      <c r="AV20" s="333">
        <f t="shared" si="7"/>
        <v>8.916609553520729</v>
      </c>
      <c r="AW20" s="333">
        <f t="shared" si="7"/>
        <v>9.0999940751797386</v>
      </c>
      <c r="AX20" s="333">
        <f t="shared" si="7"/>
        <v>8.3085647210178326</v>
      </c>
      <c r="AY20" s="333">
        <f t="shared" si="7"/>
        <v>9.7936518492945517</v>
      </c>
      <c r="AZ20" s="333">
        <f t="shared" si="7"/>
        <v>8.4670240092276732</v>
      </c>
      <c r="BA20" s="333">
        <f t="shared" si="7"/>
        <v>9.7132898040198299</v>
      </c>
      <c r="BB20" s="333">
        <f t="shared" si="7"/>
        <v>8.3821488187925883</v>
      </c>
      <c r="BC20" s="333">
        <f t="shared" si="7"/>
        <v>9.2046866347323331</v>
      </c>
      <c r="BD20" s="333">
        <f t="shared" si="7"/>
        <v>9.3894099977940115</v>
      </c>
    </row>
    <row r="21" spans="1:56" ht="15">
      <c r="A21" s="103" t="str">
        <f>VLOOKUP(CONCATENATE(C21,"-",B21),[1]!ACHIEV,2,FALSE)</f>
        <v>LO20Fast</v>
      </c>
      <c r="B21" s="103" t="s">
        <v>41</v>
      </c>
      <c r="C21" s="103" t="str">
        <f>[1]MLIST!B$64</f>
        <v>Lighting Controls Interior</v>
      </c>
      <c r="D21" s="103" t="s">
        <v>240</v>
      </c>
      <c r="E21" s="103" t="s">
        <v>955</v>
      </c>
      <c r="F21" s="122">
        <f t="shared" si="1"/>
        <v>0.10988863353135776</v>
      </c>
      <c r="G21" s="123">
        <f t="shared" si="2"/>
        <v>650.2033065530884</v>
      </c>
      <c r="H21" s="123">
        <f t="shared" si="3"/>
        <v>94.732076498624807</v>
      </c>
      <c r="I21" s="23" t="str">
        <f>'SC-New'!C109</f>
        <v>Large Off</v>
      </c>
      <c r="J21" s="23" t="str">
        <f>'SC-New'!D109</f>
        <v>Lighting Controls Interior-New-Large Off-Integrated</v>
      </c>
      <c r="K21" s="296">
        <f>VLOOKUP(forRPM!$J21,'SC-New'!$D$91:$Z$126,COLUMN()-9,FALSE)</f>
        <v>1.2506062724541687E-2</v>
      </c>
      <c r="L21" s="296">
        <f>VLOOKUP(forRPM!$J21,'SC-New'!$D$91:$Z$126,COLUMN()-9,FALSE)</f>
        <v>1.621192912486475E-2</v>
      </c>
      <c r="M21" s="296">
        <f>VLOOKUP(forRPM!$J21,'SC-New'!$D$91:$Z$126,COLUMN()-9,FALSE)</f>
        <v>2.0630822235739713E-2</v>
      </c>
      <c r="N21" s="296">
        <f>VLOOKUP(forRPM!$J21,'SC-New'!$D$91:$Z$126,COLUMN()-9,FALSE)</f>
        <v>2.8307287166033385E-2</v>
      </c>
      <c r="O21" s="296">
        <f>VLOOKUP(forRPM!$J21,'SC-New'!$D$91:$Z$126,COLUMN()-9,FALSE)</f>
        <v>3.0800545847289747E-2</v>
      </c>
      <c r="P21" s="296">
        <f>VLOOKUP(forRPM!$J21,'SC-New'!$D$91:$Z$126,COLUMN()-9,FALSE)</f>
        <v>2.7718066066864718E-2</v>
      </c>
      <c r="Q21" s="296">
        <f>VLOOKUP(forRPM!$J21,'SC-New'!$D$91:$Z$126,COLUMN()-9,FALSE)</f>
        <v>3.8011666258097307E-2</v>
      </c>
      <c r="R21" s="296">
        <f>VLOOKUP(forRPM!$J21,'SC-New'!$D$91:$Z$126,COLUMN()-9,FALSE)</f>
        <v>3.5181164033036526E-2</v>
      </c>
      <c r="S21" s="296">
        <f>VLOOKUP(forRPM!$J21,'SC-New'!$D$91:$Z$126,COLUMN()-9,FALSE)</f>
        <v>3.5793362579601612E-2</v>
      </c>
      <c r="T21" s="296">
        <f>VLOOKUP(forRPM!$J21,'SC-New'!$D$91:$Z$126,COLUMN()-9,FALSE)</f>
        <v>4.1890374091193928E-2</v>
      </c>
      <c r="U21" s="296">
        <f>VLOOKUP(forRPM!$J21,'SC-New'!$D$91:$Z$126,COLUMN()-9,FALSE)</f>
        <v>4.3215069060374277E-2</v>
      </c>
      <c r="V21" s="296">
        <f>VLOOKUP(forRPM!$J21,'SC-New'!$D$91:$Z$126,COLUMN()-9,FALSE)</f>
        <v>4.8376238140433112E-2</v>
      </c>
      <c r="W21" s="296">
        <f>VLOOKUP(forRPM!$J21,'SC-New'!$D$91:$Z$126,COLUMN()-9,FALSE)</f>
        <v>5.4040699905632393E-2</v>
      </c>
      <c r="X21" s="296">
        <f>VLOOKUP(forRPM!$J21,'SC-New'!$D$91:$Z$126,COLUMN()-9,FALSE)</f>
        <v>5.0131290962522057E-2</v>
      </c>
      <c r="Y21" s="296">
        <f>VLOOKUP(forRPM!$J21,'SC-New'!$D$91:$Z$126,COLUMN()-9,FALSE)</f>
        <v>5.5216392334873333E-2</v>
      </c>
      <c r="Z21" s="296">
        <f>VLOOKUP(forRPM!$J21,'SC-New'!$D$91:$Z$126,COLUMN()-9,FALSE)</f>
        <v>5.4609012922646284E-2</v>
      </c>
      <c r="AA21" s="296">
        <f>VLOOKUP(forRPM!$J21,'SC-New'!$D$91:$Z$126,COLUMN()-9,FALSE)</f>
        <v>5.40862548355154E-2</v>
      </c>
      <c r="AB21" s="296">
        <f>VLOOKUP(forRPM!$J21,'SC-New'!$D$91:$Z$126,COLUMN()-9,FALSE)</f>
        <v>5.1020857059635182E-2</v>
      </c>
      <c r="AC21" s="296">
        <f>VLOOKUP(forRPM!$J21,'SC-New'!$D$91:$Z$126,COLUMN()-9,FALSE)</f>
        <v>5.0559459473740014E-2</v>
      </c>
      <c r="AD21" s="296">
        <f>VLOOKUP(forRPM!$J21,'SC-New'!$D$91:$Z$126,COLUMN()-9,FALSE)</f>
        <v>5.3191887708799214E-2</v>
      </c>
      <c r="AE21" s="296">
        <f>VLOOKUP(forRPM!$J21,'SC-New'!$D$91:$Z$126,COLUMN()-9,FALSE)</f>
        <v>0.80149844253143465</v>
      </c>
      <c r="AF21" s="333">
        <f t="shared" si="6"/>
        <v>39.606582323984426</v>
      </c>
      <c r="AG21" s="333">
        <f t="shared" si="6"/>
        <v>36.565229707900272</v>
      </c>
      <c r="AH21" s="333">
        <f t="shared" si="6"/>
        <v>41.922047889964901</v>
      </c>
      <c r="AI21" s="333">
        <f t="shared" si="6"/>
        <v>38.803125949911639</v>
      </c>
      <c r="AJ21" s="333">
        <f t="shared" si="6"/>
        <v>39.316237018920006</v>
      </c>
      <c r="AK21" s="333">
        <f t="shared" si="6"/>
        <v>39.324799898212554</v>
      </c>
      <c r="AL21" s="333">
        <f t="shared" si="6"/>
        <v>38.490705874530569</v>
      </c>
      <c r="AM21" s="333">
        <f t="shared" si="6"/>
        <v>41.135585749781029</v>
      </c>
      <c r="AN21" s="333">
        <f t="shared" si="6"/>
        <v>36.597959943244931</v>
      </c>
      <c r="AO21" s="333">
        <f t="shared" si="6"/>
        <v>40.938926583968644</v>
      </c>
      <c r="AP21" s="333">
        <f t="shared" si="7"/>
        <v>36.907404646490285</v>
      </c>
      <c r="AQ21" s="333">
        <f t="shared" si="7"/>
        <v>38.710967029264893</v>
      </c>
      <c r="AR21" s="333">
        <f t="shared" si="7"/>
        <v>0</v>
      </c>
      <c r="AS21" s="333">
        <f t="shared" si="7"/>
        <v>15.765794124596432</v>
      </c>
      <c r="AT21" s="333">
        <f t="shared" si="7"/>
        <v>13.976023894522008</v>
      </c>
      <c r="AU21" s="333">
        <f t="shared" si="7"/>
        <v>14.164775687401654</v>
      </c>
      <c r="AV21" s="333">
        <f t="shared" si="7"/>
        <v>15.221184423658707</v>
      </c>
      <c r="AW21" s="333">
        <f t="shared" si="7"/>
        <v>15.411536402640495</v>
      </c>
      <c r="AX21" s="333">
        <f t="shared" si="7"/>
        <v>14.543622772393888</v>
      </c>
      <c r="AY21" s="333">
        <f t="shared" si="7"/>
        <v>16.355224436516714</v>
      </c>
      <c r="AZ21" s="333">
        <f t="shared" si="7"/>
        <v>14.752473106085295</v>
      </c>
      <c r="BA21" s="333">
        <f t="shared" si="7"/>
        <v>16.195284352289821</v>
      </c>
      <c r="BB21" s="333">
        <f t="shared" si="7"/>
        <v>14.539461057238549</v>
      </c>
      <c r="BC21" s="333">
        <f t="shared" si="7"/>
        <v>15.188483313664113</v>
      </c>
      <c r="BD21" s="333">
        <f t="shared" si="7"/>
        <v>15.769870365906616</v>
      </c>
    </row>
    <row r="22" spans="1:56" ht="15">
      <c r="A22" s="103" t="str">
        <f>VLOOKUP(CONCATENATE(C22,"-",B22),[1]!ACHIEV,2,FALSE)</f>
        <v>LO20Fast</v>
      </c>
      <c r="B22" s="103" t="s">
        <v>41</v>
      </c>
      <c r="C22" s="103" t="str">
        <f>[1]MLIST!B$64</f>
        <v>Lighting Controls Interior</v>
      </c>
      <c r="D22" s="103" t="s">
        <v>240</v>
      </c>
      <c r="E22" s="103" t="s">
        <v>955</v>
      </c>
      <c r="F22" s="122">
        <f t="shared" si="1"/>
        <v>9.3778777336460839E-2</v>
      </c>
      <c r="G22" s="123">
        <f t="shared" si="2"/>
        <v>554.88242185915249</v>
      </c>
      <c r="H22" s="123">
        <f t="shared" si="3"/>
        <v>125.73181536576351</v>
      </c>
      <c r="I22" s="23" t="str">
        <f>'SC-New'!C110</f>
        <v>Medium Off</v>
      </c>
      <c r="J22" s="23" t="str">
        <f>'SC-New'!D110</f>
        <v>Lighting Controls Interior-New-Medium Off-Integrated</v>
      </c>
      <c r="K22" s="296">
        <f>VLOOKUP(forRPM!$J22,'SC-New'!$D$91:$Z$126,COLUMN()-9,FALSE)</f>
        <v>1.0672653157216092E-2</v>
      </c>
      <c r="L22" s="296">
        <f>VLOOKUP(forRPM!$J22,'SC-New'!$D$91:$Z$126,COLUMN()-9,FALSE)</f>
        <v>1.3835233388003994E-2</v>
      </c>
      <c r="M22" s="296">
        <f>VLOOKUP(forRPM!$J22,'SC-New'!$D$91:$Z$126,COLUMN()-9,FALSE)</f>
        <v>1.7606309429277284E-2</v>
      </c>
      <c r="N22" s="296">
        <f>VLOOKUP(forRPM!$J22,'SC-New'!$D$91:$Z$126,COLUMN()-9,FALSE)</f>
        <v>2.4157391850588249E-2</v>
      </c>
      <c r="O22" s="296">
        <f>VLOOKUP(forRPM!$J22,'SC-New'!$D$91:$Z$126,COLUMN()-9,FALSE)</f>
        <v>2.6285134668001819E-2</v>
      </c>
      <c r="P22" s="296">
        <f>VLOOKUP(forRPM!$J22,'SC-New'!$D$91:$Z$126,COLUMN()-9,FALSE)</f>
        <v>2.3654551543222744E-2</v>
      </c>
      <c r="Q22" s="296">
        <f>VLOOKUP(forRPM!$J22,'SC-New'!$D$91:$Z$126,COLUMN()-9,FALSE)</f>
        <v>3.2439092849295935E-2</v>
      </c>
      <c r="R22" s="296">
        <f>VLOOKUP(forRPM!$J22,'SC-New'!$D$91:$Z$126,COLUMN()-9,FALSE)</f>
        <v>3.0023546951743335E-2</v>
      </c>
      <c r="S22" s="296">
        <f>VLOOKUP(forRPM!$J22,'SC-New'!$D$91:$Z$126,COLUMN()-9,FALSE)</f>
        <v>3.0545996174552621E-2</v>
      </c>
      <c r="T22" s="296">
        <f>VLOOKUP(forRPM!$J22,'SC-New'!$D$91:$Z$126,COLUMN()-9,FALSE)</f>
        <v>3.574917567173231E-2</v>
      </c>
      <c r="U22" s="296">
        <f>VLOOKUP(forRPM!$J22,'SC-New'!$D$91:$Z$126,COLUMN()-9,FALSE)</f>
        <v>3.6879668158182652E-2</v>
      </c>
      <c r="V22" s="296">
        <f>VLOOKUP(forRPM!$J22,'SC-New'!$D$91:$Z$126,COLUMN()-9,FALSE)</f>
        <v>4.1284201278676394E-2</v>
      </c>
      <c r="W22" s="296">
        <f>VLOOKUP(forRPM!$J22,'SC-New'!$D$91:$Z$126,COLUMN()-9,FALSE)</f>
        <v>4.6118243540726495E-2</v>
      </c>
      <c r="X22" s="296">
        <f>VLOOKUP(forRPM!$J22,'SC-New'!$D$91:$Z$126,COLUMN()-9,FALSE)</f>
        <v>4.2781960441997322E-2</v>
      </c>
      <c r="Y22" s="296">
        <f>VLOOKUP(forRPM!$J22,'SC-New'!$D$91:$Z$126,COLUMN()-9,FALSE)</f>
        <v>4.7121577507077864E-2</v>
      </c>
      <c r="Z22" s="296">
        <f>VLOOKUP(forRPM!$J22,'SC-New'!$D$91:$Z$126,COLUMN()-9,FALSE)</f>
        <v>4.660324092550832E-2</v>
      </c>
      <c r="AA22" s="296">
        <f>VLOOKUP(forRPM!$J22,'SC-New'!$D$91:$Z$126,COLUMN()-9,FALSE)</f>
        <v>4.6157120042224317E-2</v>
      </c>
      <c r="AB22" s="296">
        <f>VLOOKUP(forRPM!$J22,'SC-New'!$D$91:$Z$126,COLUMN()-9,FALSE)</f>
        <v>4.3541114671751494E-2</v>
      </c>
      <c r="AC22" s="296">
        <f>VLOOKUP(forRPM!$J22,'SC-New'!$D$91:$Z$126,COLUMN()-9,FALSE)</f>
        <v>4.3147358738305511E-2</v>
      </c>
      <c r="AD22" s="296">
        <f>VLOOKUP(forRPM!$J22,'SC-New'!$D$91:$Z$126,COLUMN()-9,FALSE)</f>
        <v>4.5393868621781151E-2</v>
      </c>
      <c r="AE22" s="296">
        <f>VLOOKUP(forRPM!$J22,'SC-New'!$D$91:$Z$126,COLUMN()-9,FALSE)</f>
        <v>0.68399743960986592</v>
      </c>
      <c r="AF22" s="333">
        <f t="shared" si="6"/>
        <v>33.800191570852888</v>
      </c>
      <c r="AG22" s="333">
        <f t="shared" si="6"/>
        <v>31.204706299812276</v>
      </c>
      <c r="AH22" s="333">
        <f t="shared" si="6"/>
        <v>35.776206038994964</v>
      </c>
      <c r="AI22" s="333">
        <f t="shared" si="6"/>
        <v>33.114523235717655</v>
      </c>
      <c r="AJ22" s="333">
        <f t="shared" si="6"/>
        <v>33.552411369759092</v>
      </c>
      <c r="AK22" s="333">
        <f t="shared" si="6"/>
        <v>33.559718916724854</v>
      </c>
      <c r="AL22" s="333">
        <f t="shared" si="6"/>
        <v>32.847904462300647</v>
      </c>
      <c r="AM22" s="333">
        <f t="shared" si="6"/>
        <v>35.105040554834012</v>
      </c>
      <c r="AN22" s="333">
        <f t="shared" si="6"/>
        <v>31.23263822829222</v>
      </c>
      <c r="AO22" s="333">
        <f t="shared" si="6"/>
        <v>34.937211949370173</v>
      </c>
      <c r="AP22" s="333">
        <f t="shared" si="7"/>
        <v>31.496717824070544</v>
      </c>
      <c r="AQ22" s="333">
        <f t="shared" si="7"/>
        <v>33.03587496590881</v>
      </c>
      <c r="AR22" s="333">
        <f t="shared" si="7"/>
        <v>0</v>
      </c>
      <c r="AS22" s="333">
        <f t="shared" si="7"/>
        <v>13.454502519781613</v>
      </c>
      <c r="AT22" s="333">
        <f t="shared" si="7"/>
        <v>11.927115578149655</v>
      </c>
      <c r="AU22" s="333">
        <f t="shared" si="7"/>
        <v>12.088196044686415</v>
      </c>
      <c r="AV22" s="333">
        <f t="shared" si="7"/>
        <v>12.989733505569227</v>
      </c>
      <c r="AW22" s="333">
        <f t="shared" si="7"/>
        <v>13.152179568267728</v>
      </c>
      <c r="AX22" s="333">
        <f t="shared" si="7"/>
        <v>12.411503517773843</v>
      </c>
      <c r="AY22" s="333">
        <f t="shared" si="7"/>
        <v>13.957521368961851</v>
      </c>
      <c r="AZ22" s="333">
        <f t="shared" si="7"/>
        <v>12.589736045656748</v>
      </c>
      <c r="BA22" s="333">
        <f t="shared" si="7"/>
        <v>13.821028766734633</v>
      </c>
      <c r="BB22" s="333">
        <f t="shared" si="7"/>
        <v>12.407951916972666</v>
      </c>
      <c r="BC22" s="333">
        <f t="shared" si="7"/>
        <v>12.96182643261465</v>
      </c>
      <c r="BD22" s="333">
        <f t="shared" si="7"/>
        <v>13.457981177345303</v>
      </c>
    </row>
    <row r="23" spans="1:56" ht="15">
      <c r="A23" s="103" t="str">
        <f>VLOOKUP(CONCATENATE(C23,"-",B23),[1]!ACHIEV,2,FALSE)</f>
        <v>LO20Fast</v>
      </c>
      <c r="B23" s="103" t="s">
        <v>41</v>
      </c>
      <c r="C23" s="103" t="str">
        <f>[1]MLIST!B$64</f>
        <v>Lighting Controls Interior</v>
      </c>
      <c r="D23" s="103" t="s">
        <v>240</v>
      </c>
      <c r="E23" s="103" t="s">
        <v>955</v>
      </c>
      <c r="F23" s="122">
        <f t="shared" si="1"/>
        <v>9.6233011349713057E-2</v>
      </c>
      <c r="G23" s="123">
        <f t="shared" si="2"/>
        <v>515.20767908928383</v>
      </c>
      <c r="H23" s="123">
        <f t="shared" si="3"/>
        <v>129.52859965316256</v>
      </c>
      <c r="I23" s="23" t="str">
        <f>'SC-New'!C111</f>
        <v>Small Off</v>
      </c>
      <c r="J23" s="23" t="str">
        <f>'SC-New'!D111</f>
        <v>Lighting Controls Interior-New-Small Off-Integrated</v>
      </c>
      <c r="K23" s="296">
        <f>VLOOKUP(forRPM!$J23,'SC-New'!$D$91:$Z$126,COLUMN()-9,FALSE)</f>
        <v>9.9095459618829939E-3</v>
      </c>
      <c r="L23" s="296">
        <f>VLOOKUP(forRPM!$J23,'SC-New'!$D$91:$Z$126,COLUMN()-9,FALSE)</f>
        <v>1.2845998003702182E-2</v>
      </c>
      <c r="M23" s="296">
        <f>VLOOKUP(forRPM!$J23,'SC-New'!$D$91:$Z$126,COLUMN()-9,FALSE)</f>
        <v>1.6347437693184336E-2</v>
      </c>
      <c r="N23" s="296">
        <f>VLOOKUP(forRPM!$J23,'SC-New'!$D$91:$Z$126,COLUMN()-9,FALSE)</f>
        <v>2.2430110051947508E-2</v>
      </c>
      <c r="O23" s="296">
        <f>VLOOKUP(forRPM!$J23,'SC-New'!$D$91:$Z$126,COLUMN()-9,FALSE)</f>
        <v>2.4405716766944141E-2</v>
      </c>
      <c r="P23" s="296">
        <f>VLOOKUP(forRPM!$J23,'SC-New'!$D$91:$Z$126,COLUMN()-9,FALSE)</f>
        <v>2.1963223415239295E-2</v>
      </c>
      <c r="Q23" s="296">
        <f>VLOOKUP(forRPM!$J23,'SC-New'!$D$91:$Z$126,COLUMN()-9,FALSE)</f>
        <v>3.0119659733769361E-2</v>
      </c>
      <c r="R23" s="296">
        <f>VLOOKUP(forRPM!$J23,'SC-New'!$D$91:$Z$126,COLUMN()-9,FALSE)</f>
        <v>2.7876828195797863E-2</v>
      </c>
      <c r="S23" s="296">
        <f>VLOOKUP(forRPM!$J23,'SC-New'!$D$91:$Z$126,COLUMN()-9,FALSE)</f>
        <v>2.8361921687539246E-2</v>
      </c>
      <c r="T23" s="296">
        <f>VLOOKUP(forRPM!$J23,'SC-New'!$D$91:$Z$126,COLUMN()-9,FALSE)</f>
        <v>3.3193067759251273E-2</v>
      </c>
      <c r="U23" s="296">
        <f>VLOOKUP(forRPM!$J23,'SC-New'!$D$91:$Z$126,COLUMN()-9,FALSE)</f>
        <v>3.4242728709440451E-2</v>
      </c>
      <c r="V23" s="296">
        <f>VLOOKUP(forRPM!$J23,'SC-New'!$D$91:$Z$126,COLUMN()-9,FALSE)</f>
        <v>3.8332332555383632E-2</v>
      </c>
      <c r="W23" s="296">
        <f>VLOOKUP(forRPM!$J23,'SC-New'!$D$91:$Z$126,COLUMN()-9,FALSE)</f>
        <v>4.2820735136430831E-2</v>
      </c>
      <c r="X23" s="296">
        <f>VLOOKUP(forRPM!$J23,'SC-New'!$D$91:$Z$126,COLUMN()-9,FALSE)</f>
        <v>3.9723000185084033E-2</v>
      </c>
      <c r="Y23" s="296">
        <f>VLOOKUP(forRPM!$J23,'SC-New'!$D$91:$Z$126,COLUMN()-9,FALSE)</f>
        <v>4.3752329549574004E-2</v>
      </c>
      <c r="Z23" s="296">
        <f>VLOOKUP(forRPM!$J23,'SC-New'!$D$91:$Z$126,COLUMN()-9,FALSE)</f>
        <v>4.3271054640409014E-2</v>
      </c>
      <c r="AA23" s="296">
        <f>VLOOKUP(forRPM!$J23,'SC-New'!$D$91:$Z$126,COLUMN()-9,FALSE)</f>
        <v>4.2856831922558423E-2</v>
      </c>
      <c r="AB23" s="296">
        <f>VLOOKUP(forRPM!$J23,'SC-New'!$D$91:$Z$126,COLUMN()-9,FALSE)</f>
        <v>4.0427873998660595E-2</v>
      </c>
      <c r="AC23" s="296">
        <f>VLOOKUP(forRPM!$J23,'SC-New'!$D$91:$Z$126,COLUMN()-9,FALSE)</f>
        <v>4.006227207543038E-2</v>
      </c>
      <c r="AD23" s="296">
        <f>VLOOKUP(forRPM!$J23,'SC-New'!$D$91:$Z$126,COLUMN()-9,FALSE)</f>
        <v>4.2148153872223759E-2</v>
      </c>
      <c r="AE23" s="296">
        <f>VLOOKUP(forRPM!$J23,'SC-New'!$D$91:$Z$126,COLUMN()-9,FALSE)</f>
        <v>0.63509082191445332</v>
      </c>
      <c r="AF23" s="333">
        <f t="shared" ref="AF23:AO32" si="8">VLOOKUP($J23,MeasOut,COLUMN()-17,FALSE)</f>
        <v>36.365285218460095</v>
      </c>
      <c r="AG23" s="333">
        <f t="shared" si="8"/>
        <v>33.881262344231892</v>
      </c>
      <c r="AH23" s="333">
        <f t="shared" si="8"/>
        <v>38.522796278339179</v>
      </c>
      <c r="AI23" s="333">
        <f t="shared" si="8"/>
        <v>36.010231986448126</v>
      </c>
      <c r="AJ23" s="333">
        <f t="shared" si="8"/>
        <v>35.888215561692277</v>
      </c>
      <c r="AK23" s="333">
        <f t="shared" si="8"/>
        <v>36.248058163512994</v>
      </c>
      <c r="AL23" s="333">
        <f t="shared" si="8"/>
        <v>35.526663675817041</v>
      </c>
      <c r="AM23" s="333">
        <f t="shared" si="8"/>
        <v>37.925292404894414</v>
      </c>
      <c r="AN23" s="333">
        <f t="shared" si="8"/>
        <v>34.012281985278157</v>
      </c>
      <c r="AO23" s="333">
        <f t="shared" si="8"/>
        <v>37.363780290668821</v>
      </c>
      <c r="AP23" s="333">
        <f t="shared" ref="AP23:BD32" si="9">VLOOKUP($J23,MeasOut,COLUMN()-17,FALSE)</f>
        <v>33.435681561422129</v>
      </c>
      <c r="AQ23" s="333">
        <f t="shared" si="9"/>
        <v>35.196280874294949</v>
      </c>
      <c r="AR23" s="333">
        <f t="shared" si="9"/>
        <v>0</v>
      </c>
      <c r="AS23" s="333">
        <f t="shared" si="9"/>
        <v>7.3002879602978767</v>
      </c>
      <c r="AT23" s="333">
        <f t="shared" si="9"/>
        <v>6.5001587836932799</v>
      </c>
      <c r="AU23" s="333">
        <f t="shared" si="9"/>
        <v>6.5431862760884716</v>
      </c>
      <c r="AV23" s="333">
        <f t="shared" si="9"/>
        <v>7.1563673307784157</v>
      </c>
      <c r="AW23" s="333">
        <f t="shared" si="9"/>
        <v>7.1186661706699876</v>
      </c>
      <c r="AX23" s="333">
        <f t="shared" si="9"/>
        <v>6.8292953782559991</v>
      </c>
      <c r="AY23" s="333">
        <f t="shared" si="9"/>
        <v>7.723916575342245</v>
      </c>
      <c r="AZ23" s="333">
        <f t="shared" si="9"/>
        <v>6.8539017435349967</v>
      </c>
      <c r="BA23" s="333">
        <f t="shared" si="9"/>
        <v>7.8066462532371927</v>
      </c>
      <c r="BB23" s="333">
        <f t="shared" si="9"/>
        <v>6.6507646129054008</v>
      </c>
      <c r="BC23" s="333">
        <f t="shared" si="9"/>
        <v>7.0034959260089895</v>
      </c>
      <c r="BD23" s="333">
        <f t="shared" si="9"/>
        <v>7.3451617334107988</v>
      </c>
    </row>
    <row r="24" spans="1:56" ht="15">
      <c r="A24" s="103" t="str">
        <f>VLOOKUP(CONCATENATE(C24,"-",B24),[1]!ACHIEV,2,FALSE)</f>
        <v>LO20Fast</v>
      </c>
      <c r="B24" s="103" t="s">
        <v>41</v>
      </c>
      <c r="C24" s="103" t="str">
        <f>[1]MLIST!B$64</f>
        <v>Lighting Controls Interior</v>
      </c>
      <c r="D24" s="103" t="s">
        <v>240</v>
      </c>
      <c r="E24" s="103" t="s">
        <v>955</v>
      </c>
      <c r="F24" s="122">
        <f t="shared" si="1"/>
        <v>0</v>
      </c>
      <c r="G24" s="123">
        <f t="shared" si="2"/>
        <v>0</v>
      </c>
      <c r="H24" s="123">
        <f t="shared" si="3"/>
        <v>9999</v>
      </c>
      <c r="I24" s="23" t="str">
        <f>'SC-New'!C112</f>
        <v>XLarge Ret</v>
      </c>
      <c r="J24" s="23" t="str">
        <f>'SC-New'!D112</f>
        <v>Lighting Controls Interior-New-Xlarge Ret-Integrated</v>
      </c>
      <c r="K24" s="296">
        <f>VLOOKUP(forRPM!$J24,'SC-New'!$D$91:$Z$126,COLUMN()-9,FALSE)</f>
        <v>0</v>
      </c>
      <c r="L24" s="296">
        <f>VLOOKUP(forRPM!$J24,'SC-New'!$D$91:$Z$126,COLUMN()-9,FALSE)</f>
        <v>0</v>
      </c>
      <c r="M24" s="296">
        <f>VLOOKUP(forRPM!$J24,'SC-New'!$D$91:$Z$126,COLUMN()-9,FALSE)</f>
        <v>0</v>
      </c>
      <c r="N24" s="296">
        <f>VLOOKUP(forRPM!$J24,'SC-New'!$D$91:$Z$126,COLUMN()-9,FALSE)</f>
        <v>0</v>
      </c>
      <c r="O24" s="296">
        <f>VLOOKUP(forRPM!$J24,'SC-New'!$D$91:$Z$126,COLUMN()-9,FALSE)</f>
        <v>0</v>
      </c>
      <c r="P24" s="296">
        <f>VLOOKUP(forRPM!$J24,'SC-New'!$D$91:$Z$126,COLUMN()-9,FALSE)</f>
        <v>0</v>
      </c>
      <c r="Q24" s="296">
        <f>VLOOKUP(forRPM!$J24,'SC-New'!$D$91:$Z$126,COLUMN()-9,FALSE)</f>
        <v>0</v>
      </c>
      <c r="R24" s="296">
        <f>VLOOKUP(forRPM!$J24,'SC-New'!$D$91:$Z$126,COLUMN()-9,FALSE)</f>
        <v>0</v>
      </c>
      <c r="S24" s="296">
        <f>VLOOKUP(forRPM!$J24,'SC-New'!$D$91:$Z$126,COLUMN()-9,FALSE)</f>
        <v>0</v>
      </c>
      <c r="T24" s="296">
        <f>VLOOKUP(forRPM!$J24,'SC-New'!$D$91:$Z$126,COLUMN()-9,FALSE)</f>
        <v>0</v>
      </c>
      <c r="U24" s="296">
        <f>VLOOKUP(forRPM!$J24,'SC-New'!$D$91:$Z$126,COLUMN()-9,FALSE)</f>
        <v>0</v>
      </c>
      <c r="V24" s="296">
        <f>VLOOKUP(forRPM!$J24,'SC-New'!$D$91:$Z$126,COLUMN()-9,FALSE)</f>
        <v>0</v>
      </c>
      <c r="W24" s="296">
        <f>VLOOKUP(forRPM!$J24,'SC-New'!$D$91:$Z$126,COLUMN()-9,FALSE)</f>
        <v>0</v>
      </c>
      <c r="X24" s="296">
        <f>VLOOKUP(forRPM!$J24,'SC-New'!$D$91:$Z$126,COLUMN()-9,FALSE)</f>
        <v>0</v>
      </c>
      <c r="Y24" s="296">
        <f>VLOOKUP(forRPM!$J24,'SC-New'!$D$91:$Z$126,COLUMN()-9,FALSE)</f>
        <v>0</v>
      </c>
      <c r="Z24" s="296">
        <f>VLOOKUP(forRPM!$J24,'SC-New'!$D$91:$Z$126,COLUMN()-9,FALSE)</f>
        <v>0</v>
      </c>
      <c r="AA24" s="296">
        <f>VLOOKUP(forRPM!$J24,'SC-New'!$D$91:$Z$126,COLUMN()-9,FALSE)</f>
        <v>0</v>
      </c>
      <c r="AB24" s="296">
        <f>VLOOKUP(forRPM!$J24,'SC-New'!$D$91:$Z$126,COLUMN()-9,FALSE)</f>
        <v>0</v>
      </c>
      <c r="AC24" s="296">
        <f>VLOOKUP(forRPM!$J24,'SC-New'!$D$91:$Z$126,COLUMN()-9,FALSE)</f>
        <v>0</v>
      </c>
      <c r="AD24" s="296">
        <f>VLOOKUP(forRPM!$J24,'SC-New'!$D$91:$Z$126,COLUMN()-9,FALSE)</f>
        <v>0</v>
      </c>
      <c r="AE24" s="296">
        <f>VLOOKUP(forRPM!$J24,'SC-New'!$D$91:$Z$126,COLUMN()-9,FALSE)</f>
        <v>0</v>
      </c>
      <c r="AF24" s="333">
        <f t="shared" si="8"/>
        <v>0</v>
      </c>
      <c r="AG24" s="333">
        <f t="shared" si="8"/>
        <v>0</v>
      </c>
      <c r="AH24" s="333">
        <f t="shared" si="8"/>
        <v>0</v>
      </c>
      <c r="AI24" s="333">
        <f t="shared" si="8"/>
        <v>0</v>
      </c>
      <c r="AJ24" s="333">
        <f t="shared" si="8"/>
        <v>0</v>
      </c>
      <c r="AK24" s="333">
        <f t="shared" si="8"/>
        <v>0</v>
      </c>
      <c r="AL24" s="333">
        <f t="shared" si="8"/>
        <v>0</v>
      </c>
      <c r="AM24" s="333">
        <f t="shared" si="8"/>
        <v>0</v>
      </c>
      <c r="AN24" s="333">
        <f t="shared" si="8"/>
        <v>0</v>
      </c>
      <c r="AO24" s="333">
        <f t="shared" si="8"/>
        <v>0</v>
      </c>
      <c r="AP24" s="333">
        <f t="shared" si="9"/>
        <v>0</v>
      </c>
      <c r="AQ24" s="333">
        <f t="shared" si="9"/>
        <v>0</v>
      </c>
      <c r="AR24" s="333">
        <f t="shared" si="9"/>
        <v>0</v>
      </c>
      <c r="AS24" s="333">
        <f t="shared" si="9"/>
        <v>0</v>
      </c>
      <c r="AT24" s="333">
        <f t="shared" si="9"/>
        <v>0</v>
      </c>
      <c r="AU24" s="333">
        <f t="shared" si="9"/>
        <v>0</v>
      </c>
      <c r="AV24" s="333">
        <f t="shared" si="9"/>
        <v>0</v>
      </c>
      <c r="AW24" s="333">
        <f t="shared" si="9"/>
        <v>0</v>
      </c>
      <c r="AX24" s="333">
        <f t="shared" si="9"/>
        <v>0</v>
      </c>
      <c r="AY24" s="333">
        <f t="shared" si="9"/>
        <v>0</v>
      </c>
      <c r="AZ24" s="333">
        <f t="shared" si="9"/>
        <v>0</v>
      </c>
      <c r="BA24" s="333">
        <f t="shared" si="9"/>
        <v>0</v>
      </c>
      <c r="BB24" s="333">
        <f t="shared" si="9"/>
        <v>0</v>
      </c>
      <c r="BC24" s="333">
        <f t="shared" si="9"/>
        <v>0</v>
      </c>
      <c r="BD24" s="333">
        <f t="shared" si="9"/>
        <v>0</v>
      </c>
    </row>
    <row r="25" spans="1:56" ht="15">
      <c r="A25" s="103" t="str">
        <f>VLOOKUP(CONCATENATE(C25,"-",B25),[1]!ACHIEV,2,FALSE)</f>
        <v>LO20Fast</v>
      </c>
      <c r="B25" s="103" t="s">
        <v>41</v>
      </c>
      <c r="C25" s="103" t="str">
        <f>[1]MLIST!B$64</f>
        <v>Lighting Controls Interior</v>
      </c>
      <c r="D25" s="103" t="s">
        <v>240</v>
      </c>
      <c r="E25" s="103" t="s">
        <v>955</v>
      </c>
      <c r="F25" s="122">
        <f t="shared" si="1"/>
        <v>0</v>
      </c>
      <c r="G25" s="123">
        <f t="shared" si="2"/>
        <v>0</v>
      </c>
      <c r="H25" s="123">
        <f t="shared" si="3"/>
        <v>9999</v>
      </c>
      <c r="I25" s="23" t="str">
        <f>'SC-New'!C113</f>
        <v>Large Ret</v>
      </c>
      <c r="J25" s="23" t="str">
        <f>'SC-New'!D113</f>
        <v>Lighting Controls Interior-New-Large Ret-Integrated</v>
      </c>
      <c r="K25" s="296">
        <f>VLOOKUP(forRPM!$J25,'SC-New'!$D$91:$Z$126,COLUMN()-9,FALSE)</f>
        <v>0</v>
      </c>
      <c r="L25" s="296">
        <f>VLOOKUP(forRPM!$J25,'SC-New'!$D$91:$Z$126,COLUMN()-9,FALSE)</f>
        <v>0</v>
      </c>
      <c r="M25" s="296">
        <f>VLOOKUP(forRPM!$J25,'SC-New'!$D$91:$Z$126,COLUMN()-9,FALSE)</f>
        <v>0</v>
      </c>
      <c r="N25" s="296">
        <f>VLOOKUP(forRPM!$J25,'SC-New'!$D$91:$Z$126,COLUMN()-9,FALSE)</f>
        <v>0</v>
      </c>
      <c r="O25" s="296">
        <f>VLOOKUP(forRPM!$J25,'SC-New'!$D$91:$Z$126,COLUMN()-9,FALSE)</f>
        <v>0</v>
      </c>
      <c r="P25" s="296">
        <f>VLOOKUP(forRPM!$J25,'SC-New'!$D$91:$Z$126,COLUMN()-9,FALSE)</f>
        <v>0</v>
      </c>
      <c r="Q25" s="296">
        <f>VLOOKUP(forRPM!$J25,'SC-New'!$D$91:$Z$126,COLUMN()-9,FALSE)</f>
        <v>0</v>
      </c>
      <c r="R25" s="296">
        <f>VLOOKUP(forRPM!$J25,'SC-New'!$D$91:$Z$126,COLUMN()-9,FALSE)</f>
        <v>0</v>
      </c>
      <c r="S25" s="296">
        <f>VLOOKUP(forRPM!$J25,'SC-New'!$D$91:$Z$126,COLUMN()-9,FALSE)</f>
        <v>0</v>
      </c>
      <c r="T25" s="296">
        <f>VLOOKUP(forRPM!$J25,'SC-New'!$D$91:$Z$126,COLUMN()-9,FALSE)</f>
        <v>0</v>
      </c>
      <c r="U25" s="296">
        <f>VLOOKUP(forRPM!$J25,'SC-New'!$D$91:$Z$126,COLUMN()-9,FALSE)</f>
        <v>0</v>
      </c>
      <c r="V25" s="296">
        <f>VLOOKUP(forRPM!$J25,'SC-New'!$D$91:$Z$126,COLUMN()-9,FALSE)</f>
        <v>0</v>
      </c>
      <c r="W25" s="296">
        <f>VLOOKUP(forRPM!$J25,'SC-New'!$D$91:$Z$126,COLUMN()-9,FALSE)</f>
        <v>0</v>
      </c>
      <c r="X25" s="296">
        <f>VLOOKUP(forRPM!$J25,'SC-New'!$D$91:$Z$126,COLUMN()-9,FALSE)</f>
        <v>0</v>
      </c>
      <c r="Y25" s="296">
        <f>VLOOKUP(forRPM!$J25,'SC-New'!$D$91:$Z$126,COLUMN()-9,FALSE)</f>
        <v>0</v>
      </c>
      <c r="Z25" s="296">
        <f>VLOOKUP(forRPM!$J25,'SC-New'!$D$91:$Z$126,COLUMN()-9,FALSE)</f>
        <v>0</v>
      </c>
      <c r="AA25" s="296">
        <f>VLOOKUP(forRPM!$J25,'SC-New'!$D$91:$Z$126,COLUMN()-9,FALSE)</f>
        <v>0</v>
      </c>
      <c r="AB25" s="296">
        <f>VLOOKUP(forRPM!$J25,'SC-New'!$D$91:$Z$126,COLUMN()-9,FALSE)</f>
        <v>0</v>
      </c>
      <c r="AC25" s="296">
        <f>VLOOKUP(forRPM!$J25,'SC-New'!$D$91:$Z$126,COLUMN()-9,FALSE)</f>
        <v>0</v>
      </c>
      <c r="AD25" s="296">
        <f>VLOOKUP(forRPM!$J25,'SC-New'!$D$91:$Z$126,COLUMN()-9,FALSE)</f>
        <v>0</v>
      </c>
      <c r="AE25" s="296">
        <f>VLOOKUP(forRPM!$J25,'SC-New'!$D$91:$Z$126,COLUMN()-9,FALSE)</f>
        <v>0</v>
      </c>
      <c r="AF25" s="333">
        <f t="shared" si="8"/>
        <v>0</v>
      </c>
      <c r="AG25" s="333">
        <f t="shared" si="8"/>
        <v>0</v>
      </c>
      <c r="AH25" s="333">
        <f t="shared" si="8"/>
        <v>0</v>
      </c>
      <c r="AI25" s="333">
        <f t="shared" si="8"/>
        <v>0</v>
      </c>
      <c r="AJ25" s="333">
        <f t="shared" si="8"/>
        <v>0</v>
      </c>
      <c r="AK25" s="333">
        <f t="shared" si="8"/>
        <v>0</v>
      </c>
      <c r="AL25" s="333">
        <f t="shared" si="8"/>
        <v>0</v>
      </c>
      <c r="AM25" s="333">
        <f t="shared" si="8"/>
        <v>0</v>
      </c>
      <c r="AN25" s="333">
        <f t="shared" si="8"/>
        <v>0</v>
      </c>
      <c r="AO25" s="333">
        <f t="shared" si="8"/>
        <v>0</v>
      </c>
      <c r="AP25" s="333">
        <f t="shared" si="9"/>
        <v>0</v>
      </c>
      <c r="AQ25" s="333">
        <f t="shared" si="9"/>
        <v>0</v>
      </c>
      <c r="AR25" s="333">
        <f t="shared" si="9"/>
        <v>0</v>
      </c>
      <c r="AS25" s="333">
        <f t="shared" si="9"/>
        <v>0</v>
      </c>
      <c r="AT25" s="333">
        <f t="shared" si="9"/>
        <v>0</v>
      </c>
      <c r="AU25" s="333">
        <f t="shared" si="9"/>
        <v>0</v>
      </c>
      <c r="AV25" s="333">
        <f t="shared" si="9"/>
        <v>0</v>
      </c>
      <c r="AW25" s="333">
        <f t="shared" si="9"/>
        <v>0</v>
      </c>
      <c r="AX25" s="333">
        <f t="shared" si="9"/>
        <v>0</v>
      </c>
      <c r="AY25" s="333">
        <f t="shared" si="9"/>
        <v>0</v>
      </c>
      <c r="AZ25" s="333">
        <f t="shared" si="9"/>
        <v>0</v>
      </c>
      <c r="BA25" s="333">
        <f t="shared" si="9"/>
        <v>0</v>
      </c>
      <c r="BB25" s="333">
        <f t="shared" si="9"/>
        <v>0</v>
      </c>
      <c r="BC25" s="333">
        <f t="shared" si="9"/>
        <v>0</v>
      </c>
      <c r="BD25" s="333">
        <f t="shared" si="9"/>
        <v>0</v>
      </c>
    </row>
    <row r="26" spans="1:56" ht="15">
      <c r="A26" s="103" t="str">
        <f>VLOOKUP(CONCATENATE(C26,"-",B26),[1]!ACHIEV,2,FALSE)</f>
        <v>LO20Fast</v>
      </c>
      <c r="B26" s="103" t="s">
        <v>41</v>
      </c>
      <c r="C26" s="103" t="str">
        <f>[1]MLIST!B$64</f>
        <v>Lighting Controls Interior</v>
      </c>
      <c r="D26" s="103" t="s">
        <v>240</v>
      </c>
      <c r="E26" s="103" t="s">
        <v>955</v>
      </c>
      <c r="F26" s="122">
        <f t="shared" si="1"/>
        <v>0</v>
      </c>
      <c r="G26" s="123">
        <f t="shared" si="2"/>
        <v>0</v>
      </c>
      <c r="H26" s="123">
        <f t="shared" si="3"/>
        <v>9999</v>
      </c>
      <c r="I26" s="23" t="str">
        <f>'SC-New'!C114</f>
        <v>Medium Ret</v>
      </c>
      <c r="J26" s="23" t="str">
        <f>'SC-New'!D114</f>
        <v>Lighting Controls Interior-New-Medium Ret-Integrated</v>
      </c>
      <c r="K26" s="296">
        <f>VLOOKUP(forRPM!$J26,'SC-New'!$D$91:$Z$126,COLUMN()-9,FALSE)</f>
        <v>0</v>
      </c>
      <c r="L26" s="296">
        <f>VLOOKUP(forRPM!$J26,'SC-New'!$D$91:$Z$126,COLUMN()-9,FALSE)</f>
        <v>0</v>
      </c>
      <c r="M26" s="296">
        <f>VLOOKUP(forRPM!$J26,'SC-New'!$D$91:$Z$126,COLUMN()-9,FALSE)</f>
        <v>0</v>
      </c>
      <c r="N26" s="296">
        <f>VLOOKUP(forRPM!$J26,'SC-New'!$D$91:$Z$126,COLUMN()-9,FALSE)</f>
        <v>0</v>
      </c>
      <c r="O26" s="296">
        <f>VLOOKUP(forRPM!$J26,'SC-New'!$D$91:$Z$126,COLUMN()-9,FALSE)</f>
        <v>0</v>
      </c>
      <c r="P26" s="296">
        <f>VLOOKUP(forRPM!$J26,'SC-New'!$D$91:$Z$126,COLUMN()-9,FALSE)</f>
        <v>0</v>
      </c>
      <c r="Q26" s="296">
        <f>VLOOKUP(forRPM!$J26,'SC-New'!$D$91:$Z$126,COLUMN()-9,FALSE)</f>
        <v>0</v>
      </c>
      <c r="R26" s="296">
        <f>VLOOKUP(forRPM!$J26,'SC-New'!$D$91:$Z$126,COLUMN()-9,FALSE)</f>
        <v>0</v>
      </c>
      <c r="S26" s="296">
        <f>VLOOKUP(forRPM!$J26,'SC-New'!$D$91:$Z$126,COLUMN()-9,FALSE)</f>
        <v>0</v>
      </c>
      <c r="T26" s="296">
        <f>VLOOKUP(forRPM!$J26,'SC-New'!$D$91:$Z$126,COLUMN()-9,FALSE)</f>
        <v>0</v>
      </c>
      <c r="U26" s="296">
        <f>VLOOKUP(forRPM!$J26,'SC-New'!$D$91:$Z$126,COLUMN()-9,FALSE)</f>
        <v>0</v>
      </c>
      <c r="V26" s="296">
        <f>VLOOKUP(forRPM!$J26,'SC-New'!$D$91:$Z$126,COLUMN()-9,FALSE)</f>
        <v>0</v>
      </c>
      <c r="W26" s="296">
        <f>VLOOKUP(forRPM!$J26,'SC-New'!$D$91:$Z$126,COLUMN()-9,FALSE)</f>
        <v>0</v>
      </c>
      <c r="X26" s="296">
        <f>VLOOKUP(forRPM!$J26,'SC-New'!$D$91:$Z$126,COLUMN()-9,FALSE)</f>
        <v>0</v>
      </c>
      <c r="Y26" s="296">
        <f>VLOOKUP(forRPM!$J26,'SC-New'!$D$91:$Z$126,COLUMN()-9,FALSE)</f>
        <v>0</v>
      </c>
      <c r="Z26" s="296">
        <f>VLOOKUP(forRPM!$J26,'SC-New'!$D$91:$Z$126,COLUMN()-9,FALSE)</f>
        <v>0</v>
      </c>
      <c r="AA26" s="296">
        <f>VLOOKUP(forRPM!$J26,'SC-New'!$D$91:$Z$126,COLUMN()-9,FALSE)</f>
        <v>0</v>
      </c>
      <c r="AB26" s="296">
        <f>VLOOKUP(forRPM!$J26,'SC-New'!$D$91:$Z$126,COLUMN()-9,FALSE)</f>
        <v>0</v>
      </c>
      <c r="AC26" s="296">
        <f>VLOOKUP(forRPM!$J26,'SC-New'!$D$91:$Z$126,COLUMN()-9,FALSE)</f>
        <v>0</v>
      </c>
      <c r="AD26" s="296">
        <f>VLOOKUP(forRPM!$J26,'SC-New'!$D$91:$Z$126,COLUMN()-9,FALSE)</f>
        <v>0</v>
      </c>
      <c r="AE26" s="296">
        <f>VLOOKUP(forRPM!$J26,'SC-New'!$D$91:$Z$126,COLUMN()-9,FALSE)</f>
        <v>0</v>
      </c>
      <c r="AF26" s="333">
        <f t="shared" si="8"/>
        <v>0</v>
      </c>
      <c r="AG26" s="333">
        <f t="shared" si="8"/>
        <v>0</v>
      </c>
      <c r="AH26" s="333">
        <f t="shared" si="8"/>
        <v>0</v>
      </c>
      <c r="AI26" s="333">
        <f t="shared" si="8"/>
        <v>0</v>
      </c>
      <c r="AJ26" s="333">
        <f t="shared" si="8"/>
        <v>0</v>
      </c>
      <c r="AK26" s="333">
        <f t="shared" si="8"/>
        <v>0</v>
      </c>
      <c r="AL26" s="333">
        <f t="shared" si="8"/>
        <v>0</v>
      </c>
      <c r="AM26" s="333">
        <f t="shared" si="8"/>
        <v>0</v>
      </c>
      <c r="AN26" s="333">
        <f t="shared" si="8"/>
        <v>0</v>
      </c>
      <c r="AO26" s="333">
        <f t="shared" si="8"/>
        <v>0</v>
      </c>
      <c r="AP26" s="333">
        <f t="shared" si="9"/>
        <v>0</v>
      </c>
      <c r="AQ26" s="333">
        <f t="shared" si="9"/>
        <v>0</v>
      </c>
      <c r="AR26" s="333">
        <f t="shared" si="9"/>
        <v>0</v>
      </c>
      <c r="AS26" s="333">
        <f t="shared" si="9"/>
        <v>0</v>
      </c>
      <c r="AT26" s="333">
        <f t="shared" si="9"/>
        <v>0</v>
      </c>
      <c r="AU26" s="333">
        <f t="shared" si="9"/>
        <v>0</v>
      </c>
      <c r="AV26" s="333">
        <f t="shared" si="9"/>
        <v>0</v>
      </c>
      <c r="AW26" s="333">
        <f t="shared" si="9"/>
        <v>0</v>
      </c>
      <c r="AX26" s="333">
        <f t="shared" si="9"/>
        <v>0</v>
      </c>
      <c r="AY26" s="333">
        <f t="shared" si="9"/>
        <v>0</v>
      </c>
      <c r="AZ26" s="333">
        <f t="shared" si="9"/>
        <v>0</v>
      </c>
      <c r="BA26" s="333">
        <f t="shared" si="9"/>
        <v>0</v>
      </c>
      <c r="BB26" s="333">
        <f t="shared" si="9"/>
        <v>0</v>
      </c>
      <c r="BC26" s="333">
        <f t="shared" si="9"/>
        <v>0</v>
      </c>
      <c r="BD26" s="333">
        <f t="shared" si="9"/>
        <v>0</v>
      </c>
    </row>
    <row r="27" spans="1:56" ht="15">
      <c r="A27" s="103" t="str">
        <f>VLOOKUP(CONCATENATE(C27,"-",B27),[1]!ACHIEV,2,FALSE)</f>
        <v>LO20Fast</v>
      </c>
      <c r="B27" s="103" t="s">
        <v>41</v>
      </c>
      <c r="C27" s="103" t="str">
        <f>[1]MLIST!B$64</f>
        <v>Lighting Controls Interior</v>
      </c>
      <c r="D27" s="103" t="s">
        <v>240</v>
      </c>
      <c r="E27" s="103" t="s">
        <v>955</v>
      </c>
      <c r="F27" s="122">
        <f t="shared" si="1"/>
        <v>0</v>
      </c>
      <c r="G27" s="123">
        <f t="shared" si="2"/>
        <v>0</v>
      </c>
      <c r="H27" s="123">
        <f t="shared" si="3"/>
        <v>9999</v>
      </c>
      <c r="I27" s="23" t="str">
        <f>'SC-New'!C115</f>
        <v>Small Ret</v>
      </c>
      <c r="J27" s="23" t="str">
        <f>'SC-New'!D115</f>
        <v>Lighting Controls Interior-New-Small Ret-Integrated</v>
      </c>
      <c r="K27" s="296">
        <f>VLOOKUP(forRPM!$J27,'SC-New'!$D$91:$Z$126,COLUMN()-9,FALSE)</f>
        <v>0</v>
      </c>
      <c r="L27" s="296">
        <f>VLOOKUP(forRPM!$J27,'SC-New'!$D$91:$Z$126,COLUMN()-9,FALSE)</f>
        <v>0</v>
      </c>
      <c r="M27" s="296">
        <f>VLOOKUP(forRPM!$J27,'SC-New'!$D$91:$Z$126,COLUMN()-9,FALSE)</f>
        <v>0</v>
      </c>
      <c r="N27" s="296">
        <f>VLOOKUP(forRPM!$J27,'SC-New'!$D$91:$Z$126,COLUMN()-9,FALSE)</f>
        <v>0</v>
      </c>
      <c r="O27" s="296">
        <f>VLOOKUP(forRPM!$J27,'SC-New'!$D$91:$Z$126,COLUMN()-9,FALSE)</f>
        <v>0</v>
      </c>
      <c r="P27" s="296">
        <f>VLOOKUP(forRPM!$J27,'SC-New'!$D$91:$Z$126,COLUMN()-9,FALSE)</f>
        <v>0</v>
      </c>
      <c r="Q27" s="296">
        <f>VLOOKUP(forRPM!$J27,'SC-New'!$D$91:$Z$126,COLUMN()-9,FALSE)</f>
        <v>0</v>
      </c>
      <c r="R27" s="296">
        <f>VLOOKUP(forRPM!$J27,'SC-New'!$D$91:$Z$126,COLUMN()-9,FALSE)</f>
        <v>0</v>
      </c>
      <c r="S27" s="296">
        <f>VLOOKUP(forRPM!$J27,'SC-New'!$D$91:$Z$126,COLUMN()-9,FALSE)</f>
        <v>0</v>
      </c>
      <c r="T27" s="296">
        <f>VLOOKUP(forRPM!$J27,'SC-New'!$D$91:$Z$126,COLUMN()-9,FALSE)</f>
        <v>0</v>
      </c>
      <c r="U27" s="296">
        <f>VLOOKUP(forRPM!$J27,'SC-New'!$D$91:$Z$126,COLUMN()-9,FALSE)</f>
        <v>0</v>
      </c>
      <c r="V27" s="296">
        <f>VLOOKUP(forRPM!$J27,'SC-New'!$D$91:$Z$126,COLUMN()-9,FALSE)</f>
        <v>0</v>
      </c>
      <c r="W27" s="296">
        <f>VLOOKUP(forRPM!$J27,'SC-New'!$D$91:$Z$126,COLUMN()-9,FALSE)</f>
        <v>0</v>
      </c>
      <c r="X27" s="296">
        <f>VLOOKUP(forRPM!$J27,'SC-New'!$D$91:$Z$126,COLUMN()-9,FALSE)</f>
        <v>0</v>
      </c>
      <c r="Y27" s="296">
        <f>VLOOKUP(forRPM!$J27,'SC-New'!$D$91:$Z$126,COLUMN()-9,FALSE)</f>
        <v>0</v>
      </c>
      <c r="Z27" s="296">
        <f>VLOOKUP(forRPM!$J27,'SC-New'!$D$91:$Z$126,COLUMN()-9,FALSE)</f>
        <v>0</v>
      </c>
      <c r="AA27" s="296">
        <f>VLOOKUP(forRPM!$J27,'SC-New'!$D$91:$Z$126,COLUMN()-9,FALSE)</f>
        <v>0</v>
      </c>
      <c r="AB27" s="296">
        <f>VLOOKUP(forRPM!$J27,'SC-New'!$D$91:$Z$126,COLUMN()-9,FALSE)</f>
        <v>0</v>
      </c>
      <c r="AC27" s="296">
        <f>VLOOKUP(forRPM!$J27,'SC-New'!$D$91:$Z$126,COLUMN()-9,FALSE)</f>
        <v>0</v>
      </c>
      <c r="AD27" s="296">
        <f>VLOOKUP(forRPM!$J27,'SC-New'!$D$91:$Z$126,COLUMN()-9,FALSE)</f>
        <v>0</v>
      </c>
      <c r="AE27" s="296">
        <f>VLOOKUP(forRPM!$J27,'SC-New'!$D$91:$Z$126,COLUMN()-9,FALSE)</f>
        <v>0</v>
      </c>
      <c r="AF27" s="333">
        <f t="shared" si="8"/>
        <v>0</v>
      </c>
      <c r="AG27" s="333">
        <f t="shared" si="8"/>
        <v>0</v>
      </c>
      <c r="AH27" s="333">
        <f t="shared" si="8"/>
        <v>0</v>
      </c>
      <c r="AI27" s="333">
        <f t="shared" si="8"/>
        <v>0</v>
      </c>
      <c r="AJ27" s="333">
        <f t="shared" si="8"/>
        <v>0</v>
      </c>
      <c r="AK27" s="333">
        <f t="shared" si="8"/>
        <v>0</v>
      </c>
      <c r="AL27" s="333">
        <f t="shared" si="8"/>
        <v>0</v>
      </c>
      <c r="AM27" s="333">
        <f t="shared" si="8"/>
        <v>0</v>
      </c>
      <c r="AN27" s="333">
        <f t="shared" si="8"/>
        <v>0</v>
      </c>
      <c r="AO27" s="333">
        <f t="shared" si="8"/>
        <v>0</v>
      </c>
      <c r="AP27" s="333">
        <f t="shared" si="9"/>
        <v>0</v>
      </c>
      <c r="AQ27" s="333">
        <f t="shared" si="9"/>
        <v>0</v>
      </c>
      <c r="AR27" s="333">
        <f t="shared" si="9"/>
        <v>0</v>
      </c>
      <c r="AS27" s="333">
        <f t="shared" si="9"/>
        <v>0</v>
      </c>
      <c r="AT27" s="333">
        <f t="shared" si="9"/>
        <v>0</v>
      </c>
      <c r="AU27" s="333">
        <f t="shared" si="9"/>
        <v>0</v>
      </c>
      <c r="AV27" s="333">
        <f t="shared" si="9"/>
        <v>0</v>
      </c>
      <c r="AW27" s="333">
        <f t="shared" si="9"/>
        <v>0</v>
      </c>
      <c r="AX27" s="333">
        <f t="shared" si="9"/>
        <v>0</v>
      </c>
      <c r="AY27" s="333">
        <f t="shared" si="9"/>
        <v>0</v>
      </c>
      <c r="AZ27" s="333">
        <f t="shared" si="9"/>
        <v>0</v>
      </c>
      <c r="BA27" s="333">
        <f t="shared" si="9"/>
        <v>0</v>
      </c>
      <c r="BB27" s="333">
        <f t="shared" si="9"/>
        <v>0</v>
      </c>
      <c r="BC27" s="333">
        <f t="shared" si="9"/>
        <v>0</v>
      </c>
      <c r="BD27" s="333">
        <f t="shared" si="9"/>
        <v>0</v>
      </c>
    </row>
    <row r="28" spans="1:56" ht="15">
      <c r="A28" s="103" t="str">
        <f>VLOOKUP(CONCATENATE(C28,"-",B28),[1]!ACHIEV,2,FALSE)</f>
        <v>LO20Fast</v>
      </c>
      <c r="B28" s="103" t="s">
        <v>41</v>
      </c>
      <c r="C28" s="103" t="str">
        <f>[1]MLIST!B$64</f>
        <v>Lighting Controls Interior</v>
      </c>
      <c r="D28" s="103" t="s">
        <v>240</v>
      </c>
      <c r="E28" s="103" t="s">
        <v>955</v>
      </c>
      <c r="F28" s="122">
        <f t="shared" si="1"/>
        <v>6.0344038349983038E-2</v>
      </c>
      <c r="G28" s="123">
        <f t="shared" si="2"/>
        <v>458.40906526738365</v>
      </c>
      <c r="H28" s="123">
        <f t="shared" si="3"/>
        <v>157.98076103382365</v>
      </c>
      <c r="I28" s="23" t="str">
        <f>'SC-New'!C116</f>
        <v>School K-12</v>
      </c>
      <c r="J28" s="23" t="str">
        <f>'SC-New'!D116</f>
        <v>Lighting Controls Interior-New-School K-12-Integrated</v>
      </c>
      <c r="K28" s="296">
        <f>VLOOKUP(forRPM!$J28,'SC-New'!$D$91:$Z$126,COLUMN()-9,FALSE)</f>
        <v>1.2831919179381411E-2</v>
      </c>
      <c r="L28" s="296">
        <f>VLOOKUP(forRPM!$J28,'SC-New'!$D$91:$Z$126,COLUMN()-9,FALSE)</f>
        <v>1.6634345185546622E-2</v>
      </c>
      <c r="M28" s="296">
        <f>VLOOKUP(forRPM!$J28,'SC-New'!$D$91:$Z$126,COLUMN()-9,FALSE)</f>
        <v>2.1168376439827805E-2</v>
      </c>
      <c r="N28" s="296">
        <f>VLOOKUP(forRPM!$J28,'SC-New'!$D$91:$Z$126,COLUMN()-9,FALSE)</f>
        <v>2.9044858410095058E-2</v>
      </c>
      <c r="O28" s="296">
        <f>VLOOKUP(forRPM!$J28,'SC-New'!$D$91:$Z$126,COLUMN()-9,FALSE)</f>
        <v>3.1603081137411927E-2</v>
      </c>
      <c r="P28" s="296">
        <f>VLOOKUP(forRPM!$J28,'SC-New'!$D$91:$Z$126,COLUMN()-9,FALSE)</f>
        <v>2.8440284637369525E-2</v>
      </c>
      <c r="Q28" s="296">
        <f>VLOOKUP(forRPM!$J28,'SC-New'!$D$91:$Z$126,COLUMN()-9,FALSE)</f>
        <v>3.9002093627784763E-2</v>
      </c>
      <c r="R28" s="296">
        <f>VLOOKUP(forRPM!$J28,'SC-New'!$D$91:$Z$126,COLUMN()-9,FALSE)</f>
        <v>3.6097840179754023E-2</v>
      </c>
      <c r="S28" s="296">
        <f>VLOOKUP(forRPM!$J28,'SC-New'!$D$91:$Z$126,COLUMN()-9,FALSE)</f>
        <v>3.6725990097460887E-2</v>
      </c>
      <c r="T28" s="296">
        <f>VLOOKUP(forRPM!$J28,'SC-New'!$D$91:$Z$126,COLUMN()-9,FALSE)</f>
        <v>4.2981864602150602E-2</v>
      </c>
      <c r="U28" s="296">
        <f>VLOOKUP(forRPM!$J28,'SC-New'!$D$91:$Z$126,COLUMN()-9,FALSE)</f>
        <v>4.4341075662918596E-2</v>
      </c>
      <c r="V28" s="296">
        <f>VLOOKUP(forRPM!$J28,'SC-New'!$D$91:$Z$126,COLUMN()-9,FALSE)</f>
        <v>4.9636723539086137E-2</v>
      </c>
      <c r="W28" s="296">
        <f>VLOOKUP(forRPM!$J28,'SC-New'!$D$91:$Z$126,COLUMN()-9,FALSE)</f>
        <v>5.5448777833608111E-2</v>
      </c>
      <c r="X28" s="296">
        <f>VLOOKUP(forRPM!$J28,'SC-New'!$D$91:$Z$126,COLUMN()-9,FALSE)</f>
        <v>5.1437505804826464E-2</v>
      </c>
      <c r="Y28" s="296">
        <f>VLOOKUP(forRPM!$J28,'SC-New'!$D$91:$Z$126,COLUMN()-9,FALSE)</f>
        <v>5.665510396231245E-2</v>
      </c>
      <c r="Z28" s="296">
        <f>VLOOKUP(forRPM!$J28,'SC-New'!$D$91:$Z$126,COLUMN()-9,FALSE)</f>
        <v>5.6031898745723931E-2</v>
      </c>
      <c r="AA28" s="296">
        <f>VLOOKUP(forRPM!$J28,'SC-New'!$D$91:$Z$126,COLUMN()-9,FALSE)</f>
        <v>5.5495519737223692E-2</v>
      </c>
      <c r="AB28" s="296">
        <f>VLOOKUP(forRPM!$J28,'SC-New'!$D$91:$Z$126,COLUMN()-9,FALSE)</f>
        <v>5.2350250328366474E-2</v>
      </c>
      <c r="AC28" s="296">
        <f>VLOOKUP(forRPM!$J28,'SC-New'!$D$91:$Z$126,COLUMN()-9,FALSE)</f>
        <v>5.1876830622886352E-2</v>
      </c>
      <c r="AD28" s="296">
        <f>VLOOKUP(forRPM!$J28,'SC-New'!$D$91:$Z$126,COLUMN()-9,FALSE)</f>
        <v>5.4577849089035055E-2</v>
      </c>
      <c r="AE28" s="296">
        <f>VLOOKUP(forRPM!$J28,'SC-New'!$D$91:$Z$126,COLUMN()-9,FALSE)</f>
        <v>0.82238218882277003</v>
      </c>
      <c r="AF28" s="333">
        <f t="shared" si="8"/>
        <v>32.259349717433793</v>
      </c>
      <c r="AG28" s="333">
        <f t="shared" si="8"/>
        <v>30.638018034045398</v>
      </c>
      <c r="AH28" s="333">
        <f t="shared" si="8"/>
        <v>35.214654116364649</v>
      </c>
      <c r="AI28" s="333">
        <f t="shared" si="8"/>
        <v>32.28716456353898</v>
      </c>
      <c r="AJ28" s="333">
        <f t="shared" si="8"/>
        <v>32.566805114019409</v>
      </c>
      <c r="AK28" s="333">
        <f t="shared" si="8"/>
        <v>28.301306943713659</v>
      </c>
      <c r="AL28" s="333">
        <f t="shared" si="8"/>
        <v>22.449219546828921</v>
      </c>
      <c r="AM28" s="333">
        <f t="shared" si="8"/>
        <v>26.751852051062514</v>
      </c>
      <c r="AN28" s="333">
        <f t="shared" si="8"/>
        <v>30.548729079110288</v>
      </c>
      <c r="AO28" s="333">
        <f t="shared" si="8"/>
        <v>34.652254366670832</v>
      </c>
      <c r="AP28" s="333">
        <f t="shared" si="9"/>
        <v>30.62077221667435</v>
      </c>
      <c r="AQ28" s="333">
        <f t="shared" si="9"/>
        <v>29.935539635992765</v>
      </c>
      <c r="AR28" s="333">
        <f t="shared" si="9"/>
        <v>0</v>
      </c>
      <c r="AS28" s="333">
        <f t="shared" si="9"/>
        <v>7.9482716551695081</v>
      </c>
      <c r="AT28" s="333">
        <f t="shared" si="9"/>
        <v>7.1859335965146975</v>
      </c>
      <c r="AU28" s="333">
        <f t="shared" si="9"/>
        <v>7.3589829053516258</v>
      </c>
      <c r="AV28" s="333">
        <f t="shared" si="9"/>
        <v>8.0945719458812722</v>
      </c>
      <c r="AW28" s="333">
        <f t="shared" si="9"/>
        <v>8.20169830768263</v>
      </c>
      <c r="AX28" s="333">
        <f t="shared" si="9"/>
        <v>7.1534961798701122</v>
      </c>
      <c r="AY28" s="333">
        <f t="shared" si="9"/>
        <v>6.832344170616687</v>
      </c>
      <c r="AZ28" s="333">
        <f t="shared" si="9"/>
        <v>6.7943059879856813</v>
      </c>
      <c r="BA28" s="333">
        <f t="shared" si="9"/>
        <v>9.0331098834457215</v>
      </c>
      <c r="BB28" s="333">
        <f t="shared" si="9"/>
        <v>7.9736167971712053</v>
      </c>
      <c r="BC28" s="333">
        <f t="shared" si="9"/>
        <v>7.8528944343259743</v>
      </c>
      <c r="BD28" s="333">
        <f t="shared" si="9"/>
        <v>7.7541740179129883</v>
      </c>
    </row>
    <row r="29" spans="1:56" ht="15">
      <c r="A29" s="103" t="str">
        <f>VLOOKUP(CONCATENATE(C29,"-",B29),[1]!ACHIEV,2,FALSE)</f>
        <v>LO20Fast</v>
      </c>
      <c r="B29" s="103" t="s">
        <v>41</v>
      </c>
      <c r="C29" s="103" t="str">
        <f>[1]MLIST!B$64</f>
        <v>Lighting Controls Interior</v>
      </c>
      <c r="D29" s="103" t="s">
        <v>240</v>
      </c>
      <c r="E29" s="103" t="s">
        <v>955</v>
      </c>
      <c r="F29" s="122">
        <f t="shared" si="1"/>
        <v>7.2757972048064876E-2</v>
      </c>
      <c r="G29" s="123">
        <f t="shared" si="2"/>
        <v>339.34323729065227</v>
      </c>
      <c r="H29" s="123">
        <f t="shared" si="3"/>
        <v>203.20182091642681</v>
      </c>
      <c r="I29" s="23" t="str">
        <f>'SC-New'!C117</f>
        <v>University</v>
      </c>
      <c r="J29" s="23" t="str">
        <f>'SC-New'!D117</f>
        <v>Lighting Controls Interior-New-University-Integrated</v>
      </c>
      <c r="K29" s="296">
        <f>VLOOKUP(forRPM!$J29,'SC-New'!$D$91:$Z$126,COLUMN()-9,FALSE)</f>
        <v>6.0522853499179559E-3</v>
      </c>
      <c r="L29" s="296">
        <f>VLOOKUP(forRPM!$J29,'SC-New'!$D$91:$Z$126,COLUMN()-9,FALSE)</f>
        <v>7.8457323697713154E-3</v>
      </c>
      <c r="M29" s="296">
        <f>VLOOKUP(forRPM!$J29,'SC-New'!$D$91:$Z$126,COLUMN()-9,FALSE)</f>
        <v>9.9842473146323513E-3</v>
      </c>
      <c r="N29" s="296">
        <f>VLOOKUP(forRPM!$J29,'SC-New'!$D$91:$Z$126,COLUMN()-9,FALSE)</f>
        <v>1.3699257966674157E-2</v>
      </c>
      <c r="O29" s="296">
        <f>VLOOKUP(forRPM!$J29,'SC-New'!$D$91:$Z$126,COLUMN()-9,FALSE)</f>
        <v>1.4905865779420168E-2</v>
      </c>
      <c r="P29" s="296">
        <f>VLOOKUP(forRPM!$J29,'SC-New'!$D$91:$Z$126,COLUMN()-9,FALSE)</f>
        <v>1.3414105532618082E-2</v>
      </c>
      <c r="Q29" s="296">
        <f>VLOOKUP(forRPM!$J29,'SC-New'!$D$91:$Z$126,COLUMN()-9,FALSE)</f>
        <v>1.8395673833331423E-2</v>
      </c>
      <c r="R29" s="296">
        <f>VLOOKUP(forRPM!$J29,'SC-New'!$D$91:$Z$126,COLUMN()-9,FALSE)</f>
        <v>1.7025857646816713E-2</v>
      </c>
      <c r="S29" s="296">
        <f>VLOOKUP(forRPM!$J29,'SC-New'!$D$91:$Z$126,COLUMN()-9,FALSE)</f>
        <v>1.7322129972985833E-2</v>
      </c>
      <c r="T29" s="296">
        <f>VLOOKUP(forRPM!$J29,'SC-New'!$D$91:$Z$126,COLUMN()-9,FALSE)</f>
        <v>2.0272767136949327E-2</v>
      </c>
      <c r="U29" s="296">
        <f>VLOOKUP(forRPM!$J29,'SC-New'!$D$91:$Z$126,COLUMN()-9,FALSE)</f>
        <v>2.0913850756284373E-2</v>
      </c>
      <c r="V29" s="296">
        <f>VLOOKUP(forRPM!$J29,'SC-New'!$D$91:$Z$126,COLUMN()-9,FALSE)</f>
        <v>2.3411588749425161E-2</v>
      </c>
      <c r="W29" s="296">
        <f>VLOOKUP(forRPM!$J29,'SC-New'!$D$91:$Z$126,COLUMN()-9,FALSE)</f>
        <v>2.6152894283533019E-2</v>
      </c>
      <c r="X29" s="296">
        <f>VLOOKUP(forRPM!$J29,'SC-New'!$D$91:$Z$126,COLUMN()-9,FALSE)</f>
        <v>2.4260943235918868E-2</v>
      </c>
      <c r="Y29" s="296">
        <f>VLOOKUP(forRPM!$J29,'SC-New'!$D$91:$Z$126,COLUMN()-9,FALSE)</f>
        <v>2.6721868406103258E-2</v>
      </c>
      <c r="Z29" s="296">
        <f>VLOOKUP(forRPM!$J29,'SC-New'!$D$91:$Z$126,COLUMN()-9,FALSE)</f>
        <v>2.6427928290862192E-2</v>
      </c>
      <c r="AA29" s="296">
        <f>VLOOKUP(forRPM!$J29,'SC-New'!$D$91:$Z$126,COLUMN()-9,FALSE)</f>
        <v>2.617494050549914E-2</v>
      </c>
      <c r="AB29" s="296">
        <f>VLOOKUP(forRPM!$J29,'SC-New'!$D$91:$Z$126,COLUMN()-9,FALSE)</f>
        <v>2.4691447062417049E-2</v>
      </c>
      <c r="AC29" s="296">
        <f>VLOOKUP(forRPM!$J29,'SC-New'!$D$91:$Z$126,COLUMN()-9,FALSE)</f>
        <v>2.4468154575316304E-2</v>
      </c>
      <c r="AD29" s="296">
        <f>VLOOKUP(forRPM!$J29,'SC-New'!$D$91:$Z$126,COLUMN()-9,FALSE)</f>
        <v>2.5742113229825059E-2</v>
      </c>
      <c r="AE29" s="296">
        <f>VLOOKUP(forRPM!$J29,'SC-New'!$D$91:$Z$126,COLUMN()-9,FALSE)</f>
        <v>0.38788365199830177</v>
      </c>
      <c r="AF29" s="333">
        <f t="shared" si="8"/>
        <v>22.591978180040837</v>
      </c>
      <c r="AG29" s="333">
        <f t="shared" si="8"/>
        <v>21.139114716279099</v>
      </c>
      <c r="AH29" s="333">
        <f t="shared" si="8"/>
        <v>24.092409529130006</v>
      </c>
      <c r="AI29" s="333">
        <f t="shared" si="8"/>
        <v>21.711252819613996</v>
      </c>
      <c r="AJ29" s="333">
        <f t="shared" si="8"/>
        <v>21.963992367093677</v>
      </c>
      <c r="AK29" s="333">
        <f t="shared" si="8"/>
        <v>20.205722996574949</v>
      </c>
      <c r="AL29" s="333">
        <f t="shared" si="8"/>
        <v>18.444352525740616</v>
      </c>
      <c r="AM29" s="333">
        <f t="shared" si="8"/>
        <v>19.929438963513959</v>
      </c>
      <c r="AN29" s="333">
        <f t="shared" si="8"/>
        <v>20.011637449994499</v>
      </c>
      <c r="AO29" s="333">
        <f t="shared" si="8"/>
        <v>24.168435698474738</v>
      </c>
      <c r="AP29" s="333">
        <f t="shared" si="9"/>
        <v>21.381224620644424</v>
      </c>
      <c r="AQ29" s="333">
        <f t="shared" si="9"/>
        <v>21.954670189273891</v>
      </c>
      <c r="AR29" s="333">
        <f t="shared" si="9"/>
        <v>0</v>
      </c>
      <c r="AS29" s="333">
        <f t="shared" si="9"/>
        <v>7.4446408591084472</v>
      </c>
      <c r="AT29" s="333">
        <f t="shared" si="9"/>
        <v>6.5877605315878744</v>
      </c>
      <c r="AU29" s="333">
        <f t="shared" si="9"/>
        <v>6.7155145870448667</v>
      </c>
      <c r="AV29" s="333">
        <f t="shared" si="9"/>
        <v>6.913645511859432</v>
      </c>
      <c r="AW29" s="333">
        <f t="shared" si="9"/>
        <v>6.7525007820380711</v>
      </c>
      <c r="AX29" s="333">
        <f t="shared" si="9"/>
        <v>6.0577841045380918</v>
      </c>
      <c r="AY29" s="333">
        <f t="shared" si="9"/>
        <v>6.5984109128025663</v>
      </c>
      <c r="AZ29" s="333">
        <f t="shared" si="9"/>
        <v>5.9249907295115163</v>
      </c>
      <c r="BA29" s="333">
        <f t="shared" si="9"/>
        <v>7.1713362235403775</v>
      </c>
      <c r="BB29" s="333">
        <f t="shared" si="9"/>
        <v>6.7279853516563461</v>
      </c>
      <c r="BC29" s="333">
        <f t="shared" si="9"/>
        <v>7.2717630204185495</v>
      </c>
      <c r="BD29" s="333">
        <f t="shared" si="9"/>
        <v>7.5826746201713799</v>
      </c>
    </row>
    <row r="30" spans="1:56" ht="15">
      <c r="A30" s="103" t="str">
        <f>VLOOKUP(CONCATENATE(C30,"-",B30),[1]!ACHIEV,2,FALSE)</f>
        <v>LO20Fast</v>
      </c>
      <c r="B30" s="103" t="s">
        <v>41</v>
      </c>
      <c r="C30" s="103" t="str">
        <f>[1]MLIST!B$64</f>
        <v>Lighting Controls Interior</v>
      </c>
      <c r="D30" s="103" t="s">
        <v>240</v>
      </c>
      <c r="E30" s="103" t="s">
        <v>955</v>
      </c>
      <c r="F30" s="122">
        <f t="shared" si="1"/>
        <v>4.7011868688217176E-2</v>
      </c>
      <c r="G30" s="123">
        <f t="shared" si="2"/>
        <v>268.75002063659986</v>
      </c>
      <c r="H30" s="123">
        <f t="shared" si="3"/>
        <v>166.74437398491912</v>
      </c>
      <c r="I30" s="23" t="str">
        <f>'SC-New'!C118</f>
        <v>Warehouse</v>
      </c>
      <c r="J30" s="23" t="str">
        <f>'SC-New'!D118</f>
        <v>Lighting Controls Interior-New-Warehouse-Integrated</v>
      </c>
      <c r="K30" s="296">
        <f>VLOOKUP(forRPM!$J30,'SC-New'!$D$91:$Z$126,COLUMN()-9,FALSE)</f>
        <v>7.077786063760117E-3</v>
      </c>
      <c r="L30" s="296">
        <f>VLOOKUP(forRPM!$J30,'SC-New'!$D$91:$Z$126,COLUMN()-9,FALSE)</f>
        <v>9.175115186449664E-3</v>
      </c>
      <c r="M30" s="296">
        <f>VLOOKUP(forRPM!$J30,'SC-New'!$D$91:$Z$126,COLUMN()-9,FALSE)</f>
        <v>1.1675980627978347E-2</v>
      </c>
      <c r="N30" s="296">
        <f>VLOOKUP(forRPM!$J30,'SC-New'!$D$91:$Z$126,COLUMN()-9,FALSE)</f>
        <v>1.6020463595903565E-2</v>
      </c>
      <c r="O30" s="296">
        <f>VLOOKUP(forRPM!$J30,'SC-New'!$D$91:$Z$126,COLUMN()-9,FALSE)</f>
        <v>1.7431519332327755E-2</v>
      </c>
      <c r="P30" s="296">
        <f>VLOOKUP(forRPM!$J30,'SC-New'!$D$91:$Z$126,COLUMN()-9,FALSE)</f>
        <v>1.5686994863495445E-2</v>
      </c>
      <c r="Q30" s="296">
        <f>VLOOKUP(forRPM!$J30,'SC-New'!$D$91:$Z$126,COLUMN()-9,FALSE)</f>
        <v>2.1512641318670599E-2</v>
      </c>
      <c r="R30" s="296">
        <f>VLOOKUP(forRPM!$J30,'SC-New'!$D$91:$Z$126,COLUMN()-9,FALSE)</f>
        <v>1.9910723141604102E-2</v>
      </c>
      <c r="S30" s="296">
        <f>VLOOKUP(forRPM!$J30,'SC-New'!$D$91:$Z$126,COLUMN()-9,FALSE)</f>
        <v>2.0257195923371735E-2</v>
      </c>
      <c r="T30" s="296">
        <f>VLOOKUP(forRPM!$J30,'SC-New'!$D$91:$Z$126,COLUMN()-9,FALSE)</f>
        <v>2.3707789771957644E-2</v>
      </c>
      <c r="U30" s="296">
        <f>VLOOKUP(forRPM!$J30,'SC-New'!$D$91:$Z$126,COLUMN()-9,FALSE)</f>
        <v>2.4457498756960478E-2</v>
      </c>
      <c r="V30" s="296">
        <f>VLOOKUP(forRPM!$J30,'SC-New'!$D$91:$Z$126,COLUMN()-9,FALSE)</f>
        <v>2.7378454088158748E-2</v>
      </c>
      <c r="W30" s="296">
        <f>VLOOKUP(forRPM!$J30,'SC-New'!$D$91:$Z$126,COLUMN()-9,FALSE)</f>
        <v>3.05842471041936E-2</v>
      </c>
      <c r="X30" s="296">
        <f>VLOOKUP(forRPM!$J30,'SC-New'!$D$91:$Z$126,COLUMN()-9,FALSE)</f>
        <v>2.8371723407124145E-2</v>
      </c>
      <c r="Y30" s="296">
        <f>VLOOKUP(forRPM!$J30,'SC-New'!$D$91:$Z$126,COLUMN()-9,FALSE)</f>
        <v>3.1249628341616965E-2</v>
      </c>
      <c r="Z30" s="296">
        <f>VLOOKUP(forRPM!$J30,'SC-New'!$D$91:$Z$126,COLUMN()-9,FALSE)</f>
        <v>3.0905882941168954E-2</v>
      </c>
      <c r="AA30" s="296">
        <f>VLOOKUP(forRPM!$J30,'SC-New'!$D$91:$Z$126,COLUMN()-9,FALSE)</f>
        <v>3.0610028843415869E-2</v>
      </c>
      <c r="AB30" s="296">
        <f>VLOOKUP(forRPM!$J30,'SC-New'!$D$91:$Z$126,COLUMN()-9,FALSE)</f>
        <v>2.8875171907553076E-2</v>
      </c>
      <c r="AC30" s="296">
        <f>VLOOKUP(forRPM!$J30,'SC-New'!$D$91:$Z$126,COLUMN()-9,FALSE)</f>
        <v>2.8614044686681807E-2</v>
      </c>
      <c r="AD30" s="296">
        <f>VLOOKUP(forRPM!$J30,'SC-New'!$D$91:$Z$126,COLUMN()-9,FALSE)</f>
        <v>3.01038632080129E-2</v>
      </c>
      <c r="AE30" s="296">
        <f>VLOOKUP(forRPM!$J30,'SC-New'!$D$91:$Z$126,COLUMN()-9,FALSE)</f>
        <v>0.45360675311040555</v>
      </c>
      <c r="AF30" s="333">
        <f t="shared" si="8"/>
        <v>17.406149132172342</v>
      </c>
      <c r="AG30" s="333">
        <f t="shared" si="8"/>
        <v>16.040151245802164</v>
      </c>
      <c r="AH30" s="333">
        <f t="shared" si="8"/>
        <v>18.118788551339883</v>
      </c>
      <c r="AI30" s="333">
        <f t="shared" si="8"/>
        <v>16.54415259751552</v>
      </c>
      <c r="AJ30" s="333">
        <f t="shared" si="8"/>
        <v>16.540672915373126</v>
      </c>
      <c r="AK30" s="333">
        <f t="shared" si="8"/>
        <v>16.555759103019945</v>
      </c>
      <c r="AL30" s="333">
        <f t="shared" si="8"/>
        <v>16.233563105937481</v>
      </c>
      <c r="AM30" s="333">
        <f t="shared" si="8"/>
        <v>17.395228253943365</v>
      </c>
      <c r="AN30" s="333">
        <f t="shared" si="8"/>
        <v>15.702229290670722</v>
      </c>
      <c r="AO30" s="333">
        <f t="shared" si="8"/>
        <v>17.532956754437333</v>
      </c>
      <c r="AP30" s="333">
        <f t="shared" si="9"/>
        <v>16.183824666957342</v>
      </c>
      <c r="AQ30" s="333">
        <f t="shared" si="9"/>
        <v>16.950162007843844</v>
      </c>
      <c r="AR30" s="333">
        <f t="shared" si="9"/>
        <v>0</v>
      </c>
      <c r="AS30" s="333">
        <f t="shared" si="9"/>
        <v>5.5962969994686205</v>
      </c>
      <c r="AT30" s="333">
        <f t="shared" si="9"/>
        <v>4.9935837727683987</v>
      </c>
      <c r="AU30" s="333">
        <f t="shared" si="9"/>
        <v>5.1449075378050626</v>
      </c>
      <c r="AV30" s="333">
        <f t="shared" si="9"/>
        <v>5.7366752136030401</v>
      </c>
      <c r="AW30" s="333">
        <f t="shared" si="9"/>
        <v>5.8503840792981006</v>
      </c>
      <c r="AX30" s="333">
        <f t="shared" si="9"/>
        <v>5.6033848086682037</v>
      </c>
      <c r="AY30" s="333">
        <f t="shared" si="9"/>
        <v>6.1096165709271686</v>
      </c>
      <c r="AZ30" s="333">
        <f t="shared" si="9"/>
        <v>5.7563472250761674</v>
      </c>
      <c r="BA30" s="333">
        <f t="shared" si="9"/>
        <v>6.1091828152597643</v>
      </c>
      <c r="BB30" s="333">
        <f t="shared" si="9"/>
        <v>5.6468073825496585</v>
      </c>
      <c r="BC30" s="333">
        <f t="shared" si="9"/>
        <v>5.3828675676515676</v>
      </c>
      <c r="BD30" s="333">
        <f t="shared" si="9"/>
        <v>5.6163290385109894</v>
      </c>
    </row>
    <row r="31" spans="1:56" ht="15">
      <c r="A31" s="103" t="str">
        <f>VLOOKUP(CONCATENATE(C31,"-",B31),[1]!ACHIEV,2,FALSE)</f>
        <v>LO20Fast</v>
      </c>
      <c r="B31" s="103" t="s">
        <v>41</v>
      </c>
      <c r="C31" s="103" t="str">
        <f>[1]MLIST!B$64</f>
        <v>Lighting Controls Interior</v>
      </c>
      <c r="D31" s="103" t="s">
        <v>240</v>
      </c>
      <c r="E31" s="103" t="s">
        <v>955</v>
      </c>
      <c r="F31" s="122">
        <f t="shared" si="1"/>
        <v>0</v>
      </c>
      <c r="G31" s="123">
        <f t="shared" si="2"/>
        <v>0</v>
      </c>
      <c r="H31" s="123">
        <f t="shared" si="3"/>
        <v>9999</v>
      </c>
      <c r="I31" s="23" t="str">
        <f>'SC-New'!C119</f>
        <v>Supermarket</v>
      </c>
      <c r="J31" s="23" t="str">
        <f>'SC-New'!D119</f>
        <v>Lighting Controls Interior-New-Supermarket-Integrated</v>
      </c>
      <c r="K31" s="296">
        <f>VLOOKUP(forRPM!$J31,'SC-New'!$D$91:$Z$126,COLUMN()-9,FALSE)</f>
        <v>0</v>
      </c>
      <c r="L31" s="296">
        <f>VLOOKUP(forRPM!$J31,'SC-New'!$D$91:$Z$126,COLUMN()-9,FALSE)</f>
        <v>0</v>
      </c>
      <c r="M31" s="296">
        <f>VLOOKUP(forRPM!$J31,'SC-New'!$D$91:$Z$126,COLUMN()-9,FALSE)</f>
        <v>0</v>
      </c>
      <c r="N31" s="296">
        <f>VLOOKUP(forRPM!$J31,'SC-New'!$D$91:$Z$126,COLUMN()-9,FALSE)</f>
        <v>0</v>
      </c>
      <c r="O31" s="296">
        <f>VLOOKUP(forRPM!$J31,'SC-New'!$D$91:$Z$126,COLUMN()-9,FALSE)</f>
        <v>0</v>
      </c>
      <c r="P31" s="296">
        <f>VLOOKUP(forRPM!$J31,'SC-New'!$D$91:$Z$126,COLUMN()-9,FALSE)</f>
        <v>0</v>
      </c>
      <c r="Q31" s="296">
        <f>VLOOKUP(forRPM!$J31,'SC-New'!$D$91:$Z$126,COLUMN()-9,FALSE)</f>
        <v>0</v>
      </c>
      <c r="R31" s="296">
        <f>VLOOKUP(forRPM!$J31,'SC-New'!$D$91:$Z$126,COLUMN()-9,FALSE)</f>
        <v>0</v>
      </c>
      <c r="S31" s="296">
        <f>VLOOKUP(forRPM!$J31,'SC-New'!$D$91:$Z$126,COLUMN()-9,FALSE)</f>
        <v>0</v>
      </c>
      <c r="T31" s="296">
        <f>VLOOKUP(forRPM!$J31,'SC-New'!$D$91:$Z$126,COLUMN()-9,FALSE)</f>
        <v>0</v>
      </c>
      <c r="U31" s="296">
        <f>VLOOKUP(forRPM!$J31,'SC-New'!$D$91:$Z$126,COLUMN()-9,FALSE)</f>
        <v>0</v>
      </c>
      <c r="V31" s="296">
        <f>VLOOKUP(forRPM!$J31,'SC-New'!$D$91:$Z$126,COLUMN()-9,FALSE)</f>
        <v>0</v>
      </c>
      <c r="W31" s="296">
        <f>VLOOKUP(forRPM!$J31,'SC-New'!$D$91:$Z$126,COLUMN()-9,FALSE)</f>
        <v>0</v>
      </c>
      <c r="X31" s="296">
        <f>VLOOKUP(forRPM!$J31,'SC-New'!$D$91:$Z$126,COLUMN()-9,FALSE)</f>
        <v>0</v>
      </c>
      <c r="Y31" s="296">
        <f>VLOOKUP(forRPM!$J31,'SC-New'!$D$91:$Z$126,COLUMN()-9,FALSE)</f>
        <v>0</v>
      </c>
      <c r="Z31" s="296">
        <f>VLOOKUP(forRPM!$J31,'SC-New'!$D$91:$Z$126,COLUMN()-9,FALSE)</f>
        <v>0</v>
      </c>
      <c r="AA31" s="296">
        <f>VLOOKUP(forRPM!$J31,'SC-New'!$D$91:$Z$126,COLUMN()-9,FALSE)</f>
        <v>0</v>
      </c>
      <c r="AB31" s="296">
        <f>VLOOKUP(forRPM!$J31,'SC-New'!$D$91:$Z$126,COLUMN()-9,FALSE)</f>
        <v>0</v>
      </c>
      <c r="AC31" s="296">
        <f>VLOOKUP(forRPM!$J31,'SC-New'!$D$91:$Z$126,COLUMN()-9,FALSE)</f>
        <v>0</v>
      </c>
      <c r="AD31" s="296">
        <f>VLOOKUP(forRPM!$J31,'SC-New'!$D$91:$Z$126,COLUMN()-9,FALSE)</f>
        <v>0</v>
      </c>
      <c r="AE31" s="296">
        <f>VLOOKUP(forRPM!$J31,'SC-New'!$D$91:$Z$126,COLUMN()-9,FALSE)</f>
        <v>0</v>
      </c>
      <c r="AF31" s="333">
        <f t="shared" si="8"/>
        <v>0</v>
      </c>
      <c r="AG31" s="333">
        <f t="shared" si="8"/>
        <v>0</v>
      </c>
      <c r="AH31" s="333">
        <f t="shared" si="8"/>
        <v>0</v>
      </c>
      <c r="AI31" s="333">
        <f t="shared" si="8"/>
        <v>0</v>
      </c>
      <c r="AJ31" s="333">
        <f t="shared" si="8"/>
        <v>0</v>
      </c>
      <c r="AK31" s="333">
        <f t="shared" si="8"/>
        <v>0</v>
      </c>
      <c r="AL31" s="333">
        <f t="shared" si="8"/>
        <v>0</v>
      </c>
      <c r="AM31" s="333">
        <f t="shared" si="8"/>
        <v>0</v>
      </c>
      <c r="AN31" s="333">
        <f t="shared" si="8"/>
        <v>0</v>
      </c>
      <c r="AO31" s="333">
        <f t="shared" si="8"/>
        <v>0</v>
      </c>
      <c r="AP31" s="333">
        <f t="shared" si="9"/>
        <v>0</v>
      </c>
      <c r="AQ31" s="333">
        <f t="shared" si="9"/>
        <v>0</v>
      </c>
      <c r="AR31" s="333">
        <f t="shared" si="9"/>
        <v>0</v>
      </c>
      <c r="AS31" s="333">
        <f t="shared" si="9"/>
        <v>0</v>
      </c>
      <c r="AT31" s="333">
        <f t="shared" si="9"/>
        <v>0</v>
      </c>
      <c r="AU31" s="333">
        <f t="shared" si="9"/>
        <v>0</v>
      </c>
      <c r="AV31" s="333">
        <f t="shared" si="9"/>
        <v>0</v>
      </c>
      <c r="AW31" s="333">
        <f t="shared" si="9"/>
        <v>0</v>
      </c>
      <c r="AX31" s="333">
        <f t="shared" si="9"/>
        <v>0</v>
      </c>
      <c r="AY31" s="333">
        <f t="shared" si="9"/>
        <v>0</v>
      </c>
      <c r="AZ31" s="333">
        <f t="shared" si="9"/>
        <v>0</v>
      </c>
      <c r="BA31" s="333">
        <f t="shared" si="9"/>
        <v>0</v>
      </c>
      <c r="BB31" s="333">
        <f t="shared" si="9"/>
        <v>0</v>
      </c>
      <c r="BC31" s="333">
        <f t="shared" si="9"/>
        <v>0</v>
      </c>
      <c r="BD31" s="333">
        <f t="shared" si="9"/>
        <v>0</v>
      </c>
    </row>
    <row r="32" spans="1:56" ht="15">
      <c r="A32" s="103" t="str">
        <f>VLOOKUP(CONCATENATE(C32,"-",B32),[1]!ACHIEV,2,FALSE)</f>
        <v>LO20Fast</v>
      </c>
      <c r="B32" s="103" t="s">
        <v>41</v>
      </c>
      <c r="C32" s="103" t="str">
        <f>[1]MLIST!B$64</f>
        <v>Lighting Controls Interior</v>
      </c>
      <c r="D32" s="103" t="s">
        <v>240</v>
      </c>
      <c r="E32" s="103" t="s">
        <v>955</v>
      </c>
      <c r="F32" s="122">
        <f t="shared" si="1"/>
        <v>0</v>
      </c>
      <c r="G32" s="123">
        <f t="shared" si="2"/>
        <v>0</v>
      </c>
      <c r="H32" s="123">
        <f t="shared" si="3"/>
        <v>9999</v>
      </c>
      <c r="I32" s="23" t="str">
        <f>'SC-New'!C120</f>
        <v>MiniMart</v>
      </c>
      <c r="J32" s="23" t="str">
        <f>'SC-New'!D120</f>
        <v>Lighting Controls Interior-New-MiniMart-Integrated</v>
      </c>
      <c r="K32" s="296">
        <f>VLOOKUP(forRPM!$J32,'SC-New'!$D$91:$Z$126,COLUMN()-9,FALSE)</f>
        <v>0</v>
      </c>
      <c r="L32" s="296">
        <f>VLOOKUP(forRPM!$J32,'SC-New'!$D$91:$Z$126,COLUMN()-9,FALSE)</f>
        <v>0</v>
      </c>
      <c r="M32" s="296">
        <f>VLOOKUP(forRPM!$J32,'SC-New'!$D$91:$Z$126,COLUMN()-9,FALSE)</f>
        <v>0</v>
      </c>
      <c r="N32" s="296">
        <f>VLOOKUP(forRPM!$J32,'SC-New'!$D$91:$Z$126,COLUMN()-9,FALSE)</f>
        <v>0</v>
      </c>
      <c r="O32" s="296">
        <f>VLOOKUP(forRPM!$J32,'SC-New'!$D$91:$Z$126,COLUMN()-9,FALSE)</f>
        <v>0</v>
      </c>
      <c r="P32" s="296">
        <f>VLOOKUP(forRPM!$J32,'SC-New'!$D$91:$Z$126,COLUMN()-9,FALSE)</f>
        <v>0</v>
      </c>
      <c r="Q32" s="296">
        <f>VLOOKUP(forRPM!$J32,'SC-New'!$D$91:$Z$126,COLUMN()-9,FALSE)</f>
        <v>0</v>
      </c>
      <c r="R32" s="296">
        <f>VLOOKUP(forRPM!$J32,'SC-New'!$D$91:$Z$126,COLUMN()-9,FALSE)</f>
        <v>0</v>
      </c>
      <c r="S32" s="296">
        <f>VLOOKUP(forRPM!$J32,'SC-New'!$D$91:$Z$126,COLUMN()-9,FALSE)</f>
        <v>0</v>
      </c>
      <c r="T32" s="296">
        <f>VLOOKUP(forRPM!$J32,'SC-New'!$D$91:$Z$126,COLUMN()-9,FALSE)</f>
        <v>0</v>
      </c>
      <c r="U32" s="296">
        <f>VLOOKUP(forRPM!$J32,'SC-New'!$D$91:$Z$126,COLUMN()-9,FALSE)</f>
        <v>0</v>
      </c>
      <c r="V32" s="296">
        <f>VLOOKUP(forRPM!$J32,'SC-New'!$D$91:$Z$126,COLUMN()-9,FALSE)</f>
        <v>0</v>
      </c>
      <c r="W32" s="296">
        <f>VLOOKUP(forRPM!$J32,'SC-New'!$D$91:$Z$126,COLUMN()-9,FALSE)</f>
        <v>0</v>
      </c>
      <c r="X32" s="296">
        <f>VLOOKUP(forRPM!$J32,'SC-New'!$D$91:$Z$126,COLUMN()-9,FALSE)</f>
        <v>0</v>
      </c>
      <c r="Y32" s="296">
        <f>VLOOKUP(forRPM!$J32,'SC-New'!$D$91:$Z$126,COLUMN()-9,FALSE)</f>
        <v>0</v>
      </c>
      <c r="Z32" s="296">
        <f>VLOOKUP(forRPM!$J32,'SC-New'!$D$91:$Z$126,COLUMN()-9,FALSE)</f>
        <v>0</v>
      </c>
      <c r="AA32" s="296">
        <f>VLOOKUP(forRPM!$J32,'SC-New'!$D$91:$Z$126,COLUMN()-9,FALSE)</f>
        <v>0</v>
      </c>
      <c r="AB32" s="296">
        <f>VLOOKUP(forRPM!$J32,'SC-New'!$D$91:$Z$126,COLUMN()-9,FALSE)</f>
        <v>0</v>
      </c>
      <c r="AC32" s="296">
        <f>VLOOKUP(forRPM!$J32,'SC-New'!$D$91:$Z$126,COLUMN()-9,FALSE)</f>
        <v>0</v>
      </c>
      <c r="AD32" s="296">
        <f>VLOOKUP(forRPM!$J32,'SC-New'!$D$91:$Z$126,COLUMN()-9,FALSE)</f>
        <v>0</v>
      </c>
      <c r="AE32" s="296">
        <f>VLOOKUP(forRPM!$J32,'SC-New'!$D$91:$Z$126,COLUMN()-9,FALSE)</f>
        <v>0</v>
      </c>
      <c r="AF32" s="333">
        <f t="shared" si="8"/>
        <v>0</v>
      </c>
      <c r="AG32" s="333">
        <f t="shared" si="8"/>
        <v>0</v>
      </c>
      <c r="AH32" s="333">
        <f t="shared" si="8"/>
        <v>0</v>
      </c>
      <c r="AI32" s="333">
        <f t="shared" si="8"/>
        <v>0</v>
      </c>
      <c r="AJ32" s="333">
        <f t="shared" si="8"/>
        <v>0</v>
      </c>
      <c r="AK32" s="333">
        <f t="shared" si="8"/>
        <v>0</v>
      </c>
      <c r="AL32" s="333">
        <f t="shared" si="8"/>
        <v>0</v>
      </c>
      <c r="AM32" s="333">
        <f t="shared" si="8"/>
        <v>0</v>
      </c>
      <c r="AN32" s="333">
        <f t="shared" si="8"/>
        <v>0</v>
      </c>
      <c r="AO32" s="333">
        <f t="shared" si="8"/>
        <v>0</v>
      </c>
      <c r="AP32" s="333">
        <f t="shared" si="9"/>
        <v>0</v>
      </c>
      <c r="AQ32" s="333">
        <f t="shared" si="9"/>
        <v>0</v>
      </c>
      <c r="AR32" s="333">
        <f t="shared" si="9"/>
        <v>0</v>
      </c>
      <c r="AS32" s="333">
        <f t="shared" si="9"/>
        <v>0</v>
      </c>
      <c r="AT32" s="333">
        <f t="shared" si="9"/>
        <v>0</v>
      </c>
      <c r="AU32" s="333">
        <f t="shared" si="9"/>
        <v>0</v>
      </c>
      <c r="AV32" s="333">
        <f t="shared" si="9"/>
        <v>0</v>
      </c>
      <c r="AW32" s="333">
        <f t="shared" si="9"/>
        <v>0</v>
      </c>
      <c r="AX32" s="333">
        <f t="shared" si="9"/>
        <v>0</v>
      </c>
      <c r="AY32" s="333">
        <f t="shared" si="9"/>
        <v>0</v>
      </c>
      <c r="AZ32" s="333">
        <f t="shared" si="9"/>
        <v>0</v>
      </c>
      <c r="BA32" s="333">
        <f t="shared" si="9"/>
        <v>0</v>
      </c>
      <c r="BB32" s="333">
        <f t="shared" si="9"/>
        <v>0</v>
      </c>
      <c r="BC32" s="333">
        <f t="shared" si="9"/>
        <v>0</v>
      </c>
      <c r="BD32" s="333">
        <f t="shared" si="9"/>
        <v>0</v>
      </c>
    </row>
    <row r="33" spans="1:56" ht="15">
      <c r="A33" s="103" t="str">
        <f>VLOOKUP(CONCATENATE(C33,"-",B33),[1]!ACHIEV,2,FALSE)</f>
        <v>LO20Fast</v>
      </c>
      <c r="B33" s="103" t="s">
        <v>41</v>
      </c>
      <c r="C33" s="103" t="str">
        <f>[1]MLIST!B$64</f>
        <v>Lighting Controls Interior</v>
      </c>
      <c r="D33" s="103" t="s">
        <v>240</v>
      </c>
      <c r="E33" s="103" t="s">
        <v>955</v>
      </c>
      <c r="F33" s="122">
        <f t="shared" si="1"/>
        <v>0</v>
      </c>
      <c r="G33" s="123">
        <f t="shared" si="2"/>
        <v>0</v>
      </c>
      <c r="H33" s="123">
        <f t="shared" si="3"/>
        <v>9999</v>
      </c>
      <c r="I33" s="23" t="str">
        <f>'SC-New'!C121</f>
        <v>Restaurant</v>
      </c>
      <c r="J33" s="23" t="str">
        <f>'SC-New'!D121</f>
        <v>Lighting Controls Interior-New-Restaurant-Integrated</v>
      </c>
      <c r="K33" s="296">
        <f>VLOOKUP(forRPM!$J33,'SC-New'!$D$91:$Z$126,COLUMN()-9,FALSE)</f>
        <v>0</v>
      </c>
      <c r="L33" s="296">
        <f>VLOOKUP(forRPM!$J33,'SC-New'!$D$91:$Z$126,COLUMN()-9,FALSE)</f>
        <v>0</v>
      </c>
      <c r="M33" s="296">
        <f>VLOOKUP(forRPM!$J33,'SC-New'!$D$91:$Z$126,COLUMN()-9,FALSE)</f>
        <v>0</v>
      </c>
      <c r="N33" s="296">
        <f>VLOOKUP(forRPM!$J33,'SC-New'!$D$91:$Z$126,COLUMN()-9,FALSE)</f>
        <v>0</v>
      </c>
      <c r="O33" s="296">
        <f>VLOOKUP(forRPM!$J33,'SC-New'!$D$91:$Z$126,COLUMN()-9,FALSE)</f>
        <v>0</v>
      </c>
      <c r="P33" s="296">
        <f>VLOOKUP(forRPM!$J33,'SC-New'!$D$91:$Z$126,COLUMN()-9,FALSE)</f>
        <v>0</v>
      </c>
      <c r="Q33" s="296">
        <f>VLOOKUP(forRPM!$J33,'SC-New'!$D$91:$Z$126,COLUMN()-9,FALSE)</f>
        <v>0</v>
      </c>
      <c r="R33" s="296">
        <f>VLOOKUP(forRPM!$J33,'SC-New'!$D$91:$Z$126,COLUMN()-9,FALSE)</f>
        <v>0</v>
      </c>
      <c r="S33" s="296">
        <f>VLOOKUP(forRPM!$J33,'SC-New'!$D$91:$Z$126,COLUMN()-9,FALSE)</f>
        <v>0</v>
      </c>
      <c r="T33" s="296">
        <f>VLOOKUP(forRPM!$J33,'SC-New'!$D$91:$Z$126,COLUMN()-9,FALSE)</f>
        <v>0</v>
      </c>
      <c r="U33" s="296">
        <f>VLOOKUP(forRPM!$J33,'SC-New'!$D$91:$Z$126,COLUMN()-9,FALSE)</f>
        <v>0</v>
      </c>
      <c r="V33" s="296">
        <f>VLOOKUP(forRPM!$J33,'SC-New'!$D$91:$Z$126,COLUMN()-9,FALSE)</f>
        <v>0</v>
      </c>
      <c r="W33" s="296">
        <f>VLOOKUP(forRPM!$J33,'SC-New'!$D$91:$Z$126,COLUMN()-9,FALSE)</f>
        <v>0</v>
      </c>
      <c r="X33" s="296">
        <f>VLOOKUP(forRPM!$J33,'SC-New'!$D$91:$Z$126,COLUMN()-9,FALSE)</f>
        <v>0</v>
      </c>
      <c r="Y33" s="296">
        <f>VLOOKUP(forRPM!$J33,'SC-New'!$D$91:$Z$126,COLUMN()-9,FALSE)</f>
        <v>0</v>
      </c>
      <c r="Z33" s="296">
        <f>VLOOKUP(forRPM!$J33,'SC-New'!$D$91:$Z$126,COLUMN()-9,FALSE)</f>
        <v>0</v>
      </c>
      <c r="AA33" s="296">
        <f>VLOOKUP(forRPM!$J33,'SC-New'!$D$91:$Z$126,COLUMN()-9,FALSE)</f>
        <v>0</v>
      </c>
      <c r="AB33" s="296">
        <f>VLOOKUP(forRPM!$J33,'SC-New'!$D$91:$Z$126,COLUMN()-9,FALSE)</f>
        <v>0</v>
      </c>
      <c r="AC33" s="296">
        <f>VLOOKUP(forRPM!$J33,'SC-New'!$D$91:$Z$126,COLUMN()-9,FALSE)</f>
        <v>0</v>
      </c>
      <c r="AD33" s="296">
        <f>VLOOKUP(forRPM!$J33,'SC-New'!$D$91:$Z$126,COLUMN()-9,FALSE)</f>
        <v>0</v>
      </c>
      <c r="AE33" s="296">
        <f>VLOOKUP(forRPM!$J33,'SC-New'!$D$91:$Z$126,COLUMN()-9,FALSE)</f>
        <v>0</v>
      </c>
      <c r="AF33" s="333">
        <f t="shared" ref="AF33:AO42" si="10">VLOOKUP($J33,MeasOut,COLUMN()-17,FALSE)</f>
        <v>0</v>
      </c>
      <c r="AG33" s="333">
        <f t="shared" si="10"/>
        <v>0</v>
      </c>
      <c r="AH33" s="333">
        <f t="shared" si="10"/>
        <v>0</v>
      </c>
      <c r="AI33" s="333">
        <f t="shared" si="10"/>
        <v>0</v>
      </c>
      <c r="AJ33" s="333">
        <f t="shared" si="10"/>
        <v>0</v>
      </c>
      <c r="AK33" s="333">
        <f t="shared" si="10"/>
        <v>0</v>
      </c>
      <c r="AL33" s="333">
        <f t="shared" si="10"/>
        <v>0</v>
      </c>
      <c r="AM33" s="333">
        <f t="shared" si="10"/>
        <v>0</v>
      </c>
      <c r="AN33" s="333">
        <f t="shared" si="10"/>
        <v>0</v>
      </c>
      <c r="AO33" s="333">
        <f t="shared" si="10"/>
        <v>0</v>
      </c>
      <c r="AP33" s="333">
        <f t="shared" ref="AP33:BD42" si="11">VLOOKUP($J33,MeasOut,COLUMN()-17,FALSE)</f>
        <v>0</v>
      </c>
      <c r="AQ33" s="333">
        <f t="shared" si="11"/>
        <v>0</v>
      </c>
      <c r="AR33" s="333">
        <f t="shared" si="11"/>
        <v>0</v>
      </c>
      <c r="AS33" s="333">
        <f t="shared" si="11"/>
        <v>0</v>
      </c>
      <c r="AT33" s="333">
        <f t="shared" si="11"/>
        <v>0</v>
      </c>
      <c r="AU33" s="333">
        <f t="shared" si="11"/>
        <v>0</v>
      </c>
      <c r="AV33" s="333">
        <f t="shared" si="11"/>
        <v>0</v>
      </c>
      <c r="AW33" s="333">
        <f t="shared" si="11"/>
        <v>0</v>
      </c>
      <c r="AX33" s="333">
        <f t="shared" si="11"/>
        <v>0</v>
      </c>
      <c r="AY33" s="333">
        <f t="shared" si="11"/>
        <v>0</v>
      </c>
      <c r="AZ33" s="333">
        <f t="shared" si="11"/>
        <v>0</v>
      </c>
      <c r="BA33" s="333">
        <f t="shared" si="11"/>
        <v>0</v>
      </c>
      <c r="BB33" s="333">
        <f t="shared" si="11"/>
        <v>0</v>
      </c>
      <c r="BC33" s="333">
        <f t="shared" si="11"/>
        <v>0</v>
      </c>
      <c r="BD33" s="333">
        <f t="shared" si="11"/>
        <v>0</v>
      </c>
    </row>
    <row r="34" spans="1:56" ht="15">
      <c r="A34" s="103" t="str">
        <f>VLOOKUP(CONCATENATE(C34,"-",B34),[1]!ACHIEV,2,FALSE)</f>
        <v>LO20Fast</v>
      </c>
      <c r="B34" s="103" t="s">
        <v>41</v>
      </c>
      <c r="C34" s="103" t="str">
        <f>[1]MLIST!B$64</f>
        <v>Lighting Controls Interior</v>
      </c>
      <c r="D34" s="103" t="s">
        <v>240</v>
      </c>
      <c r="E34" s="103" t="s">
        <v>955</v>
      </c>
      <c r="F34" s="122">
        <f t="shared" si="1"/>
        <v>0</v>
      </c>
      <c r="G34" s="123">
        <f t="shared" si="2"/>
        <v>0</v>
      </c>
      <c r="H34" s="123">
        <f t="shared" si="3"/>
        <v>9999</v>
      </c>
      <c r="I34" s="23" t="str">
        <f>'SC-New'!C122</f>
        <v>Lodging</v>
      </c>
      <c r="J34" s="23" t="str">
        <f>'SC-New'!D122</f>
        <v>Lighting Controls Interior-New-Lodging-Integrated</v>
      </c>
      <c r="K34" s="296">
        <f>VLOOKUP(forRPM!$J34,'SC-New'!$D$91:$Z$126,COLUMN()-9,FALSE)</f>
        <v>0</v>
      </c>
      <c r="L34" s="296">
        <f>VLOOKUP(forRPM!$J34,'SC-New'!$D$91:$Z$126,COLUMN()-9,FALSE)</f>
        <v>0</v>
      </c>
      <c r="M34" s="296">
        <f>VLOOKUP(forRPM!$J34,'SC-New'!$D$91:$Z$126,COLUMN()-9,FALSE)</f>
        <v>0</v>
      </c>
      <c r="N34" s="296">
        <f>VLOOKUP(forRPM!$J34,'SC-New'!$D$91:$Z$126,COLUMN()-9,FALSE)</f>
        <v>0</v>
      </c>
      <c r="O34" s="296">
        <f>VLOOKUP(forRPM!$J34,'SC-New'!$D$91:$Z$126,COLUMN()-9,FALSE)</f>
        <v>0</v>
      </c>
      <c r="P34" s="296">
        <f>VLOOKUP(forRPM!$J34,'SC-New'!$D$91:$Z$126,COLUMN()-9,FALSE)</f>
        <v>0</v>
      </c>
      <c r="Q34" s="296">
        <f>VLOOKUP(forRPM!$J34,'SC-New'!$D$91:$Z$126,COLUMN()-9,FALSE)</f>
        <v>0</v>
      </c>
      <c r="R34" s="296">
        <f>VLOOKUP(forRPM!$J34,'SC-New'!$D$91:$Z$126,COLUMN()-9,FALSE)</f>
        <v>0</v>
      </c>
      <c r="S34" s="296">
        <f>VLOOKUP(forRPM!$J34,'SC-New'!$D$91:$Z$126,COLUMN()-9,FALSE)</f>
        <v>0</v>
      </c>
      <c r="T34" s="296">
        <f>VLOOKUP(forRPM!$J34,'SC-New'!$D$91:$Z$126,COLUMN()-9,FALSE)</f>
        <v>0</v>
      </c>
      <c r="U34" s="296">
        <f>VLOOKUP(forRPM!$J34,'SC-New'!$D$91:$Z$126,COLUMN()-9,FALSE)</f>
        <v>0</v>
      </c>
      <c r="V34" s="296">
        <f>VLOOKUP(forRPM!$J34,'SC-New'!$D$91:$Z$126,COLUMN()-9,FALSE)</f>
        <v>0</v>
      </c>
      <c r="W34" s="296">
        <f>VLOOKUP(forRPM!$J34,'SC-New'!$D$91:$Z$126,COLUMN()-9,FALSE)</f>
        <v>0</v>
      </c>
      <c r="X34" s="296">
        <f>VLOOKUP(forRPM!$J34,'SC-New'!$D$91:$Z$126,COLUMN()-9,FALSE)</f>
        <v>0</v>
      </c>
      <c r="Y34" s="296">
        <f>VLOOKUP(forRPM!$J34,'SC-New'!$D$91:$Z$126,COLUMN()-9,FALSE)</f>
        <v>0</v>
      </c>
      <c r="Z34" s="296">
        <f>VLOOKUP(forRPM!$J34,'SC-New'!$D$91:$Z$126,COLUMN()-9,FALSE)</f>
        <v>0</v>
      </c>
      <c r="AA34" s="296">
        <f>VLOOKUP(forRPM!$J34,'SC-New'!$D$91:$Z$126,COLUMN()-9,FALSE)</f>
        <v>0</v>
      </c>
      <c r="AB34" s="296">
        <f>VLOOKUP(forRPM!$J34,'SC-New'!$D$91:$Z$126,COLUMN()-9,FALSE)</f>
        <v>0</v>
      </c>
      <c r="AC34" s="296">
        <f>VLOOKUP(forRPM!$J34,'SC-New'!$D$91:$Z$126,COLUMN()-9,FALSE)</f>
        <v>0</v>
      </c>
      <c r="AD34" s="296">
        <f>VLOOKUP(forRPM!$J34,'SC-New'!$D$91:$Z$126,COLUMN()-9,FALSE)</f>
        <v>0</v>
      </c>
      <c r="AE34" s="296">
        <f>VLOOKUP(forRPM!$J34,'SC-New'!$D$91:$Z$126,COLUMN()-9,FALSE)</f>
        <v>0</v>
      </c>
      <c r="AF34" s="333">
        <f t="shared" si="10"/>
        <v>0</v>
      </c>
      <c r="AG34" s="333">
        <f t="shared" si="10"/>
        <v>0</v>
      </c>
      <c r="AH34" s="333">
        <f t="shared" si="10"/>
        <v>0</v>
      </c>
      <c r="AI34" s="333">
        <f t="shared" si="10"/>
        <v>0</v>
      </c>
      <c r="AJ34" s="333">
        <f t="shared" si="10"/>
        <v>0</v>
      </c>
      <c r="AK34" s="333">
        <f t="shared" si="10"/>
        <v>0</v>
      </c>
      <c r="AL34" s="333">
        <f t="shared" si="10"/>
        <v>0</v>
      </c>
      <c r="AM34" s="333">
        <f t="shared" si="10"/>
        <v>0</v>
      </c>
      <c r="AN34" s="333">
        <f t="shared" si="10"/>
        <v>0</v>
      </c>
      <c r="AO34" s="333">
        <f t="shared" si="10"/>
        <v>0</v>
      </c>
      <c r="AP34" s="333">
        <f t="shared" si="11"/>
        <v>0</v>
      </c>
      <c r="AQ34" s="333">
        <f t="shared" si="11"/>
        <v>0</v>
      </c>
      <c r="AR34" s="333">
        <f t="shared" si="11"/>
        <v>0</v>
      </c>
      <c r="AS34" s="333">
        <f t="shared" si="11"/>
        <v>0</v>
      </c>
      <c r="AT34" s="333">
        <f t="shared" si="11"/>
        <v>0</v>
      </c>
      <c r="AU34" s="333">
        <f t="shared" si="11"/>
        <v>0</v>
      </c>
      <c r="AV34" s="333">
        <f t="shared" si="11"/>
        <v>0</v>
      </c>
      <c r="AW34" s="333">
        <f t="shared" si="11"/>
        <v>0</v>
      </c>
      <c r="AX34" s="333">
        <f t="shared" si="11"/>
        <v>0</v>
      </c>
      <c r="AY34" s="333">
        <f t="shared" si="11"/>
        <v>0</v>
      </c>
      <c r="AZ34" s="333">
        <f t="shared" si="11"/>
        <v>0</v>
      </c>
      <c r="BA34" s="333">
        <f t="shared" si="11"/>
        <v>0</v>
      </c>
      <c r="BB34" s="333">
        <f t="shared" si="11"/>
        <v>0</v>
      </c>
      <c r="BC34" s="333">
        <f t="shared" si="11"/>
        <v>0</v>
      </c>
      <c r="BD34" s="333">
        <f t="shared" si="11"/>
        <v>0</v>
      </c>
    </row>
    <row r="35" spans="1:56" ht="15">
      <c r="A35" s="103" t="str">
        <f>VLOOKUP(CONCATENATE(C35,"-",B35),[1]!ACHIEV,2,FALSE)</f>
        <v>LO20Fast</v>
      </c>
      <c r="B35" s="103" t="s">
        <v>41</v>
      </c>
      <c r="C35" s="103" t="str">
        <f>[1]MLIST!B$64</f>
        <v>Lighting Controls Interior</v>
      </c>
      <c r="D35" s="103" t="s">
        <v>240</v>
      </c>
      <c r="E35" s="103" t="s">
        <v>955</v>
      </c>
      <c r="F35" s="122">
        <f t="shared" ref="F35:F66" si="12">VLOOKUP(J35,MeasOut,14,FALSE)</f>
        <v>0</v>
      </c>
      <c r="G35" s="123">
        <f t="shared" ref="G35:G66" si="13">VLOOKUP(J35,MeasOut,3,FALSE)</f>
        <v>0</v>
      </c>
      <c r="H35" s="123">
        <f t="shared" ref="H35:H66" si="14">VLOOKUP(J35,MeasOut,11,FALSE)</f>
        <v>9999</v>
      </c>
      <c r="I35" s="23" t="str">
        <f>'SC-New'!C123</f>
        <v>Hospital</v>
      </c>
      <c r="J35" s="23" t="str">
        <f>'SC-New'!D123</f>
        <v>Lighting Controls Interior-New-Hospital-Integrated</v>
      </c>
      <c r="K35" s="296">
        <f>VLOOKUP(forRPM!$J35,'SC-New'!$D$91:$Z$126,COLUMN()-9,FALSE)</f>
        <v>0</v>
      </c>
      <c r="L35" s="296">
        <f>VLOOKUP(forRPM!$J35,'SC-New'!$D$91:$Z$126,COLUMN()-9,FALSE)</f>
        <v>0</v>
      </c>
      <c r="M35" s="296">
        <f>VLOOKUP(forRPM!$J35,'SC-New'!$D$91:$Z$126,COLUMN()-9,FALSE)</f>
        <v>0</v>
      </c>
      <c r="N35" s="296">
        <f>VLOOKUP(forRPM!$J35,'SC-New'!$D$91:$Z$126,COLUMN()-9,FALSE)</f>
        <v>0</v>
      </c>
      <c r="O35" s="296">
        <f>VLOOKUP(forRPM!$J35,'SC-New'!$D$91:$Z$126,COLUMN()-9,FALSE)</f>
        <v>0</v>
      </c>
      <c r="P35" s="296">
        <f>VLOOKUP(forRPM!$J35,'SC-New'!$D$91:$Z$126,COLUMN()-9,FALSE)</f>
        <v>0</v>
      </c>
      <c r="Q35" s="296">
        <f>VLOOKUP(forRPM!$J35,'SC-New'!$D$91:$Z$126,COLUMN()-9,FALSE)</f>
        <v>0</v>
      </c>
      <c r="R35" s="296">
        <f>VLOOKUP(forRPM!$J35,'SC-New'!$D$91:$Z$126,COLUMN()-9,FALSE)</f>
        <v>0</v>
      </c>
      <c r="S35" s="296">
        <f>VLOOKUP(forRPM!$J35,'SC-New'!$D$91:$Z$126,COLUMN()-9,FALSE)</f>
        <v>0</v>
      </c>
      <c r="T35" s="296">
        <f>VLOOKUP(forRPM!$J35,'SC-New'!$D$91:$Z$126,COLUMN()-9,FALSE)</f>
        <v>0</v>
      </c>
      <c r="U35" s="296">
        <f>VLOOKUP(forRPM!$J35,'SC-New'!$D$91:$Z$126,COLUMN()-9,FALSE)</f>
        <v>0</v>
      </c>
      <c r="V35" s="296">
        <f>VLOOKUP(forRPM!$J35,'SC-New'!$D$91:$Z$126,COLUMN()-9,FALSE)</f>
        <v>0</v>
      </c>
      <c r="W35" s="296">
        <f>VLOOKUP(forRPM!$J35,'SC-New'!$D$91:$Z$126,COLUMN()-9,FALSE)</f>
        <v>0</v>
      </c>
      <c r="X35" s="296">
        <f>VLOOKUP(forRPM!$J35,'SC-New'!$D$91:$Z$126,COLUMN()-9,FALSE)</f>
        <v>0</v>
      </c>
      <c r="Y35" s="296">
        <f>VLOOKUP(forRPM!$J35,'SC-New'!$D$91:$Z$126,COLUMN()-9,FALSE)</f>
        <v>0</v>
      </c>
      <c r="Z35" s="296">
        <f>VLOOKUP(forRPM!$J35,'SC-New'!$D$91:$Z$126,COLUMN()-9,FALSE)</f>
        <v>0</v>
      </c>
      <c r="AA35" s="296">
        <f>VLOOKUP(forRPM!$J35,'SC-New'!$D$91:$Z$126,COLUMN()-9,FALSE)</f>
        <v>0</v>
      </c>
      <c r="AB35" s="296">
        <f>VLOOKUP(forRPM!$J35,'SC-New'!$D$91:$Z$126,COLUMN()-9,FALSE)</f>
        <v>0</v>
      </c>
      <c r="AC35" s="296">
        <f>VLOOKUP(forRPM!$J35,'SC-New'!$D$91:$Z$126,COLUMN()-9,FALSE)</f>
        <v>0</v>
      </c>
      <c r="AD35" s="296">
        <f>VLOOKUP(forRPM!$J35,'SC-New'!$D$91:$Z$126,COLUMN()-9,FALSE)</f>
        <v>0</v>
      </c>
      <c r="AE35" s="296">
        <f>VLOOKUP(forRPM!$J35,'SC-New'!$D$91:$Z$126,COLUMN()-9,FALSE)</f>
        <v>0</v>
      </c>
      <c r="AF35" s="333">
        <f t="shared" si="10"/>
        <v>0</v>
      </c>
      <c r="AG35" s="333">
        <f t="shared" si="10"/>
        <v>0</v>
      </c>
      <c r="AH35" s="333">
        <f t="shared" si="10"/>
        <v>0</v>
      </c>
      <c r="AI35" s="333">
        <f t="shared" si="10"/>
        <v>0</v>
      </c>
      <c r="AJ35" s="333">
        <f t="shared" si="10"/>
        <v>0</v>
      </c>
      <c r="AK35" s="333">
        <f t="shared" si="10"/>
        <v>0</v>
      </c>
      <c r="AL35" s="333">
        <f t="shared" si="10"/>
        <v>0</v>
      </c>
      <c r="AM35" s="333">
        <f t="shared" si="10"/>
        <v>0</v>
      </c>
      <c r="AN35" s="333">
        <f t="shared" si="10"/>
        <v>0</v>
      </c>
      <c r="AO35" s="333">
        <f t="shared" si="10"/>
        <v>0</v>
      </c>
      <c r="AP35" s="333">
        <f t="shared" si="11"/>
        <v>0</v>
      </c>
      <c r="AQ35" s="333">
        <f t="shared" si="11"/>
        <v>0</v>
      </c>
      <c r="AR35" s="333">
        <f t="shared" si="11"/>
        <v>0</v>
      </c>
      <c r="AS35" s="333">
        <f t="shared" si="11"/>
        <v>0</v>
      </c>
      <c r="AT35" s="333">
        <f t="shared" si="11"/>
        <v>0</v>
      </c>
      <c r="AU35" s="333">
        <f t="shared" si="11"/>
        <v>0</v>
      </c>
      <c r="AV35" s="333">
        <f t="shared" si="11"/>
        <v>0</v>
      </c>
      <c r="AW35" s="333">
        <f t="shared" si="11"/>
        <v>0</v>
      </c>
      <c r="AX35" s="333">
        <f t="shared" si="11"/>
        <v>0</v>
      </c>
      <c r="AY35" s="333">
        <f t="shared" si="11"/>
        <v>0</v>
      </c>
      <c r="AZ35" s="333">
        <f t="shared" si="11"/>
        <v>0</v>
      </c>
      <c r="BA35" s="333">
        <f t="shared" si="11"/>
        <v>0</v>
      </c>
      <c r="BB35" s="333">
        <f t="shared" si="11"/>
        <v>0</v>
      </c>
      <c r="BC35" s="333">
        <f t="shared" si="11"/>
        <v>0</v>
      </c>
      <c r="BD35" s="333">
        <f t="shared" si="11"/>
        <v>0</v>
      </c>
    </row>
    <row r="36" spans="1:56" ht="15">
      <c r="A36" s="103" t="str">
        <f>VLOOKUP(CONCATENATE(C36,"-",B36),[1]!ACHIEV,2,FALSE)</f>
        <v>LO20Fast</v>
      </c>
      <c r="B36" s="103" t="s">
        <v>41</v>
      </c>
      <c r="C36" s="103" t="str">
        <f>[1]MLIST!B$64</f>
        <v>Lighting Controls Interior</v>
      </c>
      <c r="D36" s="103" t="s">
        <v>240</v>
      </c>
      <c r="E36" s="103" t="s">
        <v>955</v>
      </c>
      <c r="F36" s="122">
        <f t="shared" si="12"/>
        <v>0</v>
      </c>
      <c r="G36" s="123">
        <f t="shared" si="13"/>
        <v>0</v>
      </c>
      <c r="H36" s="123">
        <f t="shared" si="14"/>
        <v>9999</v>
      </c>
      <c r="I36" s="23" t="str">
        <f>'SC-New'!C124</f>
        <v>Residential Care</v>
      </c>
      <c r="J36" s="23" t="str">
        <f>'SC-New'!D124</f>
        <v>Lighting Controls Interior-New-Residential Care-Integrated</v>
      </c>
      <c r="K36" s="296">
        <f>VLOOKUP(forRPM!$J36,'SC-New'!$D$91:$Z$126,COLUMN()-9,FALSE)</f>
        <v>0</v>
      </c>
      <c r="L36" s="296">
        <f>VLOOKUP(forRPM!$J36,'SC-New'!$D$91:$Z$126,COLUMN()-9,FALSE)</f>
        <v>0</v>
      </c>
      <c r="M36" s="296">
        <f>VLOOKUP(forRPM!$J36,'SC-New'!$D$91:$Z$126,COLUMN()-9,FALSE)</f>
        <v>0</v>
      </c>
      <c r="N36" s="296">
        <f>VLOOKUP(forRPM!$J36,'SC-New'!$D$91:$Z$126,COLUMN()-9,FALSE)</f>
        <v>0</v>
      </c>
      <c r="O36" s="296">
        <f>VLOOKUP(forRPM!$J36,'SC-New'!$D$91:$Z$126,COLUMN()-9,FALSE)</f>
        <v>0</v>
      </c>
      <c r="P36" s="296">
        <f>VLOOKUP(forRPM!$J36,'SC-New'!$D$91:$Z$126,COLUMN()-9,FALSE)</f>
        <v>0</v>
      </c>
      <c r="Q36" s="296">
        <f>VLOOKUP(forRPM!$J36,'SC-New'!$D$91:$Z$126,COLUMN()-9,FALSE)</f>
        <v>0</v>
      </c>
      <c r="R36" s="296">
        <f>VLOOKUP(forRPM!$J36,'SC-New'!$D$91:$Z$126,COLUMN()-9,FALSE)</f>
        <v>0</v>
      </c>
      <c r="S36" s="296">
        <f>VLOOKUP(forRPM!$J36,'SC-New'!$D$91:$Z$126,COLUMN()-9,FALSE)</f>
        <v>0</v>
      </c>
      <c r="T36" s="296">
        <f>VLOOKUP(forRPM!$J36,'SC-New'!$D$91:$Z$126,COLUMN()-9,FALSE)</f>
        <v>0</v>
      </c>
      <c r="U36" s="296">
        <f>VLOOKUP(forRPM!$J36,'SC-New'!$D$91:$Z$126,COLUMN()-9,FALSE)</f>
        <v>0</v>
      </c>
      <c r="V36" s="296">
        <f>VLOOKUP(forRPM!$J36,'SC-New'!$D$91:$Z$126,COLUMN()-9,FALSE)</f>
        <v>0</v>
      </c>
      <c r="W36" s="296">
        <f>VLOOKUP(forRPM!$J36,'SC-New'!$D$91:$Z$126,COLUMN()-9,FALSE)</f>
        <v>0</v>
      </c>
      <c r="X36" s="296">
        <f>VLOOKUP(forRPM!$J36,'SC-New'!$D$91:$Z$126,COLUMN()-9,FALSE)</f>
        <v>0</v>
      </c>
      <c r="Y36" s="296">
        <f>VLOOKUP(forRPM!$J36,'SC-New'!$D$91:$Z$126,COLUMN()-9,FALSE)</f>
        <v>0</v>
      </c>
      <c r="Z36" s="296">
        <f>VLOOKUP(forRPM!$J36,'SC-New'!$D$91:$Z$126,COLUMN()-9,FALSE)</f>
        <v>0</v>
      </c>
      <c r="AA36" s="296">
        <f>VLOOKUP(forRPM!$J36,'SC-New'!$D$91:$Z$126,COLUMN()-9,FALSE)</f>
        <v>0</v>
      </c>
      <c r="AB36" s="296">
        <f>VLOOKUP(forRPM!$J36,'SC-New'!$D$91:$Z$126,COLUMN()-9,FALSE)</f>
        <v>0</v>
      </c>
      <c r="AC36" s="296">
        <f>VLOOKUP(forRPM!$J36,'SC-New'!$D$91:$Z$126,COLUMN()-9,FALSE)</f>
        <v>0</v>
      </c>
      <c r="AD36" s="296">
        <f>VLOOKUP(forRPM!$J36,'SC-New'!$D$91:$Z$126,COLUMN()-9,FALSE)</f>
        <v>0</v>
      </c>
      <c r="AE36" s="296">
        <f>VLOOKUP(forRPM!$J36,'SC-New'!$D$91:$Z$126,COLUMN()-9,FALSE)</f>
        <v>0</v>
      </c>
      <c r="AF36" s="333">
        <f t="shared" si="10"/>
        <v>0</v>
      </c>
      <c r="AG36" s="333">
        <f t="shared" si="10"/>
        <v>0</v>
      </c>
      <c r="AH36" s="333">
        <f t="shared" si="10"/>
        <v>0</v>
      </c>
      <c r="AI36" s="333">
        <f t="shared" si="10"/>
        <v>0</v>
      </c>
      <c r="AJ36" s="333">
        <f t="shared" si="10"/>
        <v>0</v>
      </c>
      <c r="AK36" s="333">
        <f t="shared" si="10"/>
        <v>0</v>
      </c>
      <c r="AL36" s="333">
        <f t="shared" si="10"/>
        <v>0</v>
      </c>
      <c r="AM36" s="333">
        <f t="shared" si="10"/>
        <v>0</v>
      </c>
      <c r="AN36" s="333">
        <f t="shared" si="10"/>
        <v>0</v>
      </c>
      <c r="AO36" s="333">
        <f t="shared" si="10"/>
        <v>0</v>
      </c>
      <c r="AP36" s="333">
        <f t="shared" si="11"/>
        <v>0</v>
      </c>
      <c r="AQ36" s="333">
        <f t="shared" si="11"/>
        <v>0</v>
      </c>
      <c r="AR36" s="333">
        <f t="shared" si="11"/>
        <v>0</v>
      </c>
      <c r="AS36" s="333">
        <f t="shared" si="11"/>
        <v>0</v>
      </c>
      <c r="AT36" s="333">
        <f t="shared" si="11"/>
        <v>0</v>
      </c>
      <c r="AU36" s="333">
        <f t="shared" si="11"/>
        <v>0</v>
      </c>
      <c r="AV36" s="333">
        <f t="shared" si="11"/>
        <v>0</v>
      </c>
      <c r="AW36" s="333">
        <f t="shared" si="11"/>
        <v>0</v>
      </c>
      <c r="AX36" s="333">
        <f t="shared" si="11"/>
        <v>0</v>
      </c>
      <c r="AY36" s="333">
        <f t="shared" si="11"/>
        <v>0</v>
      </c>
      <c r="AZ36" s="333">
        <f t="shared" si="11"/>
        <v>0</v>
      </c>
      <c r="BA36" s="333">
        <f t="shared" si="11"/>
        <v>0</v>
      </c>
      <c r="BB36" s="333">
        <f t="shared" si="11"/>
        <v>0</v>
      </c>
      <c r="BC36" s="333">
        <f t="shared" si="11"/>
        <v>0</v>
      </c>
      <c r="BD36" s="333">
        <f t="shared" si="11"/>
        <v>0</v>
      </c>
    </row>
    <row r="37" spans="1:56" ht="15">
      <c r="A37" s="103" t="str">
        <f>VLOOKUP(CONCATENATE(C37,"-",B37),[1]!ACHIEV,2,FALSE)</f>
        <v>LO20Fast</v>
      </c>
      <c r="B37" s="103" t="s">
        <v>41</v>
      </c>
      <c r="C37" s="103" t="str">
        <f>[1]MLIST!B$64</f>
        <v>Lighting Controls Interior</v>
      </c>
      <c r="D37" s="103" t="s">
        <v>240</v>
      </c>
      <c r="E37" s="103" t="s">
        <v>955</v>
      </c>
      <c r="F37" s="122">
        <f t="shared" si="12"/>
        <v>0</v>
      </c>
      <c r="G37" s="123">
        <f t="shared" si="13"/>
        <v>0</v>
      </c>
      <c r="H37" s="123">
        <f t="shared" si="14"/>
        <v>9999</v>
      </c>
      <c r="I37" s="23" t="str">
        <f>'SC-New'!C125</f>
        <v>Assembly</v>
      </c>
      <c r="J37" s="23" t="str">
        <f>'SC-New'!D125</f>
        <v>Lighting Controls Interior-New-Assembly-Integrated</v>
      </c>
      <c r="K37" s="296">
        <f>VLOOKUP(forRPM!$J37,'SC-New'!$D$91:$Z$126,COLUMN()-9,FALSE)</f>
        <v>0</v>
      </c>
      <c r="L37" s="296">
        <f>VLOOKUP(forRPM!$J37,'SC-New'!$D$91:$Z$126,COLUMN()-9,FALSE)</f>
        <v>0</v>
      </c>
      <c r="M37" s="296">
        <f>VLOOKUP(forRPM!$J37,'SC-New'!$D$91:$Z$126,COLUMN()-9,FALSE)</f>
        <v>0</v>
      </c>
      <c r="N37" s="296">
        <f>VLOOKUP(forRPM!$J37,'SC-New'!$D$91:$Z$126,COLUMN()-9,FALSE)</f>
        <v>0</v>
      </c>
      <c r="O37" s="296">
        <f>VLOOKUP(forRPM!$J37,'SC-New'!$D$91:$Z$126,COLUMN()-9,FALSE)</f>
        <v>0</v>
      </c>
      <c r="P37" s="296">
        <f>VLOOKUP(forRPM!$J37,'SC-New'!$D$91:$Z$126,COLUMN()-9,FALSE)</f>
        <v>0</v>
      </c>
      <c r="Q37" s="296">
        <f>VLOOKUP(forRPM!$J37,'SC-New'!$D$91:$Z$126,COLUMN()-9,FALSE)</f>
        <v>0</v>
      </c>
      <c r="R37" s="296">
        <f>VLOOKUP(forRPM!$J37,'SC-New'!$D$91:$Z$126,COLUMN()-9,FALSE)</f>
        <v>0</v>
      </c>
      <c r="S37" s="296">
        <f>VLOOKUP(forRPM!$J37,'SC-New'!$D$91:$Z$126,COLUMN()-9,FALSE)</f>
        <v>0</v>
      </c>
      <c r="T37" s="296">
        <f>VLOOKUP(forRPM!$J37,'SC-New'!$D$91:$Z$126,COLUMN()-9,FALSE)</f>
        <v>0</v>
      </c>
      <c r="U37" s="296">
        <f>VLOOKUP(forRPM!$J37,'SC-New'!$D$91:$Z$126,COLUMN()-9,FALSE)</f>
        <v>0</v>
      </c>
      <c r="V37" s="296">
        <f>VLOOKUP(forRPM!$J37,'SC-New'!$D$91:$Z$126,COLUMN()-9,FALSE)</f>
        <v>0</v>
      </c>
      <c r="W37" s="296">
        <f>VLOOKUP(forRPM!$J37,'SC-New'!$D$91:$Z$126,COLUMN()-9,FALSE)</f>
        <v>0</v>
      </c>
      <c r="X37" s="296">
        <f>VLOOKUP(forRPM!$J37,'SC-New'!$D$91:$Z$126,COLUMN()-9,FALSE)</f>
        <v>0</v>
      </c>
      <c r="Y37" s="296">
        <f>VLOOKUP(forRPM!$J37,'SC-New'!$D$91:$Z$126,COLUMN()-9,FALSE)</f>
        <v>0</v>
      </c>
      <c r="Z37" s="296">
        <f>VLOOKUP(forRPM!$J37,'SC-New'!$D$91:$Z$126,COLUMN()-9,FALSE)</f>
        <v>0</v>
      </c>
      <c r="AA37" s="296">
        <f>VLOOKUP(forRPM!$J37,'SC-New'!$D$91:$Z$126,COLUMN()-9,FALSE)</f>
        <v>0</v>
      </c>
      <c r="AB37" s="296">
        <f>VLOOKUP(forRPM!$J37,'SC-New'!$D$91:$Z$126,COLUMN()-9,FALSE)</f>
        <v>0</v>
      </c>
      <c r="AC37" s="296">
        <f>VLOOKUP(forRPM!$J37,'SC-New'!$D$91:$Z$126,COLUMN()-9,FALSE)</f>
        <v>0</v>
      </c>
      <c r="AD37" s="296">
        <f>VLOOKUP(forRPM!$J37,'SC-New'!$D$91:$Z$126,COLUMN()-9,FALSE)</f>
        <v>0</v>
      </c>
      <c r="AE37" s="296">
        <f>VLOOKUP(forRPM!$J37,'SC-New'!$D$91:$Z$126,COLUMN()-9,FALSE)</f>
        <v>0</v>
      </c>
      <c r="AF37" s="333">
        <f t="shared" si="10"/>
        <v>0</v>
      </c>
      <c r="AG37" s="333">
        <f t="shared" si="10"/>
        <v>0</v>
      </c>
      <c r="AH37" s="333">
        <f t="shared" si="10"/>
        <v>0</v>
      </c>
      <c r="AI37" s="333">
        <f t="shared" si="10"/>
        <v>0</v>
      </c>
      <c r="AJ37" s="333">
        <f t="shared" si="10"/>
        <v>0</v>
      </c>
      <c r="AK37" s="333">
        <f t="shared" si="10"/>
        <v>0</v>
      </c>
      <c r="AL37" s="333">
        <f t="shared" si="10"/>
        <v>0</v>
      </c>
      <c r="AM37" s="333">
        <f t="shared" si="10"/>
        <v>0</v>
      </c>
      <c r="AN37" s="333">
        <f t="shared" si="10"/>
        <v>0</v>
      </c>
      <c r="AO37" s="333">
        <f t="shared" si="10"/>
        <v>0</v>
      </c>
      <c r="AP37" s="333">
        <f t="shared" si="11"/>
        <v>0</v>
      </c>
      <c r="AQ37" s="333">
        <f t="shared" si="11"/>
        <v>0</v>
      </c>
      <c r="AR37" s="333">
        <f t="shared" si="11"/>
        <v>0</v>
      </c>
      <c r="AS37" s="333">
        <f t="shared" si="11"/>
        <v>0</v>
      </c>
      <c r="AT37" s="333">
        <f t="shared" si="11"/>
        <v>0</v>
      </c>
      <c r="AU37" s="333">
        <f t="shared" si="11"/>
        <v>0</v>
      </c>
      <c r="AV37" s="333">
        <f t="shared" si="11"/>
        <v>0</v>
      </c>
      <c r="AW37" s="333">
        <f t="shared" si="11"/>
        <v>0</v>
      </c>
      <c r="AX37" s="333">
        <f t="shared" si="11"/>
        <v>0</v>
      </c>
      <c r="AY37" s="333">
        <f t="shared" si="11"/>
        <v>0</v>
      </c>
      <c r="AZ37" s="333">
        <f t="shared" si="11"/>
        <v>0</v>
      </c>
      <c r="BA37" s="333">
        <f t="shared" si="11"/>
        <v>0</v>
      </c>
      <c r="BB37" s="333">
        <f t="shared" si="11"/>
        <v>0</v>
      </c>
      <c r="BC37" s="333">
        <f t="shared" si="11"/>
        <v>0</v>
      </c>
      <c r="BD37" s="333">
        <f t="shared" si="11"/>
        <v>0</v>
      </c>
    </row>
    <row r="38" spans="1:56" ht="15">
      <c r="A38" s="103" t="str">
        <f>VLOOKUP(CONCATENATE(C38,"-",B38),[1]!ACHIEV,2,FALSE)</f>
        <v>LO20Fast</v>
      </c>
      <c r="B38" s="103" t="s">
        <v>41</v>
      </c>
      <c r="C38" s="103" t="str">
        <f>[1]MLIST!B$64</f>
        <v>Lighting Controls Interior</v>
      </c>
      <c r="D38" s="103" t="s">
        <v>240</v>
      </c>
      <c r="E38" s="103" t="s">
        <v>955</v>
      </c>
      <c r="F38" s="122">
        <f t="shared" si="12"/>
        <v>9.0560219136739895E-2</v>
      </c>
      <c r="G38" s="123">
        <f t="shared" si="13"/>
        <v>568.99317978090789</v>
      </c>
      <c r="H38" s="123">
        <f t="shared" si="14"/>
        <v>110.62034826223773</v>
      </c>
      <c r="I38" s="23" t="str">
        <f>'SC-New'!C126</f>
        <v>Other</v>
      </c>
      <c r="J38" s="23" t="str">
        <f>'SC-New'!D126</f>
        <v>Lighting Controls Interior-New-Other-Integrated</v>
      </c>
      <c r="K38" s="296">
        <f>VLOOKUP(forRPM!$J38,'SC-New'!$D$91:$Z$126,COLUMN()-9,FALSE)</f>
        <v>5.1179670937252821E-3</v>
      </c>
      <c r="L38" s="296">
        <f>VLOOKUP(forRPM!$J38,'SC-New'!$D$91:$Z$126,COLUMN()-9,FALSE)</f>
        <v>6.6345517061929676E-3</v>
      </c>
      <c r="M38" s="296">
        <f>VLOOKUP(forRPM!$J38,'SC-New'!$D$91:$Z$126,COLUMN()-9,FALSE)</f>
        <v>8.4429345705909382E-3</v>
      </c>
      <c r="N38" s="296">
        <f>VLOOKUP(forRPM!$J38,'SC-New'!$D$91:$Z$126,COLUMN()-9,FALSE)</f>
        <v>1.1584442475575394E-2</v>
      </c>
      <c r="O38" s="296">
        <f>VLOOKUP(forRPM!$J38,'SC-New'!$D$91:$Z$126,COLUMN()-9,FALSE)</f>
        <v>1.2604780864073489E-2</v>
      </c>
      <c r="P38" s="296">
        <f>VLOOKUP(forRPM!$J38,'SC-New'!$D$91:$Z$126,COLUMN()-9,FALSE)</f>
        <v>1.134331029329743E-2</v>
      </c>
      <c r="Q38" s="296">
        <f>VLOOKUP(forRPM!$J38,'SC-New'!$D$91:$Z$126,COLUMN()-9,FALSE)</f>
        <v>1.5555851699419575E-2</v>
      </c>
      <c r="R38" s="296">
        <f>VLOOKUP(forRPM!$J38,'SC-New'!$D$91:$Z$126,COLUMN()-9,FALSE)</f>
        <v>1.4397500141007083E-2</v>
      </c>
      <c r="S38" s="296">
        <f>VLOOKUP(forRPM!$J38,'SC-New'!$D$91:$Z$126,COLUMN()-9,FALSE)</f>
        <v>1.4648035588106508E-2</v>
      </c>
      <c r="T38" s="296">
        <f>VLOOKUP(forRPM!$J38,'SC-New'!$D$91:$Z$126,COLUMN()-9,FALSE)</f>
        <v>1.7143169746130432E-2</v>
      </c>
      <c r="U38" s="296">
        <f>VLOOKUP(forRPM!$J38,'SC-New'!$D$91:$Z$126,COLUMN()-9,FALSE)</f>
        <v>1.7685286430719264E-2</v>
      </c>
      <c r="V38" s="296">
        <f>VLOOKUP(forRPM!$J38,'SC-New'!$D$91:$Z$126,COLUMN()-9,FALSE)</f>
        <v>1.9797437480870136E-2</v>
      </c>
      <c r="W38" s="296">
        <f>VLOOKUP(forRPM!$J38,'SC-New'!$D$91:$Z$126,COLUMN()-9,FALSE)</f>
        <v>2.2115555465442895E-2</v>
      </c>
      <c r="X38" s="296">
        <f>VLOOKUP(forRPM!$J38,'SC-New'!$D$91:$Z$126,COLUMN()-9,FALSE)</f>
        <v>2.0515673330877057E-2</v>
      </c>
      <c r="Y38" s="296">
        <f>VLOOKUP(forRPM!$J38,'SC-New'!$D$91:$Z$126,COLUMN()-9,FALSE)</f>
        <v>2.2596694517575507E-2</v>
      </c>
      <c r="Z38" s="296">
        <f>VLOOKUP(forRPM!$J38,'SC-New'!$D$91:$Z$126,COLUMN()-9,FALSE)</f>
        <v>2.2348131247611723E-2</v>
      </c>
      <c r="AA38" s="296">
        <f>VLOOKUP(forRPM!$J38,'SC-New'!$D$91:$Z$126,COLUMN()-9,FALSE)</f>
        <v>2.2134198313894363E-2</v>
      </c>
      <c r="AB38" s="296">
        <f>VLOOKUP(forRPM!$J38,'SC-New'!$D$91:$Z$126,COLUMN()-9,FALSE)</f>
        <v>2.0879718363514248E-2</v>
      </c>
      <c r="AC38" s="296">
        <f>VLOOKUP(forRPM!$J38,'SC-New'!$D$91:$Z$126,COLUMN()-9,FALSE)</f>
        <v>2.0690896532555271E-2</v>
      </c>
      <c r="AD38" s="296">
        <f>VLOOKUP(forRPM!$J38,'SC-New'!$D$91:$Z$126,COLUMN()-9,FALSE)</f>
        <v>2.1768188513282966E-2</v>
      </c>
      <c r="AE38" s="296">
        <f>VLOOKUP(forRPM!$J38,'SC-New'!$D$91:$Z$126,COLUMN()-9,FALSE)</f>
        <v>0.32800432437446259</v>
      </c>
      <c r="AF38" s="333">
        <f t="shared" si="10"/>
        <v>35.308368831874105</v>
      </c>
      <c r="AG38" s="333">
        <f t="shared" si="10"/>
        <v>32.685069013482369</v>
      </c>
      <c r="AH38" s="333">
        <f t="shared" si="10"/>
        <v>37.672872547755233</v>
      </c>
      <c r="AI38" s="333">
        <f t="shared" si="10"/>
        <v>34.176597174417573</v>
      </c>
      <c r="AJ38" s="333">
        <f t="shared" si="10"/>
        <v>34.989401500679271</v>
      </c>
      <c r="AK38" s="333">
        <f t="shared" si="10"/>
        <v>34.925043880980219</v>
      </c>
      <c r="AL38" s="333">
        <f t="shared" si="10"/>
        <v>33.871559595410631</v>
      </c>
      <c r="AM38" s="333">
        <f t="shared" si="10"/>
        <v>36.633493159830756</v>
      </c>
      <c r="AN38" s="333">
        <f t="shared" si="10"/>
        <v>32.462329116458825</v>
      </c>
      <c r="AO38" s="333">
        <f t="shared" si="10"/>
        <v>36.650974441313167</v>
      </c>
      <c r="AP38" s="333">
        <f t="shared" si="11"/>
        <v>33.216276552346677</v>
      </c>
      <c r="AQ38" s="333">
        <f t="shared" si="11"/>
        <v>34.38474633137028</v>
      </c>
      <c r="AR38" s="333">
        <f t="shared" si="11"/>
        <v>0</v>
      </c>
      <c r="AS38" s="333">
        <f t="shared" si="11"/>
        <v>13.420975009052214</v>
      </c>
      <c r="AT38" s="333">
        <f t="shared" si="11"/>
        <v>11.815754789540049</v>
      </c>
      <c r="AU38" s="333">
        <f t="shared" si="11"/>
        <v>11.440592601141567</v>
      </c>
      <c r="AV38" s="333">
        <f t="shared" si="11"/>
        <v>12.653696024000165</v>
      </c>
      <c r="AW38" s="333">
        <f t="shared" si="11"/>
        <v>12.913939783542551</v>
      </c>
      <c r="AX38" s="333">
        <f t="shared" si="11"/>
        <v>11.790810368496974</v>
      </c>
      <c r="AY38" s="333">
        <f t="shared" si="11"/>
        <v>13.898320064595417</v>
      </c>
      <c r="AZ38" s="333">
        <f t="shared" si="11"/>
        <v>12.015682350739938</v>
      </c>
      <c r="BA38" s="333">
        <f t="shared" si="11"/>
        <v>13.784277065777356</v>
      </c>
      <c r="BB38" s="333">
        <f t="shared" si="11"/>
        <v>11.895234679088709</v>
      </c>
      <c r="BC38" s="333">
        <f t="shared" si="11"/>
        <v>13.06251058465271</v>
      </c>
      <c r="BD38" s="333">
        <f t="shared" si="11"/>
        <v>13.324654314361112</v>
      </c>
    </row>
    <row r="39" spans="1:56" ht="15">
      <c r="A39" s="103" t="str">
        <f>VLOOKUP(CONCATENATE(C39,"-",B39),[1]!ACHIEV,2,FALSE)</f>
        <v>LO20Fast</v>
      </c>
      <c r="B39" s="103" t="s">
        <v>198</v>
      </c>
      <c r="C39" s="103" t="str">
        <f>[1]MLIST!B$64</f>
        <v>Lighting Controls Interior</v>
      </c>
      <c r="D39" s="103" t="s">
        <v>240</v>
      </c>
      <c r="E39" s="103" t="s">
        <v>955</v>
      </c>
      <c r="F39" s="122">
        <f t="shared" si="12"/>
        <v>7.7434611809118828E-2</v>
      </c>
      <c r="G39" s="123">
        <f t="shared" si="13"/>
        <v>458.17514534455051</v>
      </c>
      <c r="H39" s="123">
        <f t="shared" si="14"/>
        <v>84.006120589620707</v>
      </c>
      <c r="I39" s="23" t="s">
        <v>42</v>
      </c>
      <c r="J39" s="23" t="s">
        <v>783</v>
      </c>
      <c r="K39" s="296">
        <f ca="1">VLOOKUP(forRPM!$J39,'SC-NR'!$D$134:$Y$169,COLUMN()-9,FALSE)</f>
        <v>6.006901174875235E-2</v>
      </c>
      <c r="L39" s="296">
        <f ca="1">VLOOKUP(forRPM!$J39,'SC-NR'!$D$134:$Y$169,COLUMN()-9,FALSE)</f>
        <v>0.10186610792078618</v>
      </c>
      <c r="M39" s="296">
        <f ca="1">VLOOKUP(forRPM!$J39,'SC-NR'!$D$134:$Y$169,COLUMN()-9,FALSE)</f>
        <v>0.13053284803189352</v>
      </c>
      <c r="N39" s="296">
        <f ca="1">VLOOKUP(forRPM!$J39,'SC-NR'!$D$134:$Y$169,COLUMN()-9,FALSE)</f>
        <v>0.1526372383087026</v>
      </c>
      <c r="O39" s="296">
        <f ca="1">VLOOKUP(forRPM!$J39,'SC-NR'!$D$134:$Y$169,COLUMN()-9,FALSE)</f>
        <v>0.17183007737590328</v>
      </c>
      <c r="P39" s="296">
        <f ca="1">VLOOKUP(forRPM!$J39,'SC-NR'!$D$134:$Y$169,COLUMN()-9,FALSE)</f>
        <v>0.18826804051796472</v>
      </c>
      <c r="Q39" s="296">
        <f ca="1">VLOOKUP(forRPM!$J39,'SC-NR'!$D$134:$Y$169,COLUMN()-9,FALSE)</f>
        <v>0.20218336433923226</v>
      </c>
      <c r="R39" s="296">
        <f ca="1">VLOOKUP(forRPM!$J39,'SC-NR'!$D$134:$Y$169,COLUMN()-9,FALSE)</f>
        <v>0.21384223632901567</v>
      </c>
      <c r="S39" s="296">
        <f ca="1">VLOOKUP(forRPM!$J39,'SC-NR'!$D$134:$Y$169,COLUMN()-9,FALSE)</f>
        <v>0.22351801159533197</v>
      </c>
      <c r="T39" s="296">
        <f ca="1">VLOOKUP(forRPM!$J39,'SC-NR'!$D$134:$Y$169,COLUMN()-9,FALSE)</f>
        <v>0.29757784267770365</v>
      </c>
      <c r="U39" s="296">
        <f ca="1">VLOOKUP(forRPM!$J39,'SC-NR'!$D$134:$Y$169,COLUMN()-9,FALSE)</f>
        <v>0.28147261234232229</v>
      </c>
      <c r="V39" s="296">
        <f ca="1">VLOOKUP(forRPM!$J39,'SC-NR'!$D$134:$Y$169,COLUMN()-9,FALSE)</f>
        <v>0.280999089157832</v>
      </c>
      <c r="W39" s="296">
        <f ca="1">VLOOKUP(forRPM!$J39,'SC-NR'!$D$134:$Y$169,COLUMN()-9,FALSE)</f>
        <v>0.28639707770030975</v>
      </c>
      <c r="X39" s="296">
        <f ca="1">VLOOKUP(forRPM!$J39,'SC-NR'!$D$134:$Y$169,COLUMN()-9,FALSE)</f>
        <v>0.28339669208340618</v>
      </c>
      <c r="Y39" s="296">
        <f ca="1">VLOOKUP(forRPM!$J39,'SC-NR'!$D$134:$Y$169,COLUMN()-9,FALSE)</f>
        <v>0.27596933566025722</v>
      </c>
      <c r="Z39" s="296">
        <f ca="1">VLOOKUP(forRPM!$J39,'SC-NR'!$D$134:$Y$169,COLUMN()-9,FALSE)</f>
        <v>0.28065328914735999</v>
      </c>
      <c r="AA39" s="296">
        <f ca="1">VLOOKUP(forRPM!$J39,'SC-NR'!$D$134:$Y$169,COLUMN()-9,FALSE)</f>
        <v>0.27523541729947776</v>
      </c>
      <c r="AB39" s="296">
        <f ca="1">VLOOKUP(forRPM!$J39,'SC-NR'!$D$134:$Y$169,COLUMN()-9,FALSE)</f>
        <v>0.27287658875482934</v>
      </c>
      <c r="AC39" s="296">
        <f ca="1">VLOOKUP(forRPM!$J39,'SC-NR'!$D$134:$Y$169,COLUMN()-9,FALSE)</f>
        <v>0.27345722747509243</v>
      </c>
      <c r="AD39" s="296">
        <f ca="1">VLOOKUP(forRPM!$J39,'SC-NR'!$D$134:$Y$169,COLUMN()-9,FALSE)</f>
        <v>0.27169918398202419</v>
      </c>
      <c r="AE39" s="296">
        <f>VLOOKUP(forRPM!$J39,'SC-NR'!$D$134:$Y$169,COLUMN()-9,FALSE)</f>
        <v>5.2002375907787943</v>
      </c>
      <c r="AF39" s="333">
        <f t="shared" si="10"/>
        <v>27.909349937165857</v>
      </c>
      <c r="AG39" s="333">
        <f t="shared" si="10"/>
        <v>25.766216915733562</v>
      </c>
      <c r="AH39" s="333">
        <f t="shared" si="10"/>
        <v>29.540976170901079</v>
      </c>
      <c r="AI39" s="333">
        <f t="shared" si="10"/>
        <v>27.343182805656895</v>
      </c>
      <c r="AJ39" s="333">
        <f t="shared" si="10"/>
        <v>27.704753926952954</v>
      </c>
      <c r="AK39" s="333">
        <f t="shared" si="10"/>
        <v>27.710787883447619</v>
      </c>
      <c r="AL39" s="333">
        <f t="shared" si="10"/>
        <v>27.123031489901336</v>
      </c>
      <c r="AM39" s="333">
        <f t="shared" si="10"/>
        <v>28.986784271605796</v>
      </c>
      <c r="AN39" s="333">
        <f t="shared" si="10"/>
        <v>25.78928074851488</v>
      </c>
      <c r="AO39" s="333">
        <f t="shared" si="10"/>
        <v>28.848205551732626</v>
      </c>
      <c r="AP39" s="333">
        <f t="shared" si="11"/>
        <v>26.007335425346895</v>
      </c>
      <c r="AQ39" s="333">
        <f t="shared" si="11"/>
        <v>27.278241691952065</v>
      </c>
      <c r="AR39" s="333">
        <f t="shared" si="11"/>
        <v>0</v>
      </c>
      <c r="AS39" s="333">
        <f t="shared" si="11"/>
        <v>11.109594401792602</v>
      </c>
      <c r="AT39" s="333">
        <f t="shared" si="11"/>
        <v>9.8484069746709224</v>
      </c>
      <c r="AU39" s="333">
        <f t="shared" si="11"/>
        <v>9.9814136500677897</v>
      </c>
      <c r="AV39" s="333">
        <f t="shared" si="11"/>
        <v>10.725827314839439</v>
      </c>
      <c r="AW39" s="333">
        <f t="shared" si="11"/>
        <v>10.859961584471121</v>
      </c>
      <c r="AX39" s="333">
        <f t="shared" si="11"/>
        <v>10.248373716988802</v>
      </c>
      <c r="AY39" s="333">
        <f t="shared" si="11"/>
        <v>11.524944979239271</v>
      </c>
      <c r="AZ39" s="333">
        <f t="shared" si="11"/>
        <v>10.395543119281752</v>
      </c>
      <c r="BA39" s="333">
        <f t="shared" si="11"/>
        <v>11.412240890228164</v>
      </c>
      <c r="BB39" s="333">
        <f t="shared" si="11"/>
        <v>10.245441104332173</v>
      </c>
      <c r="BC39" s="333">
        <f t="shared" si="11"/>
        <v>10.702784005656454</v>
      </c>
      <c r="BD39" s="333">
        <f t="shared" si="11"/>
        <v>11.112466784070469</v>
      </c>
    </row>
    <row r="40" spans="1:56" ht="15">
      <c r="A40" s="103" t="str">
        <f>VLOOKUP(CONCATENATE(C40,"-",B40),[1]!ACHIEV,2,FALSE)</f>
        <v>LO20Fast</v>
      </c>
      <c r="B40" s="103" t="s">
        <v>198</v>
      </c>
      <c r="C40" s="103" t="str">
        <f>[1]MLIST!B$64</f>
        <v>Lighting Controls Interior</v>
      </c>
      <c r="D40" s="103" t="s">
        <v>240</v>
      </c>
      <c r="E40" s="103" t="s">
        <v>955</v>
      </c>
      <c r="F40" s="122">
        <f t="shared" si="12"/>
        <v>6.8680395957098614E-2</v>
      </c>
      <c r="G40" s="123">
        <f t="shared" si="13"/>
        <v>406.37706659568028</v>
      </c>
      <c r="H40" s="123">
        <f t="shared" si="14"/>
        <v>95.93688058485823</v>
      </c>
      <c r="I40" s="23" t="s">
        <v>503</v>
      </c>
      <c r="J40" s="23" t="s">
        <v>787</v>
      </c>
      <c r="K40" s="296">
        <f ca="1">VLOOKUP(forRPM!$J40,'SC-NR'!$D$134:$Y$169,COLUMN()-9,FALSE)</f>
        <v>2.6736116361414857E-2</v>
      </c>
      <c r="L40" s="296">
        <f ca="1">VLOOKUP(forRPM!$J40,'SC-NR'!$D$134:$Y$169,COLUMN()-9,FALSE)</f>
        <v>4.5339585842464808E-2</v>
      </c>
      <c r="M40" s="296">
        <f ca="1">VLOOKUP(forRPM!$J40,'SC-NR'!$D$134:$Y$169,COLUMN()-9,FALSE)</f>
        <v>5.8098865161371256E-2</v>
      </c>
      <c r="N40" s="296">
        <f ca="1">VLOOKUP(forRPM!$J40,'SC-NR'!$D$134:$Y$169,COLUMN()-9,FALSE)</f>
        <v>6.7937308201033372E-2</v>
      </c>
      <c r="O40" s="296">
        <f ca="1">VLOOKUP(forRPM!$J40,'SC-NR'!$D$134:$Y$169,COLUMN()-9,FALSE)</f>
        <v>7.6479848916583687E-2</v>
      </c>
      <c r="P40" s="296">
        <f ca="1">VLOOKUP(forRPM!$J40,'SC-NR'!$D$134:$Y$169,COLUMN()-9,FALSE)</f>
        <v>8.3796221910183502E-2</v>
      </c>
      <c r="Q40" s="296">
        <f ca="1">VLOOKUP(forRPM!$J40,'SC-NR'!$D$134:$Y$169,COLUMN()-9,FALSE)</f>
        <v>8.9989793371760052E-2</v>
      </c>
      <c r="R40" s="296">
        <f ca="1">VLOOKUP(forRPM!$J40,'SC-NR'!$D$134:$Y$169,COLUMN()-9,FALSE)</f>
        <v>9.5179040690585179E-2</v>
      </c>
      <c r="S40" s="296">
        <f ca="1">VLOOKUP(forRPM!$J40,'SC-NR'!$D$134:$Y$169,COLUMN()-9,FALSE)</f>
        <v>9.9485631491332036E-2</v>
      </c>
      <c r="T40" s="296">
        <f ca="1">VLOOKUP(forRPM!$J40,'SC-NR'!$D$134:$Y$169,COLUMN()-9,FALSE)</f>
        <v>0.16165705426293409</v>
      </c>
      <c r="U40" s="296">
        <f ca="1">VLOOKUP(forRPM!$J40,'SC-NR'!$D$134:$Y$169,COLUMN()-9,FALSE)</f>
        <v>0.1445080936629943</v>
      </c>
      <c r="V40" s="296">
        <f ca="1">VLOOKUP(forRPM!$J40,'SC-NR'!$D$134:$Y$169,COLUMN()-9,FALSE)</f>
        <v>0.14194112311786064</v>
      </c>
      <c r="W40" s="296">
        <f ca="1">VLOOKUP(forRPM!$J40,'SC-NR'!$D$134:$Y$169,COLUMN()-9,FALSE)</f>
        <v>0.14513874955445777</v>
      </c>
      <c r="X40" s="296">
        <f ca="1">VLOOKUP(forRPM!$J40,'SC-NR'!$D$134:$Y$169,COLUMN()-9,FALSE)</f>
        <v>0.14131962785237986</v>
      </c>
      <c r="Y40" s="296">
        <f ca="1">VLOOKUP(forRPM!$J40,'SC-NR'!$D$134:$Y$169,COLUMN()-9,FALSE)</f>
        <v>0.13390934793600162</v>
      </c>
      <c r="Z40" s="296">
        <f ca="1">VLOOKUP(forRPM!$J40,'SC-NR'!$D$134:$Y$169,COLUMN()-9,FALSE)</f>
        <v>0.13750130040812941</v>
      </c>
      <c r="AA40" s="296">
        <f ca="1">VLOOKUP(forRPM!$J40,'SC-NR'!$D$134:$Y$169,COLUMN()-9,FALSE)</f>
        <v>0.13233523190193935</v>
      </c>
      <c r="AB40" s="296">
        <f ca="1">VLOOKUP(forRPM!$J40,'SC-NR'!$D$134:$Y$169,COLUMN()-9,FALSE)</f>
        <v>0.13003880603358736</v>
      </c>
      <c r="AC40" s="296">
        <f ca="1">VLOOKUP(forRPM!$J40,'SC-NR'!$D$134:$Y$169,COLUMN()-9,FALSE)</f>
        <v>0.13047076935226673</v>
      </c>
      <c r="AD40" s="296">
        <f ca="1">VLOOKUP(forRPM!$J40,'SC-NR'!$D$134:$Y$169,COLUMN()-9,FALSE)</f>
        <v>0.12892235542274519</v>
      </c>
      <c r="AE40" s="296">
        <f>VLOOKUP(forRPM!$J40,'SC-NR'!$D$134:$Y$169,COLUMN()-9,FALSE)</f>
        <v>2.3901180834608269</v>
      </c>
      <c r="AF40" s="333">
        <f t="shared" si="10"/>
        <v>24.754113952490272</v>
      </c>
      <c r="AG40" s="333">
        <f t="shared" si="10"/>
        <v>22.85326856743767</v>
      </c>
      <c r="AH40" s="333">
        <f t="shared" si="10"/>
        <v>26.201279931228065</v>
      </c>
      <c r="AI40" s="333">
        <f t="shared" si="10"/>
        <v>24.251953718694779</v>
      </c>
      <c r="AJ40" s="333">
        <f t="shared" si="10"/>
        <v>24.572648136825009</v>
      </c>
      <c r="AK40" s="333">
        <f t="shared" si="10"/>
        <v>24.577999936382849</v>
      </c>
      <c r="AL40" s="333">
        <f t="shared" si="10"/>
        <v>24.056691171581608</v>
      </c>
      <c r="AM40" s="333">
        <f t="shared" si="10"/>
        <v>25.709741093613147</v>
      </c>
      <c r="AN40" s="333">
        <f t="shared" si="10"/>
        <v>22.873724964528083</v>
      </c>
      <c r="AO40" s="333">
        <f t="shared" si="10"/>
        <v>25.586829114980404</v>
      </c>
      <c r="AP40" s="333">
        <f t="shared" si="11"/>
        <v>23.067127904056431</v>
      </c>
      <c r="AQ40" s="333">
        <f t="shared" si="11"/>
        <v>24.19435439329056</v>
      </c>
      <c r="AR40" s="333">
        <f t="shared" si="11"/>
        <v>0</v>
      </c>
      <c r="AS40" s="333">
        <f t="shared" si="11"/>
        <v>9.8536213278727711</v>
      </c>
      <c r="AT40" s="333">
        <f t="shared" si="11"/>
        <v>8.735014934076256</v>
      </c>
      <c r="AU40" s="333">
        <f t="shared" si="11"/>
        <v>8.8529848046260344</v>
      </c>
      <c r="AV40" s="333">
        <f t="shared" si="11"/>
        <v>9.5132402647866936</v>
      </c>
      <c r="AW40" s="333">
        <f t="shared" si="11"/>
        <v>9.6322102516503101</v>
      </c>
      <c r="AX40" s="333">
        <f t="shared" si="11"/>
        <v>9.0897642327461821</v>
      </c>
      <c r="AY40" s="333">
        <f t="shared" si="11"/>
        <v>10.222015272822947</v>
      </c>
      <c r="AZ40" s="333">
        <f t="shared" si="11"/>
        <v>9.2202956913033098</v>
      </c>
      <c r="BA40" s="333">
        <f t="shared" si="11"/>
        <v>10.12205272018114</v>
      </c>
      <c r="BB40" s="333">
        <f t="shared" si="11"/>
        <v>9.0871631607740948</v>
      </c>
      <c r="BC40" s="333">
        <f t="shared" si="11"/>
        <v>9.4928020710400727</v>
      </c>
      <c r="BD40" s="333">
        <f t="shared" si="11"/>
        <v>9.8561689786916364</v>
      </c>
    </row>
    <row r="41" spans="1:56" ht="15">
      <c r="A41" s="103" t="str">
        <f>VLOOKUP(CONCATENATE(C41,"-",B41),[1]!ACHIEV,2,FALSE)</f>
        <v>LO20Fast</v>
      </c>
      <c r="B41" s="103" t="s">
        <v>198</v>
      </c>
      <c r="C41" s="103" t="str">
        <f>[1]MLIST!B$64</f>
        <v>Lighting Controls Interior</v>
      </c>
      <c r="D41" s="103" t="s">
        <v>240</v>
      </c>
      <c r="E41" s="103" t="s">
        <v>955</v>
      </c>
      <c r="F41" s="122">
        <f t="shared" si="12"/>
        <v>7.4097355714045021E-2</v>
      </c>
      <c r="G41" s="123">
        <f t="shared" si="13"/>
        <v>396.69886797323051</v>
      </c>
      <c r="H41" s="123">
        <f t="shared" si="14"/>
        <v>117.98571010920485</v>
      </c>
      <c r="I41" s="23" t="s">
        <v>504</v>
      </c>
      <c r="J41" s="23" t="s">
        <v>792</v>
      </c>
      <c r="K41" s="296">
        <f ca="1">VLOOKUP(forRPM!$J41,'SC-NR'!$D$134:$Y$169,COLUMN()-9,FALSE)</f>
        <v>2.5190038649640544E-2</v>
      </c>
      <c r="L41" s="296">
        <f ca="1">VLOOKUP(forRPM!$J41,'SC-NR'!$D$134:$Y$169,COLUMN()-9,FALSE)</f>
        <v>4.2717719518106718E-2</v>
      </c>
      <c r="M41" s="296">
        <f ca="1">VLOOKUP(forRPM!$J41,'SC-NR'!$D$134:$Y$169,COLUMN()-9,FALSE)</f>
        <v>5.4739164025606753E-2</v>
      </c>
      <c r="N41" s="296">
        <f ca="1">VLOOKUP(forRPM!$J41,'SC-NR'!$D$134:$Y$169,COLUMN()-9,FALSE)</f>
        <v>6.4008676361326594E-2</v>
      </c>
      <c r="O41" s="296">
        <f ca="1">VLOOKUP(forRPM!$J41,'SC-NR'!$D$134:$Y$169,COLUMN()-9,FALSE)</f>
        <v>7.2057224919463286E-2</v>
      </c>
      <c r="P41" s="296">
        <f ca="1">VLOOKUP(forRPM!$J41,'SC-NR'!$D$134:$Y$169,COLUMN()-9,FALSE)</f>
        <v>7.8950511737661933E-2</v>
      </c>
      <c r="Q41" s="296">
        <f ca="1">VLOOKUP(forRPM!$J41,'SC-NR'!$D$134:$Y$169,COLUMN()-9,FALSE)</f>
        <v>8.4785925617053323E-2</v>
      </c>
      <c r="R41" s="296">
        <f ca="1">VLOOKUP(forRPM!$J41,'SC-NR'!$D$134:$Y$169,COLUMN()-9,FALSE)</f>
        <v>8.9675092718091154E-2</v>
      </c>
      <c r="S41" s="296">
        <f ca="1">VLOOKUP(forRPM!$J41,'SC-NR'!$D$134:$Y$169,COLUMN()-9,FALSE)</f>
        <v>9.3732644953896105E-2</v>
      </c>
      <c r="T41" s="296">
        <f ca="1">VLOOKUP(forRPM!$J41,'SC-NR'!$D$134:$Y$169,COLUMN()-9,FALSE)</f>
        <v>0.15430295510800396</v>
      </c>
      <c r="U41" s="296">
        <f ca="1">VLOOKUP(forRPM!$J41,'SC-NR'!$D$134:$Y$169,COLUMN()-9,FALSE)</f>
        <v>0.1374642729363012</v>
      </c>
      <c r="V41" s="296">
        <f ca="1">VLOOKUP(forRPM!$J41,'SC-NR'!$D$134:$Y$169,COLUMN()-9,FALSE)</f>
        <v>0.13488488054554357</v>
      </c>
      <c r="W41" s="296">
        <f ca="1">VLOOKUP(forRPM!$J41,'SC-NR'!$D$134:$Y$169,COLUMN()-9,FALSE)</f>
        <v>0.1379518754126125</v>
      </c>
      <c r="X41" s="296">
        <f ca="1">VLOOKUP(forRPM!$J41,'SC-NR'!$D$134:$Y$169,COLUMN()-9,FALSE)</f>
        <v>0.13418403778768956</v>
      </c>
      <c r="Y41" s="296">
        <f ca="1">VLOOKUP(forRPM!$J41,'SC-NR'!$D$134:$Y$169,COLUMN()-9,FALSE)</f>
        <v>0.12692205682066243</v>
      </c>
      <c r="Z41" s="296">
        <f ca="1">VLOOKUP(forRPM!$J41,'SC-NR'!$D$134:$Y$169,COLUMN()-9,FALSE)</f>
        <v>0.13040919375204715</v>
      </c>
      <c r="AA41" s="296">
        <f ca="1">VLOOKUP(forRPM!$J41,'SC-NR'!$D$134:$Y$169,COLUMN()-9,FALSE)</f>
        <v>0.12535380151986228</v>
      </c>
      <c r="AB41" s="296">
        <f ca="1">VLOOKUP(forRPM!$J41,'SC-NR'!$D$134:$Y$169,COLUMN()-9,FALSE)</f>
        <v>0.12310506852833264</v>
      </c>
      <c r="AC41" s="296">
        <f ca="1">VLOOKUP(forRPM!$J41,'SC-NR'!$D$134:$Y$169,COLUMN()-9,FALSE)</f>
        <v>0.12352389956962601</v>
      </c>
      <c r="AD41" s="296">
        <f ca="1">VLOOKUP(forRPM!$J41,'SC-NR'!$D$134:$Y$169,COLUMN()-9,FALSE)</f>
        <v>0.12201273503617323</v>
      </c>
      <c r="AE41" s="296">
        <f>VLOOKUP(forRPM!$J41,'SC-NR'!$D$134:$Y$169,COLUMN()-9,FALSE)</f>
        <v>2.2570615348229337</v>
      </c>
      <c r="AF41" s="333">
        <f t="shared" si="10"/>
        <v>28.000490026055655</v>
      </c>
      <c r="AG41" s="333">
        <f t="shared" si="10"/>
        <v>26.087845664916056</v>
      </c>
      <c r="AH41" s="333">
        <f t="shared" si="10"/>
        <v>29.66172728984542</v>
      </c>
      <c r="AI41" s="333">
        <f t="shared" si="10"/>
        <v>27.727106648970977</v>
      </c>
      <c r="AJ41" s="333">
        <f t="shared" si="10"/>
        <v>27.633156617674189</v>
      </c>
      <c r="AK41" s="333">
        <f t="shared" si="10"/>
        <v>27.910227706837986</v>
      </c>
      <c r="AL41" s="333">
        <f t="shared" si="10"/>
        <v>27.354769416431722</v>
      </c>
      <c r="AM41" s="333">
        <f t="shared" si="10"/>
        <v>29.201662116468832</v>
      </c>
      <c r="AN41" s="333">
        <f t="shared" si="10"/>
        <v>26.18872797974721</v>
      </c>
      <c r="AO41" s="333">
        <f t="shared" si="10"/>
        <v>28.769309826106436</v>
      </c>
      <c r="AP41" s="333">
        <f t="shared" si="11"/>
        <v>25.744758014429721</v>
      </c>
      <c r="AQ41" s="333">
        <f t="shared" si="11"/>
        <v>27.100381741944194</v>
      </c>
      <c r="AR41" s="333">
        <f t="shared" si="11"/>
        <v>0</v>
      </c>
      <c r="AS41" s="333">
        <f t="shared" si="11"/>
        <v>5.6210652272263628</v>
      </c>
      <c r="AT41" s="333">
        <f t="shared" si="11"/>
        <v>5.0049829142599238</v>
      </c>
      <c r="AU41" s="333">
        <f t="shared" si="11"/>
        <v>5.0381131609889156</v>
      </c>
      <c r="AV41" s="333">
        <f t="shared" si="11"/>
        <v>5.5102494278398186</v>
      </c>
      <c r="AW41" s="333">
        <f t="shared" si="11"/>
        <v>5.4812203427867221</v>
      </c>
      <c r="AX41" s="333">
        <f t="shared" si="11"/>
        <v>5.2584110361046834</v>
      </c>
      <c r="AY41" s="333">
        <f t="shared" si="11"/>
        <v>5.9472501791397931</v>
      </c>
      <c r="AZ41" s="333">
        <f t="shared" si="11"/>
        <v>5.2773574098628711</v>
      </c>
      <c r="BA41" s="333">
        <f t="shared" si="11"/>
        <v>6.0109502575755966</v>
      </c>
      <c r="BB41" s="333">
        <f t="shared" si="11"/>
        <v>5.120946174093759</v>
      </c>
      <c r="BC41" s="333">
        <f t="shared" si="11"/>
        <v>5.3925417233958415</v>
      </c>
      <c r="BD41" s="333">
        <f t="shared" si="11"/>
        <v>5.6556170705277875</v>
      </c>
    </row>
    <row r="42" spans="1:56" ht="15">
      <c r="A42" s="103" t="str">
        <f>VLOOKUP(CONCATENATE(C42,"-",B42),[1]!ACHIEV,2,FALSE)</f>
        <v>LO20Fast</v>
      </c>
      <c r="B42" s="103" t="s">
        <v>198</v>
      </c>
      <c r="C42" s="103" t="str">
        <f>[1]MLIST!B$64</f>
        <v>Lighting Controls Interior</v>
      </c>
      <c r="D42" s="103" t="s">
        <v>240</v>
      </c>
      <c r="E42" s="103" t="s">
        <v>955</v>
      </c>
      <c r="F42" s="122">
        <f t="shared" si="12"/>
        <v>0</v>
      </c>
      <c r="G42" s="123">
        <f t="shared" si="13"/>
        <v>0</v>
      </c>
      <c r="H42" s="123">
        <f t="shared" si="14"/>
        <v>9999</v>
      </c>
      <c r="I42" s="23" t="s">
        <v>772</v>
      </c>
      <c r="J42" s="23" t="s">
        <v>832</v>
      </c>
      <c r="K42" s="296">
        <f ca="1">VLOOKUP(forRPM!$J42,'SC-NR'!$D$134:$Y$169,COLUMN()-9,FALSE)</f>
        <v>0</v>
      </c>
      <c r="L42" s="296">
        <f ca="1">VLOOKUP(forRPM!$J42,'SC-NR'!$D$134:$Y$169,COLUMN()-9,FALSE)</f>
        <v>0</v>
      </c>
      <c r="M42" s="296">
        <f ca="1">VLOOKUP(forRPM!$J42,'SC-NR'!$D$134:$Y$169,COLUMN()-9,FALSE)</f>
        <v>0</v>
      </c>
      <c r="N42" s="296">
        <f ca="1">VLOOKUP(forRPM!$J42,'SC-NR'!$D$134:$Y$169,COLUMN()-9,FALSE)</f>
        <v>0</v>
      </c>
      <c r="O42" s="296">
        <f ca="1">VLOOKUP(forRPM!$J42,'SC-NR'!$D$134:$Y$169,COLUMN()-9,FALSE)</f>
        <v>0</v>
      </c>
      <c r="P42" s="296">
        <f ca="1">VLOOKUP(forRPM!$J42,'SC-NR'!$D$134:$Y$169,COLUMN()-9,FALSE)</f>
        <v>0</v>
      </c>
      <c r="Q42" s="296">
        <f ca="1">VLOOKUP(forRPM!$J42,'SC-NR'!$D$134:$Y$169,COLUMN()-9,FALSE)</f>
        <v>0</v>
      </c>
      <c r="R42" s="296">
        <f ca="1">VLOOKUP(forRPM!$J42,'SC-NR'!$D$134:$Y$169,COLUMN()-9,FALSE)</f>
        <v>0</v>
      </c>
      <c r="S42" s="296">
        <f ca="1">VLOOKUP(forRPM!$J42,'SC-NR'!$D$134:$Y$169,COLUMN()-9,FALSE)</f>
        <v>0</v>
      </c>
      <c r="T42" s="296">
        <f ca="1">VLOOKUP(forRPM!$J42,'SC-NR'!$D$134:$Y$169,COLUMN()-9,FALSE)</f>
        <v>0</v>
      </c>
      <c r="U42" s="296">
        <f ca="1">VLOOKUP(forRPM!$J42,'SC-NR'!$D$134:$Y$169,COLUMN()-9,FALSE)</f>
        <v>0</v>
      </c>
      <c r="V42" s="296">
        <f ca="1">VLOOKUP(forRPM!$J42,'SC-NR'!$D$134:$Y$169,COLUMN()-9,FALSE)</f>
        <v>0</v>
      </c>
      <c r="W42" s="296">
        <f ca="1">VLOOKUP(forRPM!$J42,'SC-NR'!$D$134:$Y$169,COLUMN()-9,FALSE)</f>
        <v>0</v>
      </c>
      <c r="X42" s="296">
        <f ca="1">VLOOKUP(forRPM!$J42,'SC-NR'!$D$134:$Y$169,COLUMN()-9,FALSE)</f>
        <v>0</v>
      </c>
      <c r="Y42" s="296">
        <f ca="1">VLOOKUP(forRPM!$J42,'SC-NR'!$D$134:$Y$169,COLUMN()-9,FALSE)</f>
        <v>0</v>
      </c>
      <c r="Z42" s="296">
        <f ca="1">VLOOKUP(forRPM!$J42,'SC-NR'!$D$134:$Y$169,COLUMN()-9,FALSE)</f>
        <v>0</v>
      </c>
      <c r="AA42" s="296">
        <f ca="1">VLOOKUP(forRPM!$J42,'SC-NR'!$D$134:$Y$169,COLUMN()-9,FALSE)</f>
        <v>0</v>
      </c>
      <c r="AB42" s="296">
        <f ca="1">VLOOKUP(forRPM!$J42,'SC-NR'!$D$134:$Y$169,COLUMN()-9,FALSE)</f>
        <v>0</v>
      </c>
      <c r="AC42" s="296">
        <f ca="1">VLOOKUP(forRPM!$J42,'SC-NR'!$D$134:$Y$169,COLUMN()-9,FALSE)</f>
        <v>0</v>
      </c>
      <c r="AD42" s="296">
        <f ca="1">VLOOKUP(forRPM!$J42,'SC-NR'!$D$134:$Y$169,COLUMN()-9,FALSE)</f>
        <v>0</v>
      </c>
      <c r="AE42" s="296">
        <f>VLOOKUP(forRPM!$J42,'SC-NR'!$D$134:$Y$169,COLUMN()-9,FALSE)</f>
        <v>0</v>
      </c>
      <c r="AF42" s="333">
        <f t="shared" si="10"/>
        <v>0</v>
      </c>
      <c r="AG42" s="333">
        <f t="shared" si="10"/>
        <v>0</v>
      </c>
      <c r="AH42" s="333">
        <f t="shared" si="10"/>
        <v>0</v>
      </c>
      <c r="AI42" s="333">
        <f t="shared" si="10"/>
        <v>0</v>
      </c>
      <c r="AJ42" s="333">
        <f t="shared" si="10"/>
        <v>0</v>
      </c>
      <c r="AK42" s="333">
        <f t="shared" si="10"/>
        <v>0</v>
      </c>
      <c r="AL42" s="333">
        <f t="shared" si="10"/>
        <v>0</v>
      </c>
      <c r="AM42" s="333">
        <f t="shared" si="10"/>
        <v>0</v>
      </c>
      <c r="AN42" s="333">
        <f t="shared" si="10"/>
        <v>0</v>
      </c>
      <c r="AO42" s="333">
        <f t="shared" si="10"/>
        <v>0</v>
      </c>
      <c r="AP42" s="333">
        <f t="shared" si="11"/>
        <v>0</v>
      </c>
      <c r="AQ42" s="333">
        <f t="shared" si="11"/>
        <v>0</v>
      </c>
      <c r="AR42" s="333">
        <f t="shared" si="11"/>
        <v>0</v>
      </c>
      <c r="AS42" s="333">
        <f t="shared" si="11"/>
        <v>0</v>
      </c>
      <c r="AT42" s="333">
        <f t="shared" si="11"/>
        <v>0</v>
      </c>
      <c r="AU42" s="333">
        <f t="shared" si="11"/>
        <v>0</v>
      </c>
      <c r="AV42" s="333">
        <f t="shared" si="11"/>
        <v>0</v>
      </c>
      <c r="AW42" s="333">
        <f t="shared" si="11"/>
        <v>0</v>
      </c>
      <c r="AX42" s="333">
        <f t="shared" si="11"/>
        <v>0</v>
      </c>
      <c r="AY42" s="333">
        <f t="shared" si="11"/>
        <v>0</v>
      </c>
      <c r="AZ42" s="333">
        <f t="shared" si="11"/>
        <v>0</v>
      </c>
      <c r="BA42" s="333">
        <f t="shared" si="11"/>
        <v>0</v>
      </c>
      <c r="BB42" s="333">
        <f t="shared" si="11"/>
        <v>0</v>
      </c>
      <c r="BC42" s="333">
        <f t="shared" si="11"/>
        <v>0</v>
      </c>
      <c r="BD42" s="333">
        <f t="shared" si="11"/>
        <v>0</v>
      </c>
    </row>
    <row r="43" spans="1:56" ht="15">
      <c r="A43" s="103" t="str">
        <f>VLOOKUP(CONCATENATE(C43,"-",B43),[1]!ACHIEV,2,FALSE)</f>
        <v>LO20Fast</v>
      </c>
      <c r="B43" s="103" t="s">
        <v>198</v>
      </c>
      <c r="C43" s="103" t="str">
        <f>[1]MLIST!B$64</f>
        <v>Lighting Controls Interior</v>
      </c>
      <c r="D43" s="103" t="s">
        <v>240</v>
      </c>
      <c r="E43" s="103" t="s">
        <v>955</v>
      </c>
      <c r="F43" s="122">
        <f t="shared" si="12"/>
        <v>0</v>
      </c>
      <c r="G43" s="123">
        <f t="shared" si="13"/>
        <v>0</v>
      </c>
      <c r="H43" s="123">
        <f t="shared" si="14"/>
        <v>9999</v>
      </c>
      <c r="I43" s="23" t="s">
        <v>510</v>
      </c>
      <c r="J43" s="23" t="s">
        <v>833</v>
      </c>
      <c r="K43" s="296">
        <f ca="1">VLOOKUP(forRPM!$J43,'SC-NR'!$D$134:$Y$169,COLUMN()-9,FALSE)</f>
        <v>0</v>
      </c>
      <c r="L43" s="296">
        <f ca="1">VLOOKUP(forRPM!$J43,'SC-NR'!$D$134:$Y$169,COLUMN()-9,FALSE)</f>
        <v>0</v>
      </c>
      <c r="M43" s="296">
        <f ca="1">VLOOKUP(forRPM!$J43,'SC-NR'!$D$134:$Y$169,COLUMN()-9,FALSE)</f>
        <v>0</v>
      </c>
      <c r="N43" s="296">
        <f ca="1">VLOOKUP(forRPM!$J43,'SC-NR'!$D$134:$Y$169,COLUMN()-9,FALSE)</f>
        <v>0</v>
      </c>
      <c r="O43" s="296">
        <f ca="1">VLOOKUP(forRPM!$J43,'SC-NR'!$D$134:$Y$169,COLUMN()-9,FALSE)</f>
        <v>0</v>
      </c>
      <c r="P43" s="296">
        <f ca="1">VLOOKUP(forRPM!$J43,'SC-NR'!$D$134:$Y$169,COLUMN()-9,FALSE)</f>
        <v>0</v>
      </c>
      <c r="Q43" s="296">
        <f ca="1">VLOOKUP(forRPM!$J43,'SC-NR'!$D$134:$Y$169,COLUMN()-9,FALSE)</f>
        <v>0</v>
      </c>
      <c r="R43" s="296">
        <f ca="1">VLOOKUP(forRPM!$J43,'SC-NR'!$D$134:$Y$169,COLUMN()-9,FALSE)</f>
        <v>0</v>
      </c>
      <c r="S43" s="296">
        <f ca="1">VLOOKUP(forRPM!$J43,'SC-NR'!$D$134:$Y$169,COLUMN()-9,FALSE)</f>
        <v>0</v>
      </c>
      <c r="T43" s="296">
        <f ca="1">VLOOKUP(forRPM!$J43,'SC-NR'!$D$134:$Y$169,COLUMN()-9,FALSE)</f>
        <v>0</v>
      </c>
      <c r="U43" s="296">
        <f ca="1">VLOOKUP(forRPM!$J43,'SC-NR'!$D$134:$Y$169,COLUMN()-9,FALSE)</f>
        <v>0</v>
      </c>
      <c r="V43" s="296">
        <f ca="1">VLOOKUP(forRPM!$J43,'SC-NR'!$D$134:$Y$169,COLUMN()-9,FALSE)</f>
        <v>0</v>
      </c>
      <c r="W43" s="296">
        <f ca="1">VLOOKUP(forRPM!$J43,'SC-NR'!$D$134:$Y$169,COLUMN()-9,FALSE)</f>
        <v>0</v>
      </c>
      <c r="X43" s="296">
        <f ca="1">VLOOKUP(forRPM!$J43,'SC-NR'!$D$134:$Y$169,COLUMN()-9,FALSE)</f>
        <v>0</v>
      </c>
      <c r="Y43" s="296">
        <f ca="1">VLOOKUP(forRPM!$J43,'SC-NR'!$D$134:$Y$169,COLUMN()-9,FALSE)</f>
        <v>0</v>
      </c>
      <c r="Z43" s="296">
        <f ca="1">VLOOKUP(forRPM!$J43,'SC-NR'!$D$134:$Y$169,COLUMN()-9,FALSE)</f>
        <v>0</v>
      </c>
      <c r="AA43" s="296">
        <f ca="1">VLOOKUP(forRPM!$J43,'SC-NR'!$D$134:$Y$169,COLUMN()-9,FALSE)</f>
        <v>0</v>
      </c>
      <c r="AB43" s="296">
        <f ca="1">VLOOKUP(forRPM!$J43,'SC-NR'!$D$134:$Y$169,COLUMN()-9,FALSE)</f>
        <v>0</v>
      </c>
      <c r="AC43" s="296">
        <f ca="1">VLOOKUP(forRPM!$J43,'SC-NR'!$D$134:$Y$169,COLUMN()-9,FALSE)</f>
        <v>0</v>
      </c>
      <c r="AD43" s="296">
        <f ca="1">VLOOKUP(forRPM!$J43,'SC-NR'!$D$134:$Y$169,COLUMN()-9,FALSE)</f>
        <v>0</v>
      </c>
      <c r="AE43" s="296">
        <f>VLOOKUP(forRPM!$J43,'SC-NR'!$D$134:$Y$169,COLUMN()-9,FALSE)</f>
        <v>0</v>
      </c>
      <c r="AF43" s="333">
        <f t="shared" ref="AF43:AO52" si="15">VLOOKUP($J43,MeasOut,COLUMN()-17,FALSE)</f>
        <v>0</v>
      </c>
      <c r="AG43" s="333">
        <f t="shared" si="15"/>
        <v>0</v>
      </c>
      <c r="AH43" s="333">
        <f t="shared" si="15"/>
        <v>0</v>
      </c>
      <c r="AI43" s="333">
        <f t="shared" si="15"/>
        <v>0</v>
      </c>
      <c r="AJ43" s="333">
        <f t="shared" si="15"/>
        <v>0</v>
      </c>
      <c r="AK43" s="333">
        <f t="shared" si="15"/>
        <v>0</v>
      </c>
      <c r="AL43" s="333">
        <f t="shared" si="15"/>
        <v>0</v>
      </c>
      <c r="AM43" s="333">
        <f t="shared" si="15"/>
        <v>0</v>
      </c>
      <c r="AN43" s="333">
        <f t="shared" si="15"/>
        <v>0</v>
      </c>
      <c r="AO43" s="333">
        <f t="shared" si="15"/>
        <v>0</v>
      </c>
      <c r="AP43" s="333">
        <f t="shared" ref="AP43:BD52" si="16">VLOOKUP($J43,MeasOut,COLUMN()-17,FALSE)</f>
        <v>0</v>
      </c>
      <c r="AQ43" s="333">
        <f t="shared" si="16"/>
        <v>0</v>
      </c>
      <c r="AR43" s="333">
        <f t="shared" si="16"/>
        <v>0</v>
      </c>
      <c r="AS43" s="333">
        <f t="shared" si="16"/>
        <v>0</v>
      </c>
      <c r="AT43" s="333">
        <f t="shared" si="16"/>
        <v>0</v>
      </c>
      <c r="AU43" s="333">
        <f t="shared" si="16"/>
        <v>0</v>
      </c>
      <c r="AV43" s="333">
        <f t="shared" si="16"/>
        <v>0</v>
      </c>
      <c r="AW43" s="333">
        <f t="shared" si="16"/>
        <v>0</v>
      </c>
      <c r="AX43" s="333">
        <f t="shared" si="16"/>
        <v>0</v>
      </c>
      <c r="AY43" s="333">
        <f t="shared" si="16"/>
        <v>0</v>
      </c>
      <c r="AZ43" s="333">
        <f t="shared" si="16"/>
        <v>0</v>
      </c>
      <c r="BA43" s="333">
        <f t="shared" si="16"/>
        <v>0</v>
      </c>
      <c r="BB43" s="333">
        <f t="shared" si="16"/>
        <v>0</v>
      </c>
      <c r="BC43" s="333">
        <f t="shared" si="16"/>
        <v>0</v>
      </c>
      <c r="BD43" s="333">
        <f t="shared" si="16"/>
        <v>0</v>
      </c>
    </row>
    <row r="44" spans="1:56" ht="15">
      <c r="A44" s="103" t="str">
        <f>VLOOKUP(CONCATENATE(C44,"-",B44),[1]!ACHIEV,2,FALSE)</f>
        <v>LO20Fast</v>
      </c>
      <c r="B44" s="103" t="s">
        <v>198</v>
      </c>
      <c r="C44" s="103" t="str">
        <f>[1]MLIST!B$64</f>
        <v>Lighting Controls Interior</v>
      </c>
      <c r="D44" s="103" t="s">
        <v>240</v>
      </c>
      <c r="E44" s="103" t="s">
        <v>955</v>
      </c>
      <c r="F44" s="122">
        <f t="shared" si="12"/>
        <v>0</v>
      </c>
      <c r="G44" s="123">
        <f t="shared" si="13"/>
        <v>0</v>
      </c>
      <c r="H44" s="123">
        <f t="shared" si="14"/>
        <v>9999</v>
      </c>
      <c r="I44" s="23" t="s">
        <v>511</v>
      </c>
      <c r="J44" s="23" t="s">
        <v>834</v>
      </c>
      <c r="K44" s="296">
        <f ca="1">VLOOKUP(forRPM!$J44,'SC-NR'!$D$134:$Y$169,COLUMN()-9,FALSE)</f>
        <v>0</v>
      </c>
      <c r="L44" s="296">
        <f ca="1">VLOOKUP(forRPM!$J44,'SC-NR'!$D$134:$Y$169,COLUMN()-9,FALSE)</f>
        <v>0</v>
      </c>
      <c r="M44" s="296">
        <f ca="1">VLOOKUP(forRPM!$J44,'SC-NR'!$D$134:$Y$169,COLUMN()-9,FALSE)</f>
        <v>0</v>
      </c>
      <c r="N44" s="296">
        <f ca="1">VLOOKUP(forRPM!$J44,'SC-NR'!$D$134:$Y$169,COLUMN()-9,FALSE)</f>
        <v>0</v>
      </c>
      <c r="O44" s="296">
        <f ca="1">VLOOKUP(forRPM!$J44,'SC-NR'!$D$134:$Y$169,COLUMN()-9,FALSE)</f>
        <v>0</v>
      </c>
      <c r="P44" s="296">
        <f ca="1">VLOOKUP(forRPM!$J44,'SC-NR'!$D$134:$Y$169,COLUMN()-9,FALSE)</f>
        <v>0</v>
      </c>
      <c r="Q44" s="296">
        <f ca="1">VLOOKUP(forRPM!$J44,'SC-NR'!$D$134:$Y$169,COLUMN()-9,FALSE)</f>
        <v>0</v>
      </c>
      <c r="R44" s="296">
        <f ca="1">VLOOKUP(forRPM!$J44,'SC-NR'!$D$134:$Y$169,COLUMN()-9,FALSE)</f>
        <v>0</v>
      </c>
      <c r="S44" s="296">
        <f ca="1">VLOOKUP(forRPM!$J44,'SC-NR'!$D$134:$Y$169,COLUMN()-9,FALSE)</f>
        <v>0</v>
      </c>
      <c r="T44" s="296">
        <f ca="1">VLOOKUP(forRPM!$J44,'SC-NR'!$D$134:$Y$169,COLUMN()-9,FALSE)</f>
        <v>0</v>
      </c>
      <c r="U44" s="296">
        <f ca="1">VLOOKUP(forRPM!$J44,'SC-NR'!$D$134:$Y$169,COLUMN()-9,FALSE)</f>
        <v>0</v>
      </c>
      <c r="V44" s="296">
        <f ca="1">VLOOKUP(forRPM!$J44,'SC-NR'!$D$134:$Y$169,COLUMN()-9,FALSE)</f>
        <v>0</v>
      </c>
      <c r="W44" s="296">
        <f ca="1">VLOOKUP(forRPM!$J44,'SC-NR'!$D$134:$Y$169,COLUMN()-9,FALSE)</f>
        <v>0</v>
      </c>
      <c r="X44" s="296">
        <f ca="1">VLOOKUP(forRPM!$J44,'SC-NR'!$D$134:$Y$169,COLUMN()-9,FALSE)</f>
        <v>0</v>
      </c>
      <c r="Y44" s="296">
        <f ca="1">VLOOKUP(forRPM!$J44,'SC-NR'!$D$134:$Y$169,COLUMN()-9,FALSE)</f>
        <v>0</v>
      </c>
      <c r="Z44" s="296">
        <f ca="1">VLOOKUP(forRPM!$J44,'SC-NR'!$D$134:$Y$169,COLUMN()-9,FALSE)</f>
        <v>0</v>
      </c>
      <c r="AA44" s="296">
        <f ca="1">VLOOKUP(forRPM!$J44,'SC-NR'!$D$134:$Y$169,COLUMN()-9,FALSE)</f>
        <v>0</v>
      </c>
      <c r="AB44" s="296">
        <f ca="1">VLOOKUP(forRPM!$J44,'SC-NR'!$D$134:$Y$169,COLUMN()-9,FALSE)</f>
        <v>0</v>
      </c>
      <c r="AC44" s="296">
        <f ca="1">VLOOKUP(forRPM!$J44,'SC-NR'!$D$134:$Y$169,COLUMN()-9,FALSE)</f>
        <v>0</v>
      </c>
      <c r="AD44" s="296">
        <f ca="1">VLOOKUP(forRPM!$J44,'SC-NR'!$D$134:$Y$169,COLUMN()-9,FALSE)</f>
        <v>0</v>
      </c>
      <c r="AE44" s="296">
        <f>VLOOKUP(forRPM!$J44,'SC-NR'!$D$134:$Y$169,COLUMN()-9,FALSE)</f>
        <v>0</v>
      </c>
      <c r="AF44" s="333">
        <f t="shared" si="15"/>
        <v>0</v>
      </c>
      <c r="AG44" s="333">
        <f t="shared" si="15"/>
        <v>0</v>
      </c>
      <c r="AH44" s="333">
        <f t="shared" si="15"/>
        <v>0</v>
      </c>
      <c r="AI44" s="333">
        <f t="shared" si="15"/>
        <v>0</v>
      </c>
      <c r="AJ44" s="333">
        <f t="shared" si="15"/>
        <v>0</v>
      </c>
      <c r="AK44" s="333">
        <f t="shared" si="15"/>
        <v>0</v>
      </c>
      <c r="AL44" s="333">
        <f t="shared" si="15"/>
        <v>0</v>
      </c>
      <c r="AM44" s="333">
        <f t="shared" si="15"/>
        <v>0</v>
      </c>
      <c r="AN44" s="333">
        <f t="shared" si="15"/>
        <v>0</v>
      </c>
      <c r="AO44" s="333">
        <f t="shared" si="15"/>
        <v>0</v>
      </c>
      <c r="AP44" s="333">
        <f t="shared" si="16"/>
        <v>0</v>
      </c>
      <c r="AQ44" s="333">
        <f t="shared" si="16"/>
        <v>0</v>
      </c>
      <c r="AR44" s="333">
        <f t="shared" si="16"/>
        <v>0</v>
      </c>
      <c r="AS44" s="333">
        <f t="shared" si="16"/>
        <v>0</v>
      </c>
      <c r="AT44" s="333">
        <f t="shared" si="16"/>
        <v>0</v>
      </c>
      <c r="AU44" s="333">
        <f t="shared" si="16"/>
        <v>0</v>
      </c>
      <c r="AV44" s="333">
        <f t="shared" si="16"/>
        <v>0</v>
      </c>
      <c r="AW44" s="333">
        <f t="shared" si="16"/>
        <v>0</v>
      </c>
      <c r="AX44" s="333">
        <f t="shared" si="16"/>
        <v>0</v>
      </c>
      <c r="AY44" s="333">
        <f t="shared" si="16"/>
        <v>0</v>
      </c>
      <c r="AZ44" s="333">
        <f t="shared" si="16"/>
        <v>0</v>
      </c>
      <c r="BA44" s="333">
        <f t="shared" si="16"/>
        <v>0</v>
      </c>
      <c r="BB44" s="333">
        <f t="shared" si="16"/>
        <v>0</v>
      </c>
      <c r="BC44" s="333">
        <f t="shared" si="16"/>
        <v>0</v>
      </c>
      <c r="BD44" s="333">
        <f t="shared" si="16"/>
        <v>0</v>
      </c>
    </row>
    <row r="45" spans="1:56" ht="15">
      <c r="A45" s="103" t="str">
        <f>VLOOKUP(CONCATENATE(C45,"-",B45),[1]!ACHIEV,2,FALSE)</f>
        <v>LO20Fast</v>
      </c>
      <c r="B45" s="103" t="s">
        <v>198</v>
      </c>
      <c r="C45" s="103" t="str">
        <f>[1]MLIST!B$64</f>
        <v>Lighting Controls Interior</v>
      </c>
      <c r="D45" s="103" t="s">
        <v>240</v>
      </c>
      <c r="E45" s="103" t="s">
        <v>955</v>
      </c>
      <c r="F45" s="122">
        <f t="shared" si="12"/>
        <v>0</v>
      </c>
      <c r="G45" s="123">
        <f t="shared" si="13"/>
        <v>0</v>
      </c>
      <c r="H45" s="123">
        <f t="shared" si="14"/>
        <v>9999</v>
      </c>
      <c r="I45" s="23" t="s">
        <v>512</v>
      </c>
      <c r="J45" s="23" t="s">
        <v>835</v>
      </c>
      <c r="K45" s="296">
        <f ca="1">VLOOKUP(forRPM!$J45,'SC-NR'!$D$134:$Y$169,COLUMN()-9,FALSE)</f>
        <v>0</v>
      </c>
      <c r="L45" s="296">
        <f ca="1">VLOOKUP(forRPM!$J45,'SC-NR'!$D$134:$Y$169,COLUMN()-9,FALSE)</f>
        <v>0</v>
      </c>
      <c r="M45" s="296">
        <f ca="1">VLOOKUP(forRPM!$J45,'SC-NR'!$D$134:$Y$169,COLUMN()-9,FALSE)</f>
        <v>0</v>
      </c>
      <c r="N45" s="296">
        <f ca="1">VLOOKUP(forRPM!$J45,'SC-NR'!$D$134:$Y$169,COLUMN()-9,FALSE)</f>
        <v>0</v>
      </c>
      <c r="O45" s="296">
        <f ca="1">VLOOKUP(forRPM!$J45,'SC-NR'!$D$134:$Y$169,COLUMN()-9,FALSE)</f>
        <v>0</v>
      </c>
      <c r="P45" s="296">
        <f ca="1">VLOOKUP(forRPM!$J45,'SC-NR'!$D$134:$Y$169,COLUMN()-9,FALSE)</f>
        <v>0</v>
      </c>
      <c r="Q45" s="296">
        <f ca="1">VLOOKUP(forRPM!$J45,'SC-NR'!$D$134:$Y$169,COLUMN()-9,FALSE)</f>
        <v>0</v>
      </c>
      <c r="R45" s="296">
        <f ca="1">VLOOKUP(forRPM!$J45,'SC-NR'!$D$134:$Y$169,COLUMN()-9,FALSE)</f>
        <v>0</v>
      </c>
      <c r="S45" s="296">
        <f ca="1">VLOOKUP(forRPM!$J45,'SC-NR'!$D$134:$Y$169,COLUMN()-9,FALSE)</f>
        <v>0</v>
      </c>
      <c r="T45" s="296">
        <f ca="1">VLOOKUP(forRPM!$J45,'SC-NR'!$D$134:$Y$169,COLUMN()-9,FALSE)</f>
        <v>0</v>
      </c>
      <c r="U45" s="296">
        <f ca="1">VLOOKUP(forRPM!$J45,'SC-NR'!$D$134:$Y$169,COLUMN()-9,FALSE)</f>
        <v>0</v>
      </c>
      <c r="V45" s="296">
        <f ca="1">VLOOKUP(forRPM!$J45,'SC-NR'!$D$134:$Y$169,COLUMN()-9,FALSE)</f>
        <v>0</v>
      </c>
      <c r="W45" s="296">
        <f ca="1">VLOOKUP(forRPM!$J45,'SC-NR'!$D$134:$Y$169,COLUMN()-9,FALSE)</f>
        <v>0</v>
      </c>
      <c r="X45" s="296">
        <f ca="1">VLOOKUP(forRPM!$J45,'SC-NR'!$D$134:$Y$169,COLUMN()-9,FALSE)</f>
        <v>0</v>
      </c>
      <c r="Y45" s="296">
        <f ca="1">VLOOKUP(forRPM!$J45,'SC-NR'!$D$134:$Y$169,COLUMN()-9,FALSE)</f>
        <v>0</v>
      </c>
      <c r="Z45" s="296">
        <f ca="1">VLOOKUP(forRPM!$J45,'SC-NR'!$D$134:$Y$169,COLUMN()-9,FALSE)</f>
        <v>0</v>
      </c>
      <c r="AA45" s="296">
        <f ca="1">VLOOKUP(forRPM!$J45,'SC-NR'!$D$134:$Y$169,COLUMN()-9,FALSE)</f>
        <v>0</v>
      </c>
      <c r="AB45" s="296">
        <f ca="1">VLOOKUP(forRPM!$J45,'SC-NR'!$D$134:$Y$169,COLUMN()-9,FALSE)</f>
        <v>0</v>
      </c>
      <c r="AC45" s="296">
        <f ca="1">VLOOKUP(forRPM!$J45,'SC-NR'!$D$134:$Y$169,COLUMN()-9,FALSE)</f>
        <v>0</v>
      </c>
      <c r="AD45" s="296">
        <f ca="1">VLOOKUP(forRPM!$J45,'SC-NR'!$D$134:$Y$169,COLUMN()-9,FALSE)</f>
        <v>0</v>
      </c>
      <c r="AE45" s="296">
        <f>VLOOKUP(forRPM!$J45,'SC-NR'!$D$134:$Y$169,COLUMN()-9,FALSE)</f>
        <v>0</v>
      </c>
      <c r="AF45" s="333">
        <f t="shared" si="15"/>
        <v>0</v>
      </c>
      <c r="AG45" s="333">
        <f t="shared" si="15"/>
        <v>0</v>
      </c>
      <c r="AH45" s="333">
        <f t="shared" si="15"/>
        <v>0</v>
      </c>
      <c r="AI45" s="333">
        <f t="shared" si="15"/>
        <v>0</v>
      </c>
      <c r="AJ45" s="333">
        <f t="shared" si="15"/>
        <v>0</v>
      </c>
      <c r="AK45" s="333">
        <f t="shared" si="15"/>
        <v>0</v>
      </c>
      <c r="AL45" s="333">
        <f t="shared" si="15"/>
        <v>0</v>
      </c>
      <c r="AM45" s="333">
        <f t="shared" si="15"/>
        <v>0</v>
      </c>
      <c r="AN45" s="333">
        <f t="shared" si="15"/>
        <v>0</v>
      </c>
      <c r="AO45" s="333">
        <f t="shared" si="15"/>
        <v>0</v>
      </c>
      <c r="AP45" s="333">
        <f t="shared" si="16"/>
        <v>0</v>
      </c>
      <c r="AQ45" s="333">
        <f t="shared" si="16"/>
        <v>0</v>
      </c>
      <c r="AR45" s="333">
        <f t="shared" si="16"/>
        <v>0</v>
      </c>
      <c r="AS45" s="333">
        <f t="shared" si="16"/>
        <v>0</v>
      </c>
      <c r="AT45" s="333">
        <f t="shared" si="16"/>
        <v>0</v>
      </c>
      <c r="AU45" s="333">
        <f t="shared" si="16"/>
        <v>0</v>
      </c>
      <c r="AV45" s="333">
        <f t="shared" si="16"/>
        <v>0</v>
      </c>
      <c r="AW45" s="333">
        <f t="shared" si="16"/>
        <v>0</v>
      </c>
      <c r="AX45" s="333">
        <f t="shared" si="16"/>
        <v>0</v>
      </c>
      <c r="AY45" s="333">
        <f t="shared" si="16"/>
        <v>0</v>
      </c>
      <c r="AZ45" s="333">
        <f t="shared" si="16"/>
        <v>0</v>
      </c>
      <c r="BA45" s="333">
        <f t="shared" si="16"/>
        <v>0</v>
      </c>
      <c r="BB45" s="333">
        <f t="shared" si="16"/>
        <v>0</v>
      </c>
      <c r="BC45" s="333">
        <f t="shared" si="16"/>
        <v>0</v>
      </c>
      <c r="BD45" s="333">
        <f t="shared" si="16"/>
        <v>0</v>
      </c>
    </row>
    <row r="46" spans="1:56" ht="15">
      <c r="A46" s="103" t="str">
        <f>VLOOKUP(CONCATENATE(C46,"-",B46),[1]!ACHIEV,2,FALSE)</f>
        <v>LO20Fast</v>
      </c>
      <c r="B46" s="103" t="s">
        <v>198</v>
      </c>
      <c r="C46" s="103" t="str">
        <f>[1]MLIST!B$64</f>
        <v>Lighting Controls Interior</v>
      </c>
      <c r="D46" s="103" t="s">
        <v>240</v>
      </c>
      <c r="E46" s="103" t="s">
        <v>955</v>
      </c>
      <c r="F46" s="122">
        <f t="shared" si="12"/>
        <v>3.8525044264467949E-2</v>
      </c>
      <c r="G46" s="123">
        <f t="shared" si="13"/>
        <v>292.65905984338713</v>
      </c>
      <c r="H46" s="123">
        <f t="shared" si="14"/>
        <v>167.35069725622441</v>
      </c>
      <c r="I46" s="23" t="s">
        <v>291</v>
      </c>
      <c r="J46" s="23" t="s">
        <v>806</v>
      </c>
      <c r="K46" s="296">
        <f ca="1">VLOOKUP(forRPM!$J46,'SC-NR'!$D$134:$Y$169,COLUMN()-9,FALSE)</f>
        <v>3.5423577806422711E-2</v>
      </c>
      <c r="L46" s="296">
        <f ca="1">VLOOKUP(forRPM!$J46,'SC-NR'!$D$134:$Y$169,COLUMN()-9,FALSE)</f>
        <v>6.0005660870368398E-2</v>
      </c>
      <c r="M46" s="296">
        <f ca="1">VLOOKUP(forRPM!$J46,'SC-NR'!$D$134:$Y$169,COLUMN()-9,FALSE)</f>
        <v>7.6807370622397925E-2</v>
      </c>
      <c r="N46" s="296">
        <f ca="1">VLOOKUP(forRPM!$J46,'SC-NR'!$D$134:$Y$169,COLUMN()-9,FALSE)</f>
        <v>8.9714813353032483E-2</v>
      </c>
      <c r="O46" s="296">
        <f ca="1">VLOOKUP(forRPM!$J46,'SC-NR'!$D$134:$Y$169,COLUMN()-9,FALSE)</f>
        <v>0.10088426122153223</v>
      </c>
      <c r="P46" s="296">
        <f ca="1">VLOOKUP(forRPM!$J46,'SC-NR'!$D$134:$Y$169,COLUMN()-9,FALSE)</f>
        <v>0.11041330477287713</v>
      </c>
      <c r="Q46" s="296">
        <f ca="1">VLOOKUP(forRPM!$J46,'SC-NR'!$D$134:$Y$169,COLUMN()-9,FALSE)</f>
        <v>0.11844338193930348</v>
      </c>
      <c r="R46" s="296">
        <f ca="1">VLOOKUP(forRPM!$J46,'SC-NR'!$D$134:$Y$169,COLUMN()-9,FALSE)</f>
        <v>0.12513518559235676</v>
      </c>
      <c r="S46" s="296">
        <f ca="1">VLOOKUP(forRPM!$J46,'SC-NR'!$D$134:$Y$169,COLUMN()-9,FALSE)</f>
        <v>0.13065290000965513</v>
      </c>
      <c r="T46" s="296">
        <f ca="1">VLOOKUP(forRPM!$J46,'SC-NR'!$D$134:$Y$169,COLUMN()-9,FALSE)</f>
        <v>0.19660420394986189</v>
      </c>
      <c r="U46" s="296">
        <f ca="1">VLOOKUP(forRPM!$J46,'SC-NR'!$D$134:$Y$169,COLUMN()-9,FALSE)</f>
        <v>0.17923821773991994</v>
      </c>
      <c r="V46" s="296">
        <f ca="1">VLOOKUP(forRPM!$J46,'SC-NR'!$D$134:$Y$169,COLUMN()-9,FALSE)</f>
        <v>0.17695880549235507</v>
      </c>
      <c r="W46" s="296">
        <f ca="1">VLOOKUP(forRPM!$J46,'SC-NR'!$D$134:$Y$169,COLUMN()-9,FALSE)</f>
        <v>0.18056963494856809</v>
      </c>
      <c r="X46" s="296">
        <f ca="1">VLOOKUP(forRPM!$J46,'SC-NR'!$D$134:$Y$169,COLUMN()-9,FALSE)</f>
        <v>0.17670951366766843</v>
      </c>
      <c r="Y46" s="296">
        <f ca="1">VLOOKUP(forRPM!$J46,'SC-NR'!$D$134:$Y$169,COLUMN()-9,FALSE)</f>
        <v>0.1689956892504153</v>
      </c>
      <c r="Z46" s="296">
        <f ca="1">VLOOKUP(forRPM!$J46,'SC-NR'!$D$134:$Y$169,COLUMN()-9,FALSE)</f>
        <v>0.17274417385406454</v>
      </c>
      <c r="AA46" s="296">
        <f ca="1">VLOOKUP(forRPM!$J46,'SC-NR'!$D$134:$Y$169,COLUMN()-9,FALSE)</f>
        <v>0.16726043672378346</v>
      </c>
      <c r="AB46" s="296">
        <f ca="1">VLOOKUP(forRPM!$J46,'SC-NR'!$D$134:$Y$169,COLUMN()-9,FALSE)</f>
        <v>0.16474374355482554</v>
      </c>
      <c r="AC46" s="296">
        <f ca="1">VLOOKUP(forRPM!$J46,'SC-NR'!$D$134:$Y$169,COLUMN()-9,FALSE)</f>
        <v>0.16505561810261943</v>
      </c>
      <c r="AD46" s="296">
        <f ca="1">VLOOKUP(forRPM!$J46,'SC-NR'!$D$134:$Y$169,COLUMN()-9,FALSE)</f>
        <v>0.1632682253363899</v>
      </c>
      <c r="AE46" s="296">
        <f>VLOOKUP(forRPM!$J46,'SC-NR'!$D$134:$Y$169,COLUMN()-9,FALSE)</f>
        <v>3.1355787247290103</v>
      </c>
      <c r="AF46" s="333">
        <f t="shared" si="15"/>
        <v>20.595122729425981</v>
      </c>
      <c r="AG46" s="333">
        <f t="shared" si="15"/>
        <v>19.560026693796807</v>
      </c>
      <c r="AH46" s="333">
        <f t="shared" si="15"/>
        <v>22.481858120310203</v>
      </c>
      <c r="AI46" s="333">
        <f t="shared" si="15"/>
        <v>20.612880377185594</v>
      </c>
      <c r="AJ46" s="333">
        <f t="shared" si="15"/>
        <v>20.791409439541624</v>
      </c>
      <c r="AK46" s="333">
        <f t="shared" si="15"/>
        <v>18.06821572704985</v>
      </c>
      <c r="AL46" s="333">
        <f t="shared" si="15"/>
        <v>14.332106375253662</v>
      </c>
      <c r="AM46" s="333">
        <f t="shared" si="15"/>
        <v>17.079007514318452</v>
      </c>
      <c r="AN46" s="333">
        <f t="shared" si="15"/>
        <v>19.503022538369674</v>
      </c>
      <c r="AO46" s="333">
        <f t="shared" si="15"/>
        <v>22.122808977367221</v>
      </c>
      <c r="AP46" s="333">
        <f t="shared" si="16"/>
        <v>19.549016560969047</v>
      </c>
      <c r="AQ46" s="333">
        <f t="shared" si="16"/>
        <v>19.11154806823896</v>
      </c>
      <c r="AR46" s="333">
        <f t="shared" si="16"/>
        <v>0</v>
      </c>
      <c r="AS46" s="333">
        <f t="shared" si="16"/>
        <v>5.074362368084822</v>
      </c>
      <c r="AT46" s="333">
        <f t="shared" si="16"/>
        <v>4.5876679363361488</v>
      </c>
      <c r="AU46" s="333">
        <f t="shared" si="16"/>
        <v>4.6981466590926964</v>
      </c>
      <c r="AV46" s="333">
        <f t="shared" si="16"/>
        <v>5.1677638925715712</v>
      </c>
      <c r="AW46" s="333">
        <f t="shared" si="16"/>
        <v>5.2361558653850695</v>
      </c>
      <c r="AX46" s="333">
        <f t="shared" si="16"/>
        <v>4.5669591315191775</v>
      </c>
      <c r="AY46" s="333">
        <f t="shared" si="16"/>
        <v>4.3619281837998072</v>
      </c>
      <c r="AZ46" s="333">
        <f t="shared" si="16"/>
        <v>4.3376437190926183</v>
      </c>
      <c r="BA46" s="333">
        <f t="shared" si="16"/>
        <v>5.766948444636987</v>
      </c>
      <c r="BB46" s="333">
        <f t="shared" si="16"/>
        <v>5.0905432990301716</v>
      </c>
      <c r="BC46" s="333">
        <f t="shared" si="16"/>
        <v>5.0134713214248654</v>
      </c>
      <c r="BD46" s="333">
        <f t="shared" si="16"/>
        <v>4.9504459005861206</v>
      </c>
    </row>
    <row r="47" spans="1:56" ht="15">
      <c r="A47" s="103" t="str">
        <f>VLOOKUP(CONCATENATE(C47,"-",B47),[1]!ACHIEV,2,FALSE)</f>
        <v>LO20Fast</v>
      </c>
      <c r="B47" s="103" t="s">
        <v>198</v>
      </c>
      <c r="C47" s="103" t="str">
        <f>[1]MLIST!B$64</f>
        <v>Lighting Controls Interior</v>
      </c>
      <c r="D47" s="103" t="s">
        <v>240</v>
      </c>
      <c r="E47" s="103" t="s">
        <v>955</v>
      </c>
      <c r="F47" s="122">
        <f t="shared" si="12"/>
        <v>7.0191230486296968E-2</v>
      </c>
      <c r="G47" s="123">
        <f t="shared" si="13"/>
        <v>327.37195268305783</v>
      </c>
      <c r="H47" s="123">
        <f t="shared" si="14"/>
        <v>140.98311294051015</v>
      </c>
      <c r="I47" s="23" t="s">
        <v>505</v>
      </c>
      <c r="J47" t="s">
        <v>802</v>
      </c>
      <c r="K47" s="296">
        <f ca="1">VLOOKUP(forRPM!$J47,'SC-NR'!$D$134:$Y$169,COLUMN()-9,FALSE)</f>
        <v>1.2790581693022929E-2</v>
      </c>
      <c r="L47" s="296">
        <f ca="1">VLOOKUP(forRPM!$J47,'SC-NR'!$D$134:$Y$169,COLUMN()-9,FALSE)</f>
        <v>2.1666566590208134E-2</v>
      </c>
      <c r="M47" s="296">
        <f ca="1">VLOOKUP(forRPM!$J47,'SC-NR'!$D$134:$Y$169,COLUMN()-9,FALSE)</f>
        <v>2.7733250264572306E-2</v>
      </c>
      <c r="N47" s="296">
        <f ca="1">VLOOKUP(forRPM!$J47,'SC-NR'!$D$134:$Y$169,COLUMN()-9,FALSE)</f>
        <v>3.239381000803964E-2</v>
      </c>
      <c r="O47" s="296">
        <f ca="1">VLOOKUP(forRPM!$J47,'SC-NR'!$D$134:$Y$169,COLUMN()-9,FALSE)</f>
        <v>3.6426822602326589E-2</v>
      </c>
      <c r="P47" s="296">
        <f ca="1">VLOOKUP(forRPM!$J47,'SC-NR'!$D$134:$Y$169,COLUMN()-9,FALSE)</f>
        <v>3.986752559020354E-2</v>
      </c>
      <c r="Q47" s="296">
        <f ca="1">VLOOKUP(forRPM!$J47,'SC-NR'!$D$134:$Y$169,COLUMN()-9,FALSE)</f>
        <v>4.2766988726302468E-2</v>
      </c>
      <c r="R47" s="296">
        <f ca="1">VLOOKUP(forRPM!$J47,'SC-NR'!$D$134:$Y$169,COLUMN()-9,FALSE)</f>
        <v>4.5183234249715661E-2</v>
      </c>
      <c r="S47" s="296">
        <f ca="1">VLOOKUP(forRPM!$J47,'SC-NR'!$D$134:$Y$169,COLUMN()-9,FALSE)</f>
        <v>4.7175545060297544E-2</v>
      </c>
      <c r="T47" s="296">
        <f ca="1">VLOOKUP(forRPM!$J47,'SC-NR'!$D$134:$Y$169,COLUMN()-9,FALSE)</f>
        <v>9.2597614956060767E-2</v>
      </c>
      <c r="U47" s="296">
        <f ca="1">VLOOKUP(forRPM!$J47,'SC-NR'!$D$134:$Y$169,COLUMN()-9,FALSE)</f>
        <v>7.8943303828778219E-2</v>
      </c>
      <c r="V47" s="296">
        <f ca="1">VLOOKUP(forRPM!$J47,'SC-NR'!$D$134:$Y$169,COLUMN()-9,FALSE)</f>
        <v>7.6377099500146595E-2</v>
      </c>
      <c r="W47" s="296">
        <f ca="1">VLOOKUP(forRPM!$J47,'SC-NR'!$D$134:$Y$169,COLUMN()-9,FALSE)</f>
        <v>7.8269062183108071E-2</v>
      </c>
      <c r="X47" s="296">
        <f ca="1">VLOOKUP(forRPM!$J47,'SC-NR'!$D$134:$Y$169,COLUMN()-9,FALSE)</f>
        <v>7.5037798280138027E-2</v>
      </c>
      <c r="Y47" s="296">
        <f ca="1">VLOOKUP(forRPM!$J47,'SC-NR'!$D$134:$Y$169,COLUMN()-9,FALSE)</f>
        <v>6.9215992631807013E-2</v>
      </c>
      <c r="Z47" s="296">
        <f ca="1">VLOOKUP(forRPM!$J47,'SC-NR'!$D$134:$Y$169,COLUMN()-9,FALSE)</f>
        <v>7.1684509562170692E-2</v>
      </c>
      <c r="AA47" s="296">
        <f ca="1">VLOOKUP(forRPM!$J47,'SC-NR'!$D$134:$Y$169,COLUMN()-9,FALSE)</f>
        <v>6.7666546075994718E-2</v>
      </c>
      <c r="AB47" s="296">
        <f ca="1">VLOOKUP(forRPM!$J47,'SC-NR'!$D$134:$Y$169,COLUMN()-9,FALSE)</f>
        <v>6.5835622241217168E-2</v>
      </c>
      <c r="AC47" s="296">
        <f ca="1">VLOOKUP(forRPM!$J47,'SC-NR'!$D$134:$Y$169,COLUMN()-9,FALSE)</f>
        <v>6.6076610590069348E-2</v>
      </c>
      <c r="AD47" s="296">
        <f ca="1">VLOOKUP(forRPM!$J47,'SC-NR'!$D$134:$Y$169,COLUMN()-9,FALSE)</f>
        <v>6.4864581607952887E-2</v>
      </c>
      <c r="AE47" s="296">
        <f>VLOOKUP(forRPM!$J47,'SC-NR'!$D$134:$Y$169,COLUMN()-9,FALSE)</f>
        <v>1.1537001035661465</v>
      </c>
      <c r="AF47" s="333">
        <f t="shared" si="15"/>
        <v>21.794982775620316</v>
      </c>
      <c r="AG47" s="333">
        <f t="shared" si="15"/>
        <v>20.393373146057638</v>
      </c>
      <c r="AH47" s="333">
        <f t="shared" si="15"/>
        <v>23.242482199919959</v>
      </c>
      <c r="AI47" s="333">
        <f t="shared" si="15"/>
        <v>20.94532747285832</v>
      </c>
      <c r="AJ47" s="333">
        <f t="shared" si="15"/>
        <v>21.189150923825718</v>
      </c>
      <c r="AK47" s="333">
        <f t="shared" si="15"/>
        <v>19.492909437579421</v>
      </c>
      <c r="AL47" s="333">
        <f t="shared" si="15"/>
        <v>17.793676251030231</v>
      </c>
      <c r="AM47" s="333">
        <f t="shared" si="15"/>
        <v>19.226372098805648</v>
      </c>
      <c r="AN47" s="333">
        <f t="shared" si="15"/>
        <v>19.305670803095659</v>
      </c>
      <c r="AO47" s="333">
        <f t="shared" si="15"/>
        <v>23.315826332875467</v>
      </c>
      <c r="AP47" s="333">
        <f t="shared" si="16"/>
        <v>20.62694194438939</v>
      </c>
      <c r="AQ47" s="333">
        <f t="shared" si="16"/>
        <v>21.180157611978728</v>
      </c>
      <c r="AR47" s="333">
        <f t="shared" si="16"/>
        <v>0</v>
      </c>
      <c r="AS47" s="333">
        <f t="shared" si="16"/>
        <v>7.1820102693926451</v>
      </c>
      <c r="AT47" s="333">
        <f t="shared" si="16"/>
        <v>6.3553587991120093</v>
      </c>
      <c r="AU47" s="333">
        <f t="shared" si="16"/>
        <v>6.478605971892156</v>
      </c>
      <c r="AV47" s="333">
        <f t="shared" si="16"/>
        <v>6.669747272544889</v>
      </c>
      <c r="AW47" s="333">
        <f t="shared" si="16"/>
        <v>6.5142873751047707</v>
      </c>
      <c r="AX47" s="333">
        <f t="shared" si="16"/>
        <v>5.8440787771952243</v>
      </c>
      <c r="AY47" s="333">
        <f t="shared" si="16"/>
        <v>6.3656334582533276</v>
      </c>
      <c r="AZ47" s="333">
        <f t="shared" si="16"/>
        <v>5.7159700609794113</v>
      </c>
      <c r="BA47" s="333">
        <f t="shared" si="16"/>
        <v>6.9183472215075437</v>
      </c>
      <c r="BB47" s="333">
        <f t="shared" si="16"/>
        <v>6.4906367952994728</v>
      </c>
      <c r="BC47" s="333">
        <f t="shared" si="16"/>
        <v>7.0152311814125783</v>
      </c>
      <c r="BD47" s="333">
        <f t="shared" si="16"/>
        <v>7.3151745023272605</v>
      </c>
    </row>
    <row r="48" spans="1:56" ht="15">
      <c r="A48" s="103" t="str">
        <f>VLOOKUP(CONCATENATE(C48,"-",B48),[1]!ACHIEV,2,FALSE)</f>
        <v>LO20Fast</v>
      </c>
      <c r="B48" s="103" t="s">
        <v>198</v>
      </c>
      <c r="C48" s="103" t="str">
        <f>[1]MLIST!B$64</f>
        <v>Lighting Controls Interior</v>
      </c>
      <c r="D48" s="103" t="s">
        <v>240</v>
      </c>
      <c r="E48" s="103" t="s">
        <v>955</v>
      </c>
      <c r="F48" s="122">
        <f t="shared" si="12"/>
        <v>2.5435240439941699E-2</v>
      </c>
      <c r="G48" s="123">
        <f t="shared" si="13"/>
        <v>145.4041624778996</v>
      </c>
      <c r="H48" s="123">
        <f t="shared" si="14"/>
        <v>186.35087298121383</v>
      </c>
      <c r="I48" s="23" t="s">
        <v>292</v>
      </c>
      <c r="J48" t="s">
        <v>797</v>
      </c>
      <c r="K48" s="296">
        <f ca="1">VLOOKUP(forRPM!$J48,'SC-NR'!$D$134:$Y$169,COLUMN()-9,FALSE)</f>
        <v>3.0813656194299148E-2</v>
      </c>
      <c r="L48" s="296">
        <f ca="1">VLOOKUP(forRPM!$J48,'SC-NR'!$D$134:$Y$169,COLUMN()-9,FALSE)</f>
        <v>5.2217662942872667E-2</v>
      </c>
      <c r="M48" s="296">
        <f ca="1">VLOOKUP(forRPM!$J48,'SC-NR'!$D$134:$Y$169,COLUMN()-9,FALSE)</f>
        <v>6.686556264319965E-2</v>
      </c>
      <c r="N48" s="296">
        <f ca="1">VLOOKUP(forRPM!$J48,'SC-NR'!$D$134:$Y$169,COLUMN()-9,FALSE)</f>
        <v>7.8133658720831847E-2</v>
      </c>
      <c r="O48" s="296">
        <f ca="1">VLOOKUP(forRPM!$J48,'SC-NR'!$D$134:$Y$169,COLUMN()-9,FALSE)</f>
        <v>8.7896548015756734E-2</v>
      </c>
      <c r="P48" s="296">
        <f ca="1">VLOOKUP(forRPM!$J48,'SC-NR'!$D$134:$Y$169,COLUMN()-9,FALSE)</f>
        <v>9.6237472406183439E-2</v>
      </c>
      <c r="Q48" s="296">
        <f ca="1">VLOOKUP(forRPM!$J48,'SC-NR'!$D$134:$Y$169,COLUMN()-9,FALSE)</f>
        <v>0.10327804218912508</v>
      </c>
      <c r="R48" s="296">
        <f ca="1">VLOOKUP(forRPM!$J48,'SC-NR'!$D$134:$Y$169,COLUMN()-9,FALSE)</f>
        <v>0.10915686072287523</v>
      </c>
      <c r="S48" s="296">
        <f ca="1">VLOOKUP(forRPM!$J48,'SC-NR'!$D$134:$Y$169,COLUMN()-9,FALSE)</f>
        <v>0.11401580212178264</v>
      </c>
      <c r="T48" s="296">
        <f ca="1">VLOOKUP(forRPM!$J48,'SC-NR'!$D$134:$Y$169,COLUMN()-9,FALSE)</f>
        <v>0.1467155822788529</v>
      </c>
      <c r="U48" s="296">
        <f ca="1">VLOOKUP(forRPM!$J48,'SC-NR'!$D$134:$Y$169,COLUMN()-9,FALSE)</f>
        <v>0.14011970784340069</v>
      </c>
      <c r="V48" s="296">
        <f ca="1">VLOOKUP(forRPM!$J48,'SC-NR'!$D$134:$Y$169,COLUMN()-9,FALSE)</f>
        <v>0.14019078983037273</v>
      </c>
      <c r="W48" s="296">
        <f ca="1">VLOOKUP(forRPM!$J48,'SC-NR'!$D$134:$Y$169,COLUMN()-9,FALSE)</f>
        <v>0.14271639419325072</v>
      </c>
      <c r="X48" s="296">
        <f ca="1">VLOOKUP(forRPM!$J48,'SC-NR'!$D$134:$Y$169,COLUMN()-9,FALSE)</f>
        <v>0.14151796078783113</v>
      </c>
      <c r="Y48" s="296">
        <f ca="1">VLOOKUP(forRPM!$J48,'SC-NR'!$D$134:$Y$169,COLUMN()-9,FALSE)</f>
        <v>0.13833833535497711</v>
      </c>
      <c r="Z48" s="296">
        <f ca="1">VLOOKUP(forRPM!$J48,'SC-NR'!$D$134:$Y$169,COLUMN()-9,FALSE)</f>
        <v>0.14037719371012039</v>
      </c>
      <c r="AA48" s="296">
        <f ca="1">VLOOKUP(forRPM!$J48,'SC-NR'!$D$134:$Y$169,COLUMN()-9,FALSE)</f>
        <v>0.13799243151567672</v>
      </c>
      <c r="AB48" s="296">
        <f ca="1">VLOOKUP(forRPM!$J48,'SC-NR'!$D$134:$Y$169,COLUMN()-9,FALSE)</f>
        <v>0.13691079205318238</v>
      </c>
      <c r="AC48" s="296">
        <f ca="1">VLOOKUP(forRPM!$J48,'SC-NR'!$D$134:$Y$169,COLUMN()-9,FALSE)</f>
        <v>0.13708642873989654</v>
      </c>
      <c r="AD48" s="296">
        <f ca="1">VLOOKUP(forRPM!$J48,'SC-NR'!$D$134:$Y$169,COLUMN()-9,FALSE)</f>
        <v>0.13623053485828929</v>
      </c>
      <c r="AE48" s="296">
        <f>VLOOKUP(forRPM!$J48,'SC-NR'!$D$134:$Y$169,COLUMN()-9,FALSE)</f>
        <v>2.6473923947109577</v>
      </c>
      <c r="AF48" s="333">
        <f t="shared" si="15"/>
        <v>9.4174003430169897</v>
      </c>
      <c r="AG48" s="333">
        <f t="shared" si="15"/>
        <v>8.6783426188770889</v>
      </c>
      <c r="AH48" s="333">
        <f t="shared" si="15"/>
        <v>9.8029658497557133</v>
      </c>
      <c r="AI48" s="333">
        <f t="shared" si="15"/>
        <v>8.9510268562960071</v>
      </c>
      <c r="AJ48" s="333">
        <f t="shared" si="15"/>
        <v>8.9491442135843684</v>
      </c>
      <c r="AK48" s="333">
        <f t="shared" si="15"/>
        <v>8.9573064249753624</v>
      </c>
      <c r="AL48" s="333">
        <f t="shared" si="15"/>
        <v>8.7829859207442027</v>
      </c>
      <c r="AM48" s="333">
        <f t="shared" si="15"/>
        <v>9.4114917252291814</v>
      </c>
      <c r="AN48" s="333">
        <f t="shared" si="15"/>
        <v>8.4955137627066115</v>
      </c>
      <c r="AO48" s="333">
        <f t="shared" si="15"/>
        <v>9.4860081744418174</v>
      </c>
      <c r="AP48" s="333">
        <f t="shared" si="16"/>
        <v>8.7560755002510824</v>
      </c>
      <c r="AQ48" s="333">
        <f t="shared" si="16"/>
        <v>9.1706936608867409</v>
      </c>
      <c r="AR48" s="333">
        <f t="shared" si="16"/>
        <v>0</v>
      </c>
      <c r="AS48" s="333">
        <f t="shared" si="16"/>
        <v>3.0278132677266845</v>
      </c>
      <c r="AT48" s="333">
        <f t="shared" si="16"/>
        <v>2.7017220855377171</v>
      </c>
      <c r="AU48" s="333">
        <f t="shared" si="16"/>
        <v>2.7835940990394796</v>
      </c>
      <c r="AV48" s="333">
        <f t="shared" si="16"/>
        <v>3.1037633145695041</v>
      </c>
      <c r="AW48" s="333">
        <f t="shared" si="16"/>
        <v>3.1652842117346025</v>
      </c>
      <c r="AX48" s="333">
        <f t="shared" si="16"/>
        <v>3.031648046820012</v>
      </c>
      <c r="AY48" s="333">
        <f t="shared" si="16"/>
        <v>3.3055390226667001</v>
      </c>
      <c r="AZ48" s="333">
        <f t="shared" si="16"/>
        <v>3.1144066341336485</v>
      </c>
      <c r="BA48" s="333">
        <f t="shared" si="16"/>
        <v>3.3053043440631802</v>
      </c>
      <c r="BB48" s="333">
        <f t="shared" si="16"/>
        <v>3.0551413398546017</v>
      </c>
      <c r="BC48" s="333">
        <f t="shared" si="16"/>
        <v>2.9123396848485061</v>
      </c>
      <c r="BD48" s="333">
        <f t="shared" si="16"/>
        <v>3.0386513761397769</v>
      </c>
    </row>
    <row r="49" spans="1:56" ht="15">
      <c r="A49" s="103" t="str">
        <f>VLOOKUP(CONCATENATE(C49,"-",B49),[1]!ACHIEV,2,FALSE)</f>
        <v>LO20Fast</v>
      </c>
      <c r="B49" s="103" t="s">
        <v>198</v>
      </c>
      <c r="C49" s="103" t="str">
        <f>[1]MLIST!B$64</f>
        <v>Lighting Controls Interior</v>
      </c>
      <c r="D49" s="103" t="s">
        <v>240</v>
      </c>
      <c r="E49" s="103" t="s">
        <v>955</v>
      </c>
      <c r="F49" s="122">
        <f t="shared" si="12"/>
        <v>0</v>
      </c>
      <c r="G49" s="123">
        <f t="shared" si="13"/>
        <v>0</v>
      </c>
      <c r="H49" s="123">
        <f t="shared" si="14"/>
        <v>9999</v>
      </c>
      <c r="I49" s="23" t="s">
        <v>506</v>
      </c>
      <c r="J49" t="s">
        <v>836</v>
      </c>
      <c r="K49" s="296">
        <f ca="1">VLOOKUP(forRPM!$J49,'SC-NR'!$D$134:$Y$169,COLUMN()-9,FALSE)</f>
        <v>0</v>
      </c>
      <c r="L49" s="296">
        <f ca="1">VLOOKUP(forRPM!$J49,'SC-NR'!$D$134:$Y$169,COLUMN()-9,FALSE)</f>
        <v>0</v>
      </c>
      <c r="M49" s="296">
        <f ca="1">VLOOKUP(forRPM!$J49,'SC-NR'!$D$134:$Y$169,COLUMN()-9,FALSE)</f>
        <v>0</v>
      </c>
      <c r="N49" s="296">
        <f ca="1">VLOOKUP(forRPM!$J49,'SC-NR'!$D$134:$Y$169,COLUMN()-9,FALSE)</f>
        <v>0</v>
      </c>
      <c r="O49" s="296">
        <f ca="1">VLOOKUP(forRPM!$J49,'SC-NR'!$D$134:$Y$169,COLUMN()-9,FALSE)</f>
        <v>0</v>
      </c>
      <c r="P49" s="296">
        <f ca="1">VLOOKUP(forRPM!$J49,'SC-NR'!$D$134:$Y$169,COLUMN()-9,FALSE)</f>
        <v>0</v>
      </c>
      <c r="Q49" s="296">
        <f ca="1">VLOOKUP(forRPM!$J49,'SC-NR'!$D$134:$Y$169,COLUMN()-9,FALSE)</f>
        <v>0</v>
      </c>
      <c r="R49" s="296">
        <f ca="1">VLOOKUP(forRPM!$J49,'SC-NR'!$D$134:$Y$169,COLUMN()-9,FALSE)</f>
        <v>0</v>
      </c>
      <c r="S49" s="296">
        <f ca="1">VLOOKUP(forRPM!$J49,'SC-NR'!$D$134:$Y$169,COLUMN()-9,FALSE)</f>
        <v>0</v>
      </c>
      <c r="T49" s="296">
        <f ca="1">VLOOKUP(forRPM!$J49,'SC-NR'!$D$134:$Y$169,COLUMN()-9,FALSE)</f>
        <v>0</v>
      </c>
      <c r="U49" s="296">
        <f ca="1">VLOOKUP(forRPM!$J49,'SC-NR'!$D$134:$Y$169,COLUMN()-9,FALSE)</f>
        <v>0</v>
      </c>
      <c r="V49" s="296">
        <f ca="1">VLOOKUP(forRPM!$J49,'SC-NR'!$D$134:$Y$169,COLUMN()-9,FALSE)</f>
        <v>0</v>
      </c>
      <c r="W49" s="296">
        <f ca="1">VLOOKUP(forRPM!$J49,'SC-NR'!$D$134:$Y$169,COLUMN()-9,FALSE)</f>
        <v>0</v>
      </c>
      <c r="X49" s="296">
        <f ca="1">VLOOKUP(forRPM!$J49,'SC-NR'!$D$134:$Y$169,COLUMN()-9,FALSE)</f>
        <v>0</v>
      </c>
      <c r="Y49" s="296">
        <f ca="1">VLOOKUP(forRPM!$J49,'SC-NR'!$D$134:$Y$169,COLUMN()-9,FALSE)</f>
        <v>0</v>
      </c>
      <c r="Z49" s="296">
        <f ca="1">VLOOKUP(forRPM!$J49,'SC-NR'!$D$134:$Y$169,COLUMN()-9,FALSE)</f>
        <v>0</v>
      </c>
      <c r="AA49" s="296">
        <f ca="1">VLOOKUP(forRPM!$J49,'SC-NR'!$D$134:$Y$169,COLUMN()-9,FALSE)</f>
        <v>0</v>
      </c>
      <c r="AB49" s="296">
        <f ca="1">VLOOKUP(forRPM!$J49,'SC-NR'!$D$134:$Y$169,COLUMN()-9,FALSE)</f>
        <v>0</v>
      </c>
      <c r="AC49" s="296">
        <f ca="1">VLOOKUP(forRPM!$J49,'SC-NR'!$D$134:$Y$169,COLUMN()-9,FALSE)</f>
        <v>0</v>
      </c>
      <c r="AD49" s="296">
        <f ca="1">VLOOKUP(forRPM!$J49,'SC-NR'!$D$134:$Y$169,COLUMN()-9,FALSE)</f>
        <v>0</v>
      </c>
      <c r="AE49" s="296">
        <f>VLOOKUP(forRPM!$J49,'SC-NR'!$D$134:$Y$169,COLUMN()-9,FALSE)</f>
        <v>0</v>
      </c>
      <c r="AF49" s="333">
        <f t="shared" si="15"/>
        <v>0</v>
      </c>
      <c r="AG49" s="333">
        <f t="shared" si="15"/>
        <v>0</v>
      </c>
      <c r="AH49" s="333">
        <f t="shared" si="15"/>
        <v>0</v>
      </c>
      <c r="AI49" s="333">
        <f t="shared" si="15"/>
        <v>0</v>
      </c>
      <c r="AJ49" s="333">
        <f t="shared" si="15"/>
        <v>0</v>
      </c>
      <c r="AK49" s="333">
        <f t="shared" si="15"/>
        <v>0</v>
      </c>
      <c r="AL49" s="333">
        <f t="shared" si="15"/>
        <v>0</v>
      </c>
      <c r="AM49" s="333">
        <f t="shared" si="15"/>
        <v>0</v>
      </c>
      <c r="AN49" s="333">
        <f t="shared" si="15"/>
        <v>0</v>
      </c>
      <c r="AO49" s="333">
        <f t="shared" si="15"/>
        <v>0</v>
      </c>
      <c r="AP49" s="333">
        <f t="shared" si="16"/>
        <v>0</v>
      </c>
      <c r="AQ49" s="333">
        <f t="shared" si="16"/>
        <v>0</v>
      </c>
      <c r="AR49" s="333">
        <f t="shared" si="16"/>
        <v>0</v>
      </c>
      <c r="AS49" s="333">
        <f t="shared" si="16"/>
        <v>0</v>
      </c>
      <c r="AT49" s="333">
        <f t="shared" si="16"/>
        <v>0</v>
      </c>
      <c r="AU49" s="333">
        <f t="shared" si="16"/>
        <v>0</v>
      </c>
      <c r="AV49" s="333">
        <f t="shared" si="16"/>
        <v>0</v>
      </c>
      <c r="AW49" s="333">
        <f t="shared" si="16"/>
        <v>0</v>
      </c>
      <c r="AX49" s="333">
        <f t="shared" si="16"/>
        <v>0</v>
      </c>
      <c r="AY49" s="333">
        <f t="shared" si="16"/>
        <v>0</v>
      </c>
      <c r="AZ49" s="333">
        <f t="shared" si="16"/>
        <v>0</v>
      </c>
      <c r="BA49" s="333">
        <f t="shared" si="16"/>
        <v>0</v>
      </c>
      <c r="BB49" s="333">
        <f t="shared" si="16"/>
        <v>0</v>
      </c>
      <c r="BC49" s="333">
        <f t="shared" si="16"/>
        <v>0</v>
      </c>
      <c r="BD49" s="333">
        <f t="shared" si="16"/>
        <v>0</v>
      </c>
    </row>
    <row r="50" spans="1:56" ht="15">
      <c r="A50" s="103" t="str">
        <f>VLOOKUP(CONCATENATE(C50,"-",B50),[1]!ACHIEV,2,FALSE)</f>
        <v>LO20Fast</v>
      </c>
      <c r="B50" s="103" t="s">
        <v>198</v>
      </c>
      <c r="C50" s="103" t="str">
        <f>[1]MLIST!B$64</f>
        <v>Lighting Controls Interior</v>
      </c>
      <c r="D50" s="103" t="s">
        <v>240</v>
      </c>
      <c r="E50" s="103" t="s">
        <v>955</v>
      </c>
      <c r="F50" s="122">
        <f t="shared" si="12"/>
        <v>0</v>
      </c>
      <c r="G50" s="123">
        <f t="shared" si="13"/>
        <v>0</v>
      </c>
      <c r="H50" s="123">
        <f t="shared" si="14"/>
        <v>9999</v>
      </c>
      <c r="I50" s="23" t="s">
        <v>507</v>
      </c>
      <c r="J50" t="s">
        <v>837</v>
      </c>
      <c r="K50" s="296">
        <f ca="1">VLOOKUP(forRPM!$J50,'SC-NR'!$D$134:$Y$169,COLUMN()-9,FALSE)</f>
        <v>0</v>
      </c>
      <c r="L50" s="296">
        <f ca="1">VLOOKUP(forRPM!$J50,'SC-NR'!$D$134:$Y$169,COLUMN()-9,FALSE)</f>
        <v>0</v>
      </c>
      <c r="M50" s="296">
        <f ca="1">VLOOKUP(forRPM!$J50,'SC-NR'!$D$134:$Y$169,COLUMN()-9,FALSE)</f>
        <v>0</v>
      </c>
      <c r="N50" s="296">
        <f ca="1">VLOOKUP(forRPM!$J50,'SC-NR'!$D$134:$Y$169,COLUMN()-9,FALSE)</f>
        <v>0</v>
      </c>
      <c r="O50" s="296">
        <f ca="1">VLOOKUP(forRPM!$J50,'SC-NR'!$D$134:$Y$169,COLUMN()-9,FALSE)</f>
        <v>0</v>
      </c>
      <c r="P50" s="296">
        <f ca="1">VLOOKUP(forRPM!$J50,'SC-NR'!$D$134:$Y$169,COLUMN()-9,FALSE)</f>
        <v>0</v>
      </c>
      <c r="Q50" s="296">
        <f ca="1">VLOOKUP(forRPM!$J50,'SC-NR'!$D$134:$Y$169,COLUMN()-9,FALSE)</f>
        <v>0</v>
      </c>
      <c r="R50" s="296">
        <f ca="1">VLOOKUP(forRPM!$J50,'SC-NR'!$D$134:$Y$169,COLUMN()-9,FALSE)</f>
        <v>0</v>
      </c>
      <c r="S50" s="296">
        <f ca="1">VLOOKUP(forRPM!$J50,'SC-NR'!$D$134:$Y$169,COLUMN()-9,FALSE)</f>
        <v>0</v>
      </c>
      <c r="T50" s="296">
        <f ca="1">VLOOKUP(forRPM!$J50,'SC-NR'!$D$134:$Y$169,COLUMN()-9,FALSE)</f>
        <v>0</v>
      </c>
      <c r="U50" s="296">
        <f ca="1">VLOOKUP(forRPM!$J50,'SC-NR'!$D$134:$Y$169,COLUMN()-9,FALSE)</f>
        <v>0</v>
      </c>
      <c r="V50" s="296">
        <f ca="1">VLOOKUP(forRPM!$J50,'SC-NR'!$D$134:$Y$169,COLUMN()-9,FALSE)</f>
        <v>0</v>
      </c>
      <c r="W50" s="296">
        <f ca="1">VLOOKUP(forRPM!$J50,'SC-NR'!$D$134:$Y$169,COLUMN()-9,FALSE)</f>
        <v>0</v>
      </c>
      <c r="X50" s="296">
        <f ca="1">VLOOKUP(forRPM!$J50,'SC-NR'!$D$134:$Y$169,COLUMN()-9,FALSE)</f>
        <v>0</v>
      </c>
      <c r="Y50" s="296">
        <f ca="1">VLOOKUP(forRPM!$J50,'SC-NR'!$D$134:$Y$169,COLUMN()-9,FALSE)</f>
        <v>0</v>
      </c>
      <c r="Z50" s="296">
        <f ca="1">VLOOKUP(forRPM!$J50,'SC-NR'!$D$134:$Y$169,COLUMN()-9,FALSE)</f>
        <v>0</v>
      </c>
      <c r="AA50" s="296">
        <f ca="1">VLOOKUP(forRPM!$J50,'SC-NR'!$D$134:$Y$169,COLUMN()-9,FALSE)</f>
        <v>0</v>
      </c>
      <c r="AB50" s="296">
        <f ca="1">VLOOKUP(forRPM!$J50,'SC-NR'!$D$134:$Y$169,COLUMN()-9,FALSE)</f>
        <v>0</v>
      </c>
      <c r="AC50" s="296">
        <f ca="1">VLOOKUP(forRPM!$J50,'SC-NR'!$D$134:$Y$169,COLUMN()-9,FALSE)</f>
        <v>0</v>
      </c>
      <c r="AD50" s="296">
        <f ca="1">VLOOKUP(forRPM!$J50,'SC-NR'!$D$134:$Y$169,COLUMN()-9,FALSE)</f>
        <v>0</v>
      </c>
      <c r="AE50" s="296">
        <f>VLOOKUP(forRPM!$J50,'SC-NR'!$D$134:$Y$169,COLUMN()-9,FALSE)</f>
        <v>0</v>
      </c>
      <c r="AF50" s="333">
        <f t="shared" si="15"/>
        <v>0</v>
      </c>
      <c r="AG50" s="333">
        <f t="shared" si="15"/>
        <v>0</v>
      </c>
      <c r="AH50" s="333">
        <f t="shared" si="15"/>
        <v>0</v>
      </c>
      <c r="AI50" s="333">
        <f t="shared" si="15"/>
        <v>0</v>
      </c>
      <c r="AJ50" s="333">
        <f t="shared" si="15"/>
        <v>0</v>
      </c>
      <c r="AK50" s="333">
        <f t="shared" si="15"/>
        <v>0</v>
      </c>
      <c r="AL50" s="333">
        <f t="shared" si="15"/>
        <v>0</v>
      </c>
      <c r="AM50" s="333">
        <f t="shared" si="15"/>
        <v>0</v>
      </c>
      <c r="AN50" s="333">
        <f t="shared" si="15"/>
        <v>0</v>
      </c>
      <c r="AO50" s="333">
        <f t="shared" si="15"/>
        <v>0</v>
      </c>
      <c r="AP50" s="333">
        <f t="shared" si="16"/>
        <v>0</v>
      </c>
      <c r="AQ50" s="333">
        <f t="shared" si="16"/>
        <v>0</v>
      </c>
      <c r="AR50" s="333">
        <f t="shared" si="16"/>
        <v>0</v>
      </c>
      <c r="AS50" s="333">
        <f t="shared" si="16"/>
        <v>0</v>
      </c>
      <c r="AT50" s="333">
        <f t="shared" si="16"/>
        <v>0</v>
      </c>
      <c r="AU50" s="333">
        <f t="shared" si="16"/>
        <v>0</v>
      </c>
      <c r="AV50" s="333">
        <f t="shared" si="16"/>
        <v>0</v>
      </c>
      <c r="AW50" s="333">
        <f t="shared" si="16"/>
        <v>0</v>
      </c>
      <c r="AX50" s="333">
        <f t="shared" si="16"/>
        <v>0</v>
      </c>
      <c r="AY50" s="333">
        <f t="shared" si="16"/>
        <v>0</v>
      </c>
      <c r="AZ50" s="333">
        <f t="shared" si="16"/>
        <v>0</v>
      </c>
      <c r="BA50" s="333">
        <f t="shared" si="16"/>
        <v>0</v>
      </c>
      <c r="BB50" s="333">
        <f t="shared" si="16"/>
        <v>0</v>
      </c>
      <c r="BC50" s="333">
        <f t="shared" si="16"/>
        <v>0</v>
      </c>
      <c r="BD50" s="333">
        <f t="shared" si="16"/>
        <v>0</v>
      </c>
    </row>
    <row r="51" spans="1:56" ht="15">
      <c r="A51" s="103" t="str">
        <f>VLOOKUP(CONCATENATE(C51,"-",B51),[1]!ACHIEV,2,FALSE)</f>
        <v>LO20Fast</v>
      </c>
      <c r="B51" s="103" t="s">
        <v>198</v>
      </c>
      <c r="C51" s="103" t="str">
        <f>[1]MLIST!B$64</f>
        <v>Lighting Controls Interior</v>
      </c>
      <c r="D51" s="103" t="s">
        <v>240</v>
      </c>
      <c r="E51" s="103" t="s">
        <v>955</v>
      </c>
      <c r="F51" s="122">
        <f t="shared" si="12"/>
        <v>0</v>
      </c>
      <c r="G51" s="123">
        <f t="shared" si="13"/>
        <v>0</v>
      </c>
      <c r="H51" s="123">
        <f t="shared" si="14"/>
        <v>9999</v>
      </c>
      <c r="I51" s="23" t="s">
        <v>289</v>
      </c>
      <c r="J51" t="s">
        <v>838</v>
      </c>
      <c r="K51" s="296">
        <f ca="1">VLOOKUP(forRPM!$J51,'SC-NR'!$D$134:$Y$169,COLUMN()-9,FALSE)</f>
        <v>0</v>
      </c>
      <c r="L51" s="296">
        <f ca="1">VLOOKUP(forRPM!$J51,'SC-NR'!$D$134:$Y$169,COLUMN()-9,FALSE)</f>
        <v>0</v>
      </c>
      <c r="M51" s="296">
        <f ca="1">VLOOKUP(forRPM!$J51,'SC-NR'!$D$134:$Y$169,COLUMN()-9,FALSE)</f>
        <v>0</v>
      </c>
      <c r="N51" s="296">
        <f ca="1">VLOOKUP(forRPM!$J51,'SC-NR'!$D$134:$Y$169,COLUMN()-9,FALSE)</f>
        <v>0</v>
      </c>
      <c r="O51" s="296">
        <f ca="1">VLOOKUP(forRPM!$J51,'SC-NR'!$D$134:$Y$169,COLUMN()-9,FALSE)</f>
        <v>0</v>
      </c>
      <c r="P51" s="296">
        <f ca="1">VLOOKUP(forRPM!$J51,'SC-NR'!$D$134:$Y$169,COLUMN()-9,FALSE)</f>
        <v>0</v>
      </c>
      <c r="Q51" s="296">
        <f ca="1">VLOOKUP(forRPM!$J51,'SC-NR'!$D$134:$Y$169,COLUMN()-9,FALSE)</f>
        <v>0</v>
      </c>
      <c r="R51" s="296">
        <f ca="1">VLOOKUP(forRPM!$J51,'SC-NR'!$D$134:$Y$169,COLUMN()-9,FALSE)</f>
        <v>0</v>
      </c>
      <c r="S51" s="296">
        <f ca="1">VLOOKUP(forRPM!$J51,'SC-NR'!$D$134:$Y$169,COLUMN()-9,FALSE)</f>
        <v>0</v>
      </c>
      <c r="T51" s="296">
        <f ca="1">VLOOKUP(forRPM!$J51,'SC-NR'!$D$134:$Y$169,COLUMN()-9,FALSE)</f>
        <v>0</v>
      </c>
      <c r="U51" s="296">
        <f ca="1">VLOOKUP(forRPM!$J51,'SC-NR'!$D$134:$Y$169,COLUMN()-9,FALSE)</f>
        <v>0</v>
      </c>
      <c r="V51" s="296">
        <f ca="1">VLOOKUP(forRPM!$J51,'SC-NR'!$D$134:$Y$169,COLUMN()-9,FALSE)</f>
        <v>0</v>
      </c>
      <c r="W51" s="296">
        <f ca="1">VLOOKUP(forRPM!$J51,'SC-NR'!$D$134:$Y$169,COLUMN()-9,FALSE)</f>
        <v>0</v>
      </c>
      <c r="X51" s="296">
        <f ca="1">VLOOKUP(forRPM!$J51,'SC-NR'!$D$134:$Y$169,COLUMN()-9,FALSE)</f>
        <v>0</v>
      </c>
      <c r="Y51" s="296">
        <f ca="1">VLOOKUP(forRPM!$J51,'SC-NR'!$D$134:$Y$169,COLUMN()-9,FALSE)</f>
        <v>0</v>
      </c>
      <c r="Z51" s="296">
        <f ca="1">VLOOKUP(forRPM!$J51,'SC-NR'!$D$134:$Y$169,COLUMN()-9,FALSE)</f>
        <v>0</v>
      </c>
      <c r="AA51" s="296">
        <f ca="1">VLOOKUP(forRPM!$J51,'SC-NR'!$D$134:$Y$169,COLUMN()-9,FALSE)</f>
        <v>0</v>
      </c>
      <c r="AB51" s="296">
        <f ca="1">VLOOKUP(forRPM!$J51,'SC-NR'!$D$134:$Y$169,COLUMN()-9,FALSE)</f>
        <v>0</v>
      </c>
      <c r="AC51" s="296">
        <f ca="1">VLOOKUP(forRPM!$J51,'SC-NR'!$D$134:$Y$169,COLUMN()-9,FALSE)</f>
        <v>0</v>
      </c>
      <c r="AD51" s="296">
        <f ca="1">VLOOKUP(forRPM!$J51,'SC-NR'!$D$134:$Y$169,COLUMN()-9,FALSE)</f>
        <v>0</v>
      </c>
      <c r="AE51" s="296">
        <f>VLOOKUP(forRPM!$J51,'SC-NR'!$D$134:$Y$169,COLUMN()-9,FALSE)</f>
        <v>0</v>
      </c>
      <c r="AF51" s="333">
        <f t="shared" si="15"/>
        <v>0</v>
      </c>
      <c r="AG51" s="333">
        <f t="shared" si="15"/>
        <v>0</v>
      </c>
      <c r="AH51" s="333">
        <f t="shared" si="15"/>
        <v>0</v>
      </c>
      <c r="AI51" s="333">
        <f t="shared" si="15"/>
        <v>0</v>
      </c>
      <c r="AJ51" s="333">
        <f t="shared" si="15"/>
        <v>0</v>
      </c>
      <c r="AK51" s="333">
        <f t="shared" si="15"/>
        <v>0</v>
      </c>
      <c r="AL51" s="333">
        <f t="shared" si="15"/>
        <v>0</v>
      </c>
      <c r="AM51" s="333">
        <f t="shared" si="15"/>
        <v>0</v>
      </c>
      <c r="AN51" s="333">
        <f t="shared" si="15"/>
        <v>0</v>
      </c>
      <c r="AO51" s="333">
        <f t="shared" si="15"/>
        <v>0</v>
      </c>
      <c r="AP51" s="333">
        <f t="shared" si="16"/>
        <v>0</v>
      </c>
      <c r="AQ51" s="333">
        <f t="shared" si="16"/>
        <v>0</v>
      </c>
      <c r="AR51" s="333">
        <f t="shared" si="16"/>
        <v>0</v>
      </c>
      <c r="AS51" s="333">
        <f t="shared" si="16"/>
        <v>0</v>
      </c>
      <c r="AT51" s="333">
        <f t="shared" si="16"/>
        <v>0</v>
      </c>
      <c r="AU51" s="333">
        <f t="shared" si="16"/>
        <v>0</v>
      </c>
      <c r="AV51" s="333">
        <f t="shared" si="16"/>
        <v>0</v>
      </c>
      <c r="AW51" s="333">
        <f t="shared" si="16"/>
        <v>0</v>
      </c>
      <c r="AX51" s="333">
        <f t="shared" si="16"/>
        <v>0</v>
      </c>
      <c r="AY51" s="333">
        <f t="shared" si="16"/>
        <v>0</v>
      </c>
      <c r="AZ51" s="333">
        <f t="shared" si="16"/>
        <v>0</v>
      </c>
      <c r="BA51" s="333">
        <f t="shared" si="16"/>
        <v>0</v>
      </c>
      <c r="BB51" s="333">
        <f t="shared" si="16"/>
        <v>0</v>
      </c>
      <c r="BC51" s="333">
        <f t="shared" si="16"/>
        <v>0</v>
      </c>
      <c r="BD51" s="333">
        <f t="shared" si="16"/>
        <v>0</v>
      </c>
    </row>
    <row r="52" spans="1:56" ht="15">
      <c r="A52" s="103" t="str">
        <f>VLOOKUP(CONCATENATE(C52,"-",B52),[1]!ACHIEV,2,FALSE)</f>
        <v>LO20Fast</v>
      </c>
      <c r="B52" s="103" t="s">
        <v>198</v>
      </c>
      <c r="C52" s="103" t="str">
        <f>[1]MLIST!B$64</f>
        <v>Lighting Controls Interior</v>
      </c>
      <c r="D52" s="103" t="s">
        <v>240</v>
      </c>
      <c r="E52" s="103" t="s">
        <v>955</v>
      </c>
      <c r="F52" s="122">
        <f t="shared" si="12"/>
        <v>0</v>
      </c>
      <c r="G52" s="123">
        <f t="shared" si="13"/>
        <v>0</v>
      </c>
      <c r="H52" s="123">
        <f t="shared" si="14"/>
        <v>9999</v>
      </c>
      <c r="I52" s="23" t="s">
        <v>285</v>
      </c>
      <c r="J52" t="s">
        <v>839</v>
      </c>
      <c r="K52" s="296">
        <f ca="1">VLOOKUP(forRPM!$J52,'SC-NR'!$D$134:$Y$169,COLUMN()-9,FALSE)</f>
        <v>0</v>
      </c>
      <c r="L52" s="296">
        <f ca="1">VLOOKUP(forRPM!$J52,'SC-NR'!$D$134:$Y$169,COLUMN()-9,FALSE)</f>
        <v>0</v>
      </c>
      <c r="M52" s="296">
        <f ca="1">VLOOKUP(forRPM!$J52,'SC-NR'!$D$134:$Y$169,COLUMN()-9,FALSE)</f>
        <v>0</v>
      </c>
      <c r="N52" s="296">
        <f ca="1">VLOOKUP(forRPM!$J52,'SC-NR'!$D$134:$Y$169,COLUMN()-9,FALSE)</f>
        <v>0</v>
      </c>
      <c r="O52" s="296">
        <f ca="1">VLOOKUP(forRPM!$J52,'SC-NR'!$D$134:$Y$169,COLUMN()-9,FALSE)</f>
        <v>0</v>
      </c>
      <c r="P52" s="296">
        <f ca="1">VLOOKUP(forRPM!$J52,'SC-NR'!$D$134:$Y$169,COLUMN()-9,FALSE)</f>
        <v>0</v>
      </c>
      <c r="Q52" s="296">
        <f ca="1">VLOOKUP(forRPM!$J52,'SC-NR'!$D$134:$Y$169,COLUMN()-9,FALSE)</f>
        <v>0</v>
      </c>
      <c r="R52" s="296">
        <f ca="1">VLOOKUP(forRPM!$J52,'SC-NR'!$D$134:$Y$169,COLUMN()-9,FALSE)</f>
        <v>0</v>
      </c>
      <c r="S52" s="296">
        <f ca="1">VLOOKUP(forRPM!$J52,'SC-NR'!$D$134:$Y$169,COLUMN()-9,FALSE)</f>
        <v>0</v>
      </c>
      <c r="T52" s="296">
        <f ca="1">VLOOKUP(forRPM!$J52,'SC-NR'!$D$134:$Y$169,COLUMN()-9,FALSE)</f>
        <v>0</v>
      </c>
      <c r="U52" s="296">
        <f ca="1">VLOOKUP(forRPM!$J52,'SC-NR'!$D$134:$Y$169,COLUMN()-9,FALSE)</f>
        <v>0</v>
      </c>
      <c r="V52" s="296">
        <f ca="1">VLOOKUP(forRPM!$J52,'SC-NR'!$D$134:$Y$169,COLUMN()-9,FALSE)</f>
        <v>0</v>
      </c>
      <c r="W52" s="296">
        <f ca="1">VLOOKUP(forRPM!$J52,'SC-NR'!$D$134:$Y$169,COLUMN()-9,FALSE)</f>
        <v>0</v>
      </c>
      <c r="X52" s="296">
        <f ca="1">VLOOKUP(forRPM!$J52,'SC-NR'!$D$134:$Y$169,COLUMN()-9,FALSE)</f>
        <v>0</v>
      </c>
      <c r="Y52" s="296">
        <f ca="1">VLOOKUP(forRPM!$J52,'SC-NR'!$D$134:$Y$169,COLUMN()-9,FALSE)</f>
        <v>0</v>
      </c>
      <c r="Z52" s="296">
        <f ca="1">VLOOKUP(forRPM!$J52,'SC-NR'!$D$134:$Y$169,COLUMN()-9,FALSE)</f>
        <v>0</v>
      </c>
      <c r="AA52" s="296">
        <f ca="1">VLOOKUP(forRPM!$J52,'SC-NR'!$D$134:$Y$169,COLUMN()-9,FALSE)</f>
        <v>0</v>
      </c>
      <c r="AB52" s="296">
        <f ca="1">VLOOKUP(forRPM!$J52,'SC-NR'!$D$134:$Y$169,COLUMN()-9,FALSE)</f>
        <v>0</v>
      </c>
      <c r="AC52" s="296">
        <f ca="1">VLOOKUP(forRPM!$J52,'SC-NR'!$D$134:$Y$169,COLUMN()-9,FALSE)</f>
        <v>0</v>
      </c>
      <c r="AD52" s="296">
        <f ca="1">VLOOKUP(forRPM!$J52,'SC-NR'!$D$134:$Y$169,COLUMN()-9,FALSE)</f>
        <v>0</v>
      </c>
      <c r="AE52" s="296">
        <f>VLOOKUP(forRPM!$J52,'SC-NR'!$D$134:$Y$169,COLUMN()-9,FALSE)</f>
        <v>0</v>
      </c>
      <c r="AF52" s="333">
        <f t="shared" si="15"/>
        <v>0</v>
      </c>
      <c r="AG52" s="333">
        <f t="shared" si="15"/>
        <v>0</v>
      </c>
      <c r="AH52" s="333">
        <f t="shared" si="15"/>
        <v>0</v>
      </c>
      <c r="AI52" s="333">
        <f t="shared" si="15"/>
        <v>0</v>
      </c>
      <c r="AJ52" s="333">
        <f t="shared" si="15"/>
        <v>0</v>
      </c>
      <c r="AK52" s="333">
        <f t="shared" si="15"/>
        <v>0</v>
      </c>
      <c r="AL52" s="333">
        <f t="shared" si="15"/>
        <v>0</v>
      </c>
      <c r="AM52" s="333">
        <f t="shared" si="15"/>
        <v>0</v>
      </c>
      <c r="AN52" s="333">
        <f t="shared" si="15"/>
        <v>0</v>
      </c>
      <c r="AO52" s="333">
        <f t="shared" si="15"/>
        <v>0</v>
      </c>
      <c r="AP52" s="333">
        <f t="shared" si="16"/>
        <v>0</v>
      </c>
      <c r="AQ52" s="333">
        <f t="shared" si="16"/>
        <v>0</v>
      </c>
      <c r="AR52" s="333">
        <f t="shared" si="16"/>
        <v>0</v>
      </c>
      <c r="AS52" s="333">
        <f t="shared" si="16"/>
        <v>0</v>
      </c>
      <c r="AT52" s="333">
        <f t="shared" si="16"/>
        <v>0</v>
      </c>
      <c r="AU52" s="333">
        <f t="shared" si="16"/>
        <v>0</v>
      </c>
      <c r="AV52" s="333">
        <f t="shared" si="16"/>
        <v>0</v>
      </c>
      <c r="AW52" s="333">
        <f t="shared" si="16"/>
        <v>0</v>
      </c>
      <c r="AX52" s="333">
        <f t="shared" si="16"/>
        <v>0</v>
      </c>
      <c r="AY52" s="333">
        <f t="shared" si="16"/>
        <v>0</v>
      </c>
      <c r="AZ52" s="333">
        <f t="shared" si="16"/>
        <v>0</v>
      </c>
      <c r="BA52" s="333">
        <f t="shared" si="16"/>
        <v>0</v>
      </c>
      <c r="BB52" s="333">
        <f t="shared" si="16"/>
        <v>0</v>
      </c>
      <c r="BC52" s="333">
        <f t="shared" si="16"/>
        <v>0</v>
      </c>
      <c r="BD52" s="333">
        <f t="shared" si="16"/>
        <v>0</v>
      </c>
    </row>
    <row r="53" spans="1:56" ht="15">
      <c r="A53" s="103" t="str">
        <f>VLOOKUP(CONCATENATE(C53,"-",B53),[1]!ACHIEV,2,FALSE)</f>
        <v>LO20Fast</v>
      </c>
      <c r="B53" s="103" t="s">
        <v>198</v>
      </c>
      <c r="C53" s="103" t="str">
        <f>[1]MLIST!B$64</f>
        <v>Lighting Controls Interior</v>
      </c>
      <c r="D53" s="103" t="s">
        <v>240</v>
      </c>
      <c r="E53" s="103" t="s">
        <v>955</v>
      </c>
      <c r="F53" s="122">
        <f t="shared" si="12"/>
        <v>0</v>
      </c>
      <c r="G53" s="123">
        <f t="shared" si="13"/>
        <v>0</v>
      </c>
      <c r="H53" s="123">
        <f t="shared" si="14"/>
        <v>9999</v>
      </c>
      <c r="I53" s="23" t="s">
        <v>508</v>
      </c>
      <c r="J53" t="s">
        <v>840</v>
      </c>
      <c r="K53" s="296">
        <f ca="1">VLOOKUP(forRPM!$J53,'SC-NR'!$D$134:$Y$169,COLUMN()-9,FALSE)</f>
        <v>0</v>
      </c>
      <c r="L53" s="296">
        <f ca="1">VLOOKUP(forRPM!$J53,'SC-NR'!$D$134:$Y$169,COLUMN()-9,FALSE)</f>
        <v>0</v>
      </c>
      <c r="M53" s="296">
        <f ca="1">VLOOKUP(forRPM!$J53,'SC-NR'!$D$134:$Y$169,COLUMN()-9,FALSE)</f>
        <v>0</v>
      </c>
      <c r="N53" s="296">
        <f ca="1">VLOOKUP(forRPM!$J53,'SC-NR'!$D$134:$Y$169,COLUMN()-9,FALSE)</f>
        <v>0</v>
      </c>
      <c r="O53" s="296">
        <f ca="1">VLOOKUP(forRPM!$J53,'SC-NR'!$D$134:$Y$169,COLUMN()-9,FALSE)</f>
        <v>0</v>
      </c>
      <c r="P53" s="296">
        <f ca="1">VLOOKUP(forRPM!$J53,'SC-NR'!$D$134:$Y$169,COLUMN()-9,FALSE)</f>
        <v>0</v>
      </c>
      <c r="Q53" s="296">
        <f ca="1">VLOOKUP(forRPM!$J53,'SC-NR'!$D$134:$Y$169,COLUMN()-9,FALSE)</f>
        <v>0</v>
      </c>
      <c r="R53" s="296">
        <f ca="1">VLOOKUP(forRPM!$J53,'SC-NR'!$D$134:$Y$169,COLUMN()-9,FALSE)</f>
        <v>0</v>
      </c>
      <c r="S53" s="296">
        <f ca="1">VLOOKUP(forRPM!$J53,'SC-NR'!$D$134:$Y$169,COLUMN()-9,FALSE)</f>
        <v>0</v>
      </c>
      <c r="T53" s="296">
        <f ca="1">VLOOKUP(forRPM!$J53,'SC-NR'!$D$134:$Y$169,COLUMN()-9,FALSE)</f>
        <v>0</v>
      </c>
      <c r="U53" s="296">
        <f ca="1">VLOOKUP(forRPM!$J53,'SC-NR'!$D$134:$Y$169,COLUMN()-9,FALSE)</f>
        <v>0</v>
      </c>
      <c r="V53" s="296">
        <f ca="1">VLOOKUP(forRPM!$J53,'SC-NR'!$D$134:$Y$169,COLUMN()-9,FALSE)</f>
        <v>0</v>
      </c>
      <c r="W53" s="296">
        <f ca="1">VLOOKUP(forRPM!$J53,'SC-NR'!$D$134:$Y$169,COLUMN()-9,FALSE)</f>
        <v>0</v>
      </c>
      <c r="X53" s="296">
        <f ca="1">VLOOKUP(forRPM!$J53,'SC-NR'!$D$134:$Y$169,COLUMN()-9,FALSE)</f>
        <v>0</v>
      </c>
      <c r="Y53" s="296">
        <f ca="1">VLOOKUP(forRPM!$J53,'SC-NR'!$D$134:$Y$169,COLUMN()-9,FALSE)</f>
        <v>0</v>
      </c>
      <c r="Z53" s="296">
        <f ca="1">VLOOKUP(forRPM!$J53,'SC-NR'!$D$134:$Y$169,COLUMN()-9,FALSE)</f>
        <v>0</v>
      </c>
      <c r="AA53" s="296">
        <f ca="1">VLOOKUP(forRPM!$J53,'SC-NR'!$D$134:$Y$169,COLUMN()-9,FALSE)</f>
        <v>0</v>
      </c>
      <c r="AB53" s="296">
        <f ca="1">VLOOKUP(forRPM!$J53,'SC-NR'!$D$134:$Y$169,COLUMN()-9,FALSE)</f>
        <v>0</v>
      </c>
      <c r="AC53" s="296">
        <f ca="1">VLOOKUP(forRPM!$J53,'SC-NR'!$D$134:$Y$169,COLUMN()-9,FALSE)</f>
        <v>0</v>
      </c>
      <c r="AD53" s="296">
        <f ca="1">VLOOKUP(forRPM!$J53,'SC-NR'!$D$134:$Y$169,COLUMN()-9,FALSE)</f>
        <v>0</v>
      </c>
      <c r="AE53" s="296">
        <f>VLOOKUP(forRPM!$J53,'SC-NR'!$D$134:$Y$169,COLUMN()-9,FALSE)</f>
        <v>0</v>
      </c>
      <c r="AF53" s="333">
        <f t="shared" ref="AF53:AO62" si="17">VLOOKUP($J53,MeasOut,COLUMN()-17,FALSE)</f>
        <v>0</v>
      </c>
      <c r="AG53" s="333">
        <f t="shared" si="17"/>
        <v>0</v>
      </c>
      <c r="AH53" s="333">
        <f t="shared" si="17"/>
        <v>0</v>
      </c>
      <c r="AI53" s="333">
        <f t="shared" si="17"/>
        <v>0</v>
      </c>
      <c r="AJ53" s="333">
        <f t="shared" si="17"/>
        <v>0</v>
      </c>
      <c r="AK53" s="333">
        <f t="shared" si="17"/>
        <v>0</v>
      </c>
      <c r="AL53" s="333">
        <f t="shared" si="17"/>
        <v>0</v>
      </c>
      <c r="AM53" s="333">
        <f t="shared" si="17"/>
        <v>0</v>
      </c>
      <c r="AN53" s="333">
        <f t="shared" si="17"/>
        <v>0</v>
      </c>
      <c r="AO53" s="333">
        <f t="shared" si="17"/>
        <v>0</v>
      </c>
      <c r="AP53" s="333">
        <f t="shared" ref="AP53:BD62" si="18">VLOOKUP($J53,MeasOut,COLUMN()-17,FALSE)</f>
        <v>0</v>
      </c>
      <c r="AQ53" s="333">
        <f t="shared" si="18"/>
        <v>0</v>
      </c>
      <c r="AR53" s="333">
        <f t="shared" si="18"/>
        <v>0</v>
      </c>
      <c r="AS53" s="333">
        <f t="shared" si="18"/>
        <v>0</v>
      </c>
      <c r="AT53" s="333">
        <f t="shared" si="18"/>
        <v>0</v>
      </c>
      <c r="AU53" s="333">
        <f t="shared" si="18"/>
        <v>0</v>
      </c>
      <c r="AV53" s="333">
        <f t="shared" si="18"/>
        <v>0</v>
      </c>
      <c r="AW53" s="333">
        <f t="shared" si="18"/>
        <v>0</v>
      </c>
      <c r="AX53" s="333">
        <f t="shared" si="18"/>
        <v>0</v>
      </c>
      <c r="AY53" s="333">
        <f t="shared" si="18"/>
        <v>0</v>
      </c>
      <c r="AZ53" s="333">
        <f t="shared" si="18"/>
        <v>0</v>
      </c>
      <c r="BA53" s="333">
        <f t="shared" si="18"/>
        <v>0</v>
      </c>
      <c r="BB53" s="333">
        <f t="shared" si="18"/>
        <v>0</v>
      </c>
      <c r="BC53" s="333">
        <f t="shared" si="18"/>
        <v>0</v>
      </c>
      <c r="BD53" s="333">
        <f t="shared" si="18"/>
        <v>0</v>
      </c>
    </row>
    <row r="54" spans="1:56" ht="15">
      <c r="A54" s="103" t="str">
        <f>VLOOKUP(CONCATENATE(C54,"-",B54),[1]!ACHIEV,2,FALSE)</f>
        <v>LO20Fast</v>
      </c>
      <c r="B54" s="103" t="s">
        <v>198</v>
      </c>
      <c r="C54" s="103" t="str">
        <f>[1]MLIST!B$64</f>
        <v>Lighting Controls Interior</v>
      </c>
      <c r="D54" s="103" t="s">
        <v>240</v>
      </c>
      <c r="E54" s="103" t="s">
        <v>955</v>
      </c>
      <c r="F54" s="122">
        <f t="shared" si="12"/>
        <v>0</v>
      </c>
      <c r="G54" s="123">
        <f t="shared" si="13"/>
        <v>0</v>
      </c>
      <c r="H54" s="123">
        <f t="shared" si="14"/>
        <v>9999</v>
      </c>
      <c r="I54" s="23" t="s">
        <v>288</v>
      </c>
      <c r="J54" t="s">
        <v>841</v>
      </c>
      <c r="K54" s="296">
        <f ca="1">VLOOKUP(forRPM!$J54,'SC-NR'!$D$134:$Y$169,COLUMN()-9,FALSE)</f>
        <v>0</v>
      </c>
      <c r="L54" s="296">
        <f ca="1">VLOOKUP(forRPM!$J54,'SC-NR'!$D$134:$Y$169,COLUMN()-9,FALSE)</f>
        <v>0</v>
      </c>
      <c r="M54" s="296">
        <f ca="1">VLOOKUP(forRPM!$J54,'SC-NR'!$D$134:$Y$169,COLUMN()-9,FALSE)</f>
        <v>0</v>
      </c>
      <c r="N54" s="296">
        <f ca="1">VLOOKUP(forRPM!$J54,'SC-NR'!$D$134:$Y$169,COLUMN()-9,FALSE)</f>
        <v>0</v>
      </c>
      <c r="O54" s="296">
        <f ca="1">VLOOKUP(forRPM!$J54,'SC-NR'!$D$134:$Y$169,COLUMN()-9,FALSE)</f>
        <v>0</v>
      </c>
      <c r="P54" s="296">
        <f ca="1">VLOOKUP(forRPM!$J54,'SC-NR'!$D$134:$Y$169,COLUMN()-9,FALSE)</f>
        <v>0</v>
      </c>
      <c r="Q54" s="296">
        <f ca="1">VLOOKUP(forRPM!$J54,'SC-NR'!$D$134:$Y$169,COLUMN()-9,FALSE)</f>
        <v>0</v>
      </c>
      <c r="R54" s="296">
        <f ca="1">VLOOKUP(forRPM!$J54,'SC-NR'!$D$134:$Y$169,COLUMN()-9,FALSE)</f>
        <v>0</v>
      </c>
      <c r="S54" s="296">
        <f ca="1">VLOOKUP(forRPM!$J54,'SC-NR'!$D$134:$Y$169,COLUMN()-9,FALSE)</f>
        <v>0</v>
      </c>
      <c r="T54" s="296">
        <f ca="1">VLOOKUP(forRPM!$J54,'SC-NR'!$D$134:$Y$169,COLUMN()-9,FALSE)</f>
        <v>0</v>
      </c>
      <c r="U54" s="296">
        <f ca="1">VLOOKUP(forRPM!$J54,'SC-NR'!$D$134:$Y$169,COLUMN()-9,FALSE)</f>
        <v>0</v>
      </c>
      <c r="V54" s="296">
        <f ca="1">VLOOKUP(forRPM!$J54,'SC-NR'!$D$134:$Y$169,COLUMN()-9,FALSE)</f>
        <v>0</v>
      </c>
      <c r="W54" s="296">
        <f ca="1">VLOOKUP(forRPM!$J54,'SC-NR'!$D$134:$Y$169,COLUMN()-9,FALSE)</f>
        <v>0</v>
      </c>
      <c r="X54" s="296">
        <f ca="1">VLOOKUP(forRPM!$J54,'SC-NR'!$D$134:$Y$169,COLUMN()-9,FALSE)</f>
        <v>0</v>
      </c>
      <c r="Y54" s="296">
        <f ca="1">VLOOKUP(forRPM!$J54,'SC-NR'!$D$134:$Y$169,COLUMN()-9,FALSE)</f>
        <v>0</v>
      </c>
      <c r="Z54" s="296">
        <f ca="1">VLOOKUP(forRPM!$J54,'SC-NR'!$D$134:$Y$169,COLUMN()-9,FALSE)</f>
        <v>0</v>
      </c>
      <c r="AA54" s="296">
        <f ca="1">VLOOKUP(forRPM!$J54,'SC-NR'!$D$134:$Y$169,COLUMN()-9,FALSE)</f>
        <v>0</v>
      </c>
      <c r="AB54" s="296">
        <f ca="1">VLOOKUP(forRPM!$J54,'SC-NR'!$D$134:$Y$169,COLUMN()-9,FALSE)</f>
        <v>0</v>
      </c>
      <c r="AC54" s="296">
        <f ca="1">VLOOKUP(forRPM!$J54,'SC-NR'!$D$134:$Y$169,COLUMN()-9,FALSE)</f>
        <v>0</v>
      </c>
      <c r="AD54" s="296">
        <f ca="1">VLOOKUP(forRPM!$J54,'SC-NR'!$D$134:$Y$169,COLUMN()-9,FALSE)</f>
        <v>0</v>
      </c>
      <c r="AE54" s="296">
        <f>VLOOKUP(forRPM!$J54,'SC-NR'!$D$134:$Y$169,COLUMN()-9,FALSE)</f>
        <v>0</v>
      </c>
      <c r="AF54" s="333">
        <f t="shared" si="17"/>
        <v>0</v>
      </c>
      <c r="AG54" s="333">
        <f t="shared" si="17"/>
        <v>0</v>
      </c>
      <c r="AH54" s="333">
        <f t="shared" si="17"/>
        <v>0</v>
      </c>
      <c r="AI54" s="333">
        <f t="shared" si="17"/>
        <v>0</v>
      </c>
      <c r="AJ54" s="333">
        <f t="shared" si="17"/>
        <v>0</v>
      </c>
      <c r="AK54" s="333">
        <f t="shared" si="17"/>
        <v>0</v>
      </c>
      <c r="AL54" s="333">
        <f t="shared" si="17"/>
        <v>0</v>
      </c>
      <c r="AM54" s="333">
        <f t="shared" si="17"/>
        <v>0</v>
      </c>
      <c r="AN54" s="333">
        <f t="shared" si="17"/>
        <v>0</v>
      </c>
      <c r="AO54" s="333">
        <f t="shared" si="17"/>
        <v>0</v>
      </c>
      <c r="AP54" s="333">
        <f t="shared" si="18"/>
        <v>0</v>
      </c>
      <c r="AQ54" s="333">
        <f t="shared" si="18"/>
        <v>0</v>
      </c>
      <c r="AR54" s="333">
        <f t="shared" si="18"/>
        <v>0</v>
      </c>
      <c r="AS54" s="333">
        <f t="shared" si="18"/>
        <v>0</v>
      </c>
      <c r="AT54" s="333">
        <f t="shared" si="18"/>
        <v>0</v>
      </c>
      <c r="AU54" s="333">
        <f t="shared" si="18"/>
        <v>0</v>
      </c>
      <c r="AV54" s="333">
        <f t="shared" si="18"/>
        <v>0</v>
      </c>
      <c r="AW54" s="333">
        <f t="shared" si="18"/>
        <v>0</v>
      </c>
      <c r="AX54" s="333">
        <f t="shared" si="18"/>
        <v>0</v>
      </c>
      <c r="AY54" s="333">
        <f t="shared" si="18"/>
        <v>0</v>
      </c>
      <c r="AZ54" s="333">
        <f t="shared" si="18"/>
        <v>0</v>
      </c>
      <c r="BA54" s="333">
        <f t="shared" si="18"/>
        <v>0</v>
      </c>
      <c r="BB54" s="333">
        <f t="shared" si="18"/>
        <v>0</v>
      </c>
      <c r="BC54" s="333">
        <f t="shared" si="18"/>
        <v>0</v>
      </c>
      <c r="BD54" s="333">
        <f t="shared" si="18"/>
        <v>0</v>
      </c>
    </row>
    <row r="55" spans="1:56" ht="15">
      <c r="A55" s="103" t="str">
        <f>VLOOKUP(CONCATENATE(C55,"-",B55),[1]!ACHIEV,2,FALSE)</f>
        <v>LO20Fast</v>
      </c>
      <c r="B55" s="103" t="s">
        <v>198</v>
      </c>
      <c r="C55" s="103" t="str">
        <f>[1]MLIST!B$64</f>
        <v>Lighting Controls Interior</v>
      </c>
      <c r="D55" s="103" t="s">
        <v>240</v>
      </c>
      <c r="E55" s="103" t="s">
        <v>955</v>
      </c>
      <c r="F55" s="122">
        <f t="shared" si="12"/>
        <v>0</v>
      </c>
      <c r="G55" s="123">
        <f t="shared" si="13"/>
        <v>0</v>
      </c>
      <c r="H55" s="123">
        <f t="shared" si="14"/>
        <v>9999</v>
      </c>
      <c r="I55" s="23" t="s">
        <v>283</v>
      </c>
      <c r="J55" t="s">
        <v>842</v>
      </c>
      <c r="K55" s="296">
        <f ca="1">VLOOKUP(forRPM!$J55,'SC-NR'!$D$134:$Y$169,COLUMN()-9,FALSE)</f>
        <v>0</v>
      </c>
      <c r="L55" s="296">
        <f ca="1">VLOOKUP(forRPM!$J55,'SC-NR'!$D$134:$Y$169,COLUMN()-9,FALSE)</f>
        <v>0</v>
      </c>
      <c r="M55" s="296">
        <f ca="1">VLOOKUP(forRPM!$J55,'SC-NR'!$D$134:$Y$169,COLUMN()-9,FALSE)</f>
        <v>0</v>
      </c>
      <c r="N55" s="296">
        <f ca="1">VLOOKUP(forRPM!$J55,'SC-NR'!$D$134:$Y$169,COLUMN()-9,FALSE)</f>
        <v>0</v>
      </c>
      <c r="O55" s="296">
        <f ca="1">VLOOKUP(forRPM!$J55,'SC-NR'!$D$134:$Y$169,COLUMN()-9,FALSE)</f>
        <v>0</v>
      </c>
      <c r="P55" s="296">
        <f ca="1">VLOOKUP(forRPM!$J55,'SC-NR'!$D$134:$Y$169,COLUMN()-9,FALSE)</f>
        <v>0</v>
      </c>
      <c r="Q55" s="296">
        <f ca="1">VLOOKUP(forRPM!$J55,'SC-NR'!$D$134:$Y$169,COLUMN()-9,FALSE)</f>
        <v>0</v>
      </c>
      <c r="R55" s="296">
        <f ca="1">VLOOKUP(forRPM!$J55,'SC-NR'!$D$134:$Y$169,COLUMN()-9,FALSE)</f>
        <v>0</v>
      </c>
      <c r="S55" s="296">
        <f ca="1">VLOOKUP(forRPM!$J55,'SC-NR'!$D$134:$Y$169,COLUMN()-9,FALSE)</f>
        <v>0</v>
      </c>
      <c r="T55" s="296">
        <f ca="1">VLOOKUP(forRPM!$J55,'SC-NR'!$D$134:$Y$169,COLUMN()-9,FALSE)</f>
        <v>0</v>
      </c>
      <c r="U55" s="296">
        <f ca="1">VLOOKUP(forRPM!$J55,'SC-NR'!$D$134:$Y$169,COLUMN()-9,FALSE)</f>
        <v>0</v>
      </c>
      <c r="V55" s="296">
        <f ca="1">VLOOKUP(forRPM!$J55,'SC-NR'!$D$134:$Y$169,COLUMN()-9,FALSE)</f>
        <v>0</v>
      </c>
      <c r="W55" s="296">
        <f ca="1">VLOOKUP(forRPM!$J55,'SC-NR'!$D$134:$Y$169,COLUMN()-9,FALSE)</f>
        <v>0</v>
      </c>
      <c r="X55" s="296">
        <f ca="1">VLOOKUP(forRPM!$J55,'SC-NR'!$D$134:$Y$169,COLUMN()-9,FALSE)</f>
        <v>0</v>
      </c>
      <c r="Y55" s="296">
        <f ca="1">VLOOKUP(forRPM!$J55,'SC-NR'!$D$134:$Y$169,COLUMN()-9,FALSE)</f>
        <v>0</v>
      </c>
      <c r="Z55" s="296">
        <f ca="1">VLOOKUP(forRPM!$J55,'SC-NR'!$D$134:$Y$169,COLUMN()-9,FALSE)</f>
        <v>0</v>
      </c>
      <c r="AA55" s="296">
        <f ca="1">VLOOKUP(forRPM!$J55,'SC-NR'!$D$134:$Y$169,COLUMN()-9,FALSE)</f>
        <v>0</v>
      </c>
      <c r="AB55" s="296">
        <f ca="1">VLOOKUP(forRPM!$J55,'SC-NR'!$D$134:$Y$169,COLUMN()-9,FALSE)</f>
        <v>0</v>
      </c>
      <c r="AC55" s="296">
        <f ca="1">VLOOKUP(forRPM!$J55,'SC-NR'!$D$134:$Y$169,COLUMN()-9,FALSE)</f>
        <v>0</v>
      </c>
      <c r="AD55" s="296">
        <f ca="1">VLOOKUP(forRPM!$J55,'SC-NR'!$D$134:$Y$169,COLUMN()-9,FALSE)</f>
        <v>0</v>
      </c>
      <c r="AE55" s="296">
        <f>VLOOKUP(forRPM!$J55,'SC-NR'!$D$134:$Y$169,COLUMN()-9,FALSE)</f>
        <v>0</v>
      </c>
      <c r="AF55" s="333">
        <f t="shared" si="17"/>
        <v>0</v>
      </c>
      <c r="AG55" s="333">
        <f t="shared" si="17"/>
        <v>0</v>
      </c>
      <c r="AH55" s="333">
        <f t="shared" si="17"/>
        <v>0</v>
      </c>
      <c r="AI55" s="333">
        <f t="shared" si="17"/>
        <v>0</v>
      </c>
      <c r="AJ55" s="333">
        <f t="shared" si="17"/>
        <v>0</v>
      </c>
      <c r="AK55" s="333">
        <f t="shared" si="17"/>
        <v>0</v>
      </c>
      <c r="AL55" s="333">
        <f t="shared" si="17"/>
        <v>0</v>
      </c>
      <c r="AM55" s="333">
        <f t="shared" si="17"/>
        <v>0</v>
      </c>
      <c r="AN55" s="333">
        <f t="shared" si="17"/>
        <v>0</v>
      </c>
      <c r="AO55" s="333">
        <f t="shared" si="17"/>
        <v>0</v>
      </c>
      <c r="AP55" s="333">
        <f t="shared" si="18"/>
        <v>0</v>
      </c>
      <c r="AQ55" s="333">
        <f t="shared" si="18"/>
        <v>0</v>
      </c>
      <c r="AR55" s="333">
        <f t="shared" si="18"/>
        <v>0</v>
      </c>
      <c r="AS55" s="333">
        <f t="shared" si="18"/>
        <v>0</v>
      </c>
      <c r="AT55" s="333">
        <f t="shared" si="18"/>
        <v>0</v>
      </c>
      <c r="AU55" s="333">
        <f t="shared" si="18"/>
        <v>0</v>
      </c>
      <c r="AV55" s="333">
        <f t="shared" si="18"/>
        <v>0</v>
      </c>
      <c r="AW55" s="333">
        <f t="shared" si="18"/>
        <v>0</v>
      </c>
      <c r="AX55" s="333">
        <f t="shared" si="18"/>
        <v>0</v>
      </c>
      <c r="AY55" s="333">
        <f t="shared" si="18"/>
        <v>0</v>
      </c>
      <c r="AZ55" s="333">
        <f t="shared" si="18"/>
        <v>0</v>
      </c>
      <c r="BA55" s="333">
        <f t="shared" si="18"/>
        <v>0</v>
      </c>
      <c r="BB55" s="333">
        <f t="shared" si="18"/>
        <v>0</v>
      </c>
      <c r="BC55" s="333">
        <f t="shared" si="18"/>
        <v>0</v>
      </c>
      <c r="BD55" s="333">
        <f t="shared" si="18"/>
        <v>0</v>
      </c>
    </row>
    <row r="56" spans="1:56" ht="15">
      <c r="A56" s="103" t="str">
        <f>VLOOKUP(CONCATENATE(C56,"-",B56),[1]!ACHIEV,2,FALSE)</f>
        <v>LO20Fast</v>
      </c>
      <c r="B56" s="103" t="s">
        <v>198</v>
      </c>
      <c r="C56" s="103" t="str">
        <f>[1]MLIST!B$64</f>
        <v>Lighting Controls Interior</v>
      </c>
      <c r="D56" s="103" t="s">
        <v>240</v>
      </c>
      <c r="E56" s="103" t="s">
        <v>955</v>
      </c>
      <c r="F56" s="122">
        <f t="shared" si="12"/>
        <v>6.3814565609291204E-2</v>
      </c>
      <c r="G56" s="123">
        <f t="shared" si="13"/>
        <v>400.94925728417473</v>
      </c>
      <c r="H56" s="123">
        <f t="shared" si="14"/>
        <v>98.54746043268986</v>
      </c>
      <c r="I56" s="23" t="s">
        <v>287</v>
      </c>
      <c r="J56" t="s">
        <v>785</v>
      </c>
      <c r="K56" s="296">
        <f ca="1">VLOOKUP(forRPM!$J56,'SC-NR'!$D$134:$Y$169,COLUMN()-9,FALSE)</f>
        <v>2.2161210457633529E-2</v>
      </c>
      <c r="L56" s="296">
        <f ca="1">VLOOKUP(forRPM!$J56,'SC-NR'!$D$134:$Y$169,COLUMN()-9,FALSE)</f>
        <v>3.7355211554636968E-2</v>
      </c>
      <c r="M56" s="296">
        <f ca="1">VLOOKUP(forRPM!$J56,'SC-NR'!$D$134:$Y$169,COLUMN()-9,FALSE)</f>
        <v>4.7579491604133495E-2</v>
      </c>
      <c r="N56" s="296">
        <f ca="1">VLOOKUP(forRPM!$J56,'SC-NR'!$D$134:$Y$169,COLUMN()-9,FALSE)</f>
        <v>5.5301763331191592E-2</v>
      </c>
      <c r="O56" s="296">
        <f ca="1">VLOOKUP(forRPM!$J56,'SC-NR'!$D$134:$Y$169,COLUMN()-9,FALSE)</f>
        <v>6.1880834450726632E-2</v>
      </c>
      <c r="P56" s="296">
        <f ca="1">VLOOKUP(forRPM!$J56,'SC-NR'!$D$134:$Y$169,COLUMN()-9,FALSE)</f>
        <v>6.7392578700473188E-2</v>
      </c>
      <c r="Q56" s="296">
        <f ca="1">VLOOKUP(forRPM!$J56,'SC-NR'!$D$134:$Y$169,COLUMN()-9,FALSE)</f>
        <v>7.1938170208225224E-2</v>
      </c>
      <c r="R56" s="296">
        <f ca="1">VLOOKUP(forRPM!$J56,'SC-NR'!$D$134:$Y$169,COLUMN()-9,FALSE)</f>
        <v>7.5628580990325073E-2</v>
      </c>
      <c r="S56" s="296">
        <f ca="1">VLOOKUP(forRPM!$J56,'SC-NR'!$D$134:$Y$169,COLUMN()-9,FALSE)</f>
        <v>7.8574836463750825E-2</v>
      </c>
      <c r="T56" s="296">
        <f ca="1">VLOOKUP(forRPM!$J56,'SC-NR'!$D$134:$Y$169,COLUMN()-9,FALSE)</f>
        <v>0.10793418136836412</v>
      </c>
      <c r="U56" s="296">
        <f ca="1">VLOOKUP(forRPM!$J56,'SC-NR'!$D$134:$Y$169,COLUMN()-9,FALSE)</f>
        <v>0.10045512356658455</v>
      </c>
      <c r="V56" s="296">
        <f ca="1">VLOOKUP(forRPM!$J56,'SC-NR'!$D$134:$Y$169,COLUMN()-9,FALSE)</f>
        <v>9.9452938209761976E-2</v>
      </c>
      <c r="W56" s="296">
        <f ca="1">VLOOKUP(forRPM!$J56,'SC-NR'!$D$134:$Y$169,COLUMN()-9,FALSE)</f>
        <v>0.10091969845482618</v>
      </c>
      <c r="X56" s="296">
        <f ca="1">VLOOKUP(forRPM!$J56,'SC-NR'!$D$134:$Y$169,COLUMN()-9,FALSE)</f>
        <v>9.9004348404014536E-2</v>
      </c>
      <c r="Y56" s="296">
        <f ca="1">VLOOKUP(forRPM!$J56,'SC-NR'!$D$134:$Y$169,COLUMN()-9,FALSE)</f>
        <v>9.5322893709285927E-2</v>
      </c>
      <c r="Z56" s="296">
        <f ca="1">VLOOKUP(forRPM!$J56,'SC-NR'!$D$134:$Y$169,COLUMN()-9,FALSE)</f>
        <v>9.6635872151708588E-2</v>
      </c>
      <c r="AA56" s="296">
        <f ca="1">VLOOKUP(forRPM!$J56,'SC-NR'!$D$134:$Y$169,COLUMN()-9,FALSE)</f>
        <v>9.384662382708811E-2</v>
      </c>
      <c r="AB56" s="296">
        <f ca="1">VLOOKUP(forRPM!$J56,'SC-NR'!$D$134:$Y$169,COLUMN()-9,FALSE)</f>
        <v>9.2336050925341515E-2</v>
      </c>
      <c r="AC56" s="296">
        <f ca="1">VLOOKUP(forRPM!$J56,'SC-NR'!$D$134:$Y$169,COLUMN()-9,FALSE)</f>
        <v>9.2051121177637862E-2</v>
      </c>
      <c r="AD56" s="296">
        <f ca="1">VLOOKUP(forRPM!$J56,'SC-NR'!$D$134:$Y$169,COLUMN()-9,FALSE)</f>
        <v>9.0828482840982216E-2</v>
      </c>
      <c r="AE56" s="296">
        <f>VLOOKUP(forRPM!$J56,'SC-NR'!$D$134:$Y$169,COLUMN()-9,FALSE)</f>
        <v>1.6871149941930927</v>
      </c>
      <c r="AF56" s="333">
        <f t="shared" si="17"/>
        <v>24.880551757240323</v>
      </c>
      <c r="AG56" s="333">
        <f t="shared" si="17"/>
        <v>23.032005674099434</v>
      </c>
      <c r="AH56" s="333">
        <f t="shared" si="17"/>
        <v>26.546733431145899</v>
      </c>
      <c r="AI56" s="333">
        <f t="shared" si="17"/>
        <v>24.08303252221679</v>
      </c>
      <c r="AJ56" s="333">
        <f t="shared" si="17"/>
        <v>24.655786823169006</v>
      </c>
      <c r="AK56" s="333">
        <f t="shared" si="17"/>
        <v>24.6104362974758</v>
      </c>
      <c r="AL56" s="333">
        <f t="shared" si="17"/>
        <v>23.868083389094156</v>
      </c>
      <c r="AM56" s="333">
        <f t="shared" si="17"/>
        <v>25.814319742487513</v>
      </c>
      <c r="AN56" s="333">
        <f t="shared" si="17"/>
        <v>22.875048790515113</v>
      </c>
      <c r="AO56" s="333">
        <f t="shared" si="17"/>
        <v>25.82663817981825</v>
      </c>
      <c r="AP56" s="333">
        <f t="shared" si="18"/>
        <v>23.406328734093599</v>
      </c>
      <c r="AQ56" s="333">
        <f t="shared" si="18"/>
        <v>24.229707830199658</v>
      </c>
      <c r="AR56" s="333">
        <f t="shared" si="18"/>
        <v>0</v>
      </c>
      <c r="AS56" s="333">
        <f t="shared" si="18"/>
        <v>9.4572837656524662</v>
      </c>
      <c r="AT56" s="333">
        <f t="shared" si="18"/>
        <v>8.3261421673669371</v>
      </c>
      <c r="AU56" s="333">
        <f t="shared" si="18"/>
        <v>8.061778716020477</v>
      </c>
      <c r="AV56" s="333">
        <f t="shared" si="18"/>
        <v>8.916609553520729</v>
      </c>
      <c r="AW56" s="333">
        <f t="shared" si="18"/>
        <v>9.0999940751797386</v>
      </c>
      <c r="AX56" s="333">
        <f t="shared" si="18"/>
        <v>8.3085647210178326</v>
      </c>
      <c r="AY56" s="333">
        <f t="shared" si="18"/>
        <v>9.7936518492945517</v>
      </c>
      <c r="AZ56" s="333">
        <f t="shared" si="18"/>
        <v>8.4670240092276732</v>
      </c>
      <c r="BA56" s="333">
        <f t="shared" si="18"/>
        <v>9.7132898040198299</v>
      </c>
      <c r="BB56" s="333">
        <f t="shared" si="18"/>
        <v>8.3821488187925883</v>
      </c>
      <c r="BC56" s="333">
        <f t="shared" si="18"/>
        <v>9.2046866347323331</v>
      </c>
      <c r="BD56" s="333">
        <f t="shared" si="18"/>
        <v>9.3894099977940115</v>
      </c>
    </row>
    <row r="57" spans="1:56" ht="15">
      <c r="A57" s="103" t="str">
        <f>VLOOKUP(CONCATENATE(C57,"-",B57),[1]!ACHIEV,2,FALSE)</f>
        <v>LO20Fast</v>
      </c>
      <c r="B57" s="103" t="s">
        <v>198</v>
      </c>
      <c r="C57" s="103" t="str">
        <f>[1]MLIST!B$64</f>
        <v>Lighting Controls Interior</v>
      </c>
      <c r="D57" s="103" t="s">
        <v>240</v>
      </c>
      <c r="E57" s="103" t="s">
        <v>955</v>
      </c>
      <c r="F57" s="122">
        <f t="shared" si="12"/>
        <v>0.10840845653276636</v>
      </c>
      <c r="G57" s="123">
        <f t="shared" si="13"/>
        <v>641.44520348237063</v>
      </c>
      <c r="H57" s="123">
        <f t="shared" si="14"/>
        <v>96.156535194659156</v>
      </c>
      <c r="I57" s="23" t="s">
        <v>42</v>
      </c>
      <c r="J57" t="s">
        <v>789</v>
      </c>
      <c r="K57" s="296">
        <f ca="1">VLOOKUP(forRPM!$J57,'SC-NR'!$D$134:$Y$169,COLUMN()-9,FALSE)</f>
        <v>3.6041407049251406E-2</v>
      </c>
      <c r="L57" s="296">
        <f ca="1">VLOOKUP(forRPM!$J57,'SC-NR'!$D$134:$Y$169,COLUMN()-9,FALSE)</f>
        <v>6.1119664752471707E-2</v>
      </c>
      <c r="M57" s="296">
        <f ca="1">VLOOKUP(forRPM!$J57,'SC-NR'!$D$134:$Y$169,COLUMN()-9,FALSE)</f>
        <v>7.8319708819136094E-2</v>
      </c>
      <c r="N57" s="296">
        <f ca="1">VLOOKUP(forRPM!$J57,'SC-NR'!$D$134:$Y$169,COLUMN()-9,FALSE)</f>
        <v>9.1582342985221554E-2</v>
      </c>
      <c r="O57" s="296">
        <f ca="1">VLOOKUP(forRPM!$J57,'SC-NR'!$D$134:$Y$169,COLUMN()-9,FALSE)</f>
        <v>0.10309804642554196</v>
      </c>
      <c r="P57" s="296">
        <f ca="1">VLOOKUP(forRPM!$J57,'SC-NR'!$D$134:$Y$169,COLUMN()-9,FALSE)</f>
        <v>0.11296082431077881</v>
      </c>
      <c r="Q57" s="296">
        <f ca="1">VLOOKUP(forRPM!$J57,'SC-NR'!$D$134:$Y$169,COLUMN()-9,FALSE)</f>
        <v>0.12131001860353934</v>
      </c>
      <c r="R57" s="296">
        <f ca="1">VLOOKUP(forRPM!$J57,'SC-NR'!$D$134:$Y$169,COLUMN()-9,FALSE)</f>
        <v>0.12830534179740941</v>
      </c>
      <c r="S57" s="296">
        <f ca="1">VLOOKUP(forRPM!$J57,'SC-NR'!$D$134:$Y$169,COLUMN()-9,FALSE)</f>
        <v>0.13411080695719915</v>
      </c>
      <c r="T57" s="296">
        <f ca="1">VLOOKUP(forRPM!$J57,'SC-NR'!$D$134:$Y$169,COLUMN()-9,FALSE)</f>
        <v>0.17854670560662214</v>
      </c>
      <c r="U57" s="296">
        <f ca="1">VLOOKUP(forRPM!$J57,'SC-NR'!$D$134:$Y$169,COLUMN()-9,FALSE)</f>
        <v>0.16888356740539334</v>
      </c>
      <c r="V57" s="296">
        <f ca="1">VLOOKUP(forRPM!$J57,'SC-NR'!$D$134:$Y$169,COLUMN()-9,FALSE)</f>
        <v>0.16859945349469921</v>
      </c>
      <c r="W57" s="296">
        <f ca="1">VLOOKUP(forRPM!$J57,'SC-NR'!$D$134:$Y$169,COLUMN()-9,FALSE)</f>
        <v>0.17183824662018582</v>
      </c>
      <c r="X57" s="296">
        <f ca="1">VLOOKUP(forRPM!$J57,'SC-NR'!$D$134:$Y$169,COLUMN()-9,FALSE)</f>
        <v>0.17003801525004369</v>
      </c>
      <c r="Y57" s="296">
        <f ca="1">VLOOKUP(forRPM!$J57,'SC-NR'!$D$134:$Y$169,COLUMN()-9,FALSE)</f>
        <v>0.16558160139615433</v>
      </c>
      <c r="Z57" s="296">
        <f ca="1">VLOOKUP(forRPM!$J57,'SC-NR'!$D$134:$Y$169,COLUMN()-9,FALSE)</f>
        <v>0.16839197348841597</v>
      </c>
      <c r="AA57" s="296">
        <f ca="1">VLOOKUP(forRPM!$J57,'SC-NR'!$D$134:$Y$169,COLUMN()-9,FALSE)</f>
        <v>0.16514125037968666</v>
      </c>
      <c r="AB57" s="296">
        <f ca="1">VLOOKUP(forRPM!$J57,'SC-NR'!$D$134:$Y$169,COLUMN()-9,FALSE)</f>
        <v>0.16372595325289757</v>
      </c>
      <c r="AC57" s="296">
        <f ca="1">VLOOKUP(forRPM!$J57,'SC-NR'!$D$134:$Y$169,COLUMN()-9,FALSE)</f>
        <v>0.16407433648505543</v>
      </c>
      <c r="AD57" s="296">
        <f ca="1">VLOOKUP(forRPM!$J57,'SC-NR'!$D$134:$Y$169,COLUMN()-9,FALSE)</f>
        <v>0.16301951038921456</v>
      </c>
      <c r="AE57" s="296">
        <f>VLOOKUP(forRPM!$J57,'SC-NR'!$D$134:$Y$169,COLUMN()-9,FALSE)</f>
        <v>3.1201425544672761</v>
      </c>
      <c r="AF57" s="333">
        <f t="shared" si="17"/>
        <v>39.073089912032195</v>
      </c>
      <c r="AG57" s="333">
        <f t="shared" si="17"/>
        <v>36.072703682026983</v>
      </c>
      <c r="AH57" s="333">
        <f t="shared" si="17"/>
        <v>41.357366639261507</v>
      </c>
      <c r="AI57" s="333">
        <f t="shared" si="17"/>
        <v>38.280455927919647</v>
      </c>
      <c r="AJ57" s="333">
        <f t="shared" si="17"/>
        <v>38.786655497734131</v>
      </c>
      <c r="AK57" s="333">
        <f t="shared" si="17"/>
        <v>38.795103036826667</v>
      </c>
      <c r="AL57" s="333">
        <f t="shared" si="17"/>
        <v>37.972244085861867</v>
      </c>
      <c r="AM57" s="333">
        <f t="shared" si="17"/>
        <v>40.581497980248109</v>
      </c>
      <c r="AN57" s="333">
        <f t="shared" si="17"/>
        <v>36.104993047920829</v>
      </c>
      <c r="AO57" s="333">
        <f t="shared" si="17"/>
        <v>40.387487772425672</v>
      </c>
      <c r="AP57" s="333">
        <f t="shared" si="18"/>
        <v>36.410269595485651</v>
      </c>
      <c r="AQ57" s="333">
        <f t="shared" si="18"/>
        <v>38.189538368732883</v>
      </c>
      <c r="AR57" s="333">
        <f t="shared" si="18"/>
        <v>0</v>
      </c>
      <c r="AS57" s="333">
        <f t="shared" si="18"/>
        <v>15.553432162509642</v>
      </c>
      <c r="AT57" s="333">
        <f t="shared" si="18"/>
        <v>13.787769764539291</v>
      </c>
      <c r="AU57" s="333">
        <f t="shared" si="18"/>
        <v>13.973979110094906</v>
      </c>
      <c r="AV57" s="333">
        <f t="shared" si="18"/>
        <v>15.016158240775212</v>
      </c>
      <c r="AW57" s="333">
        <f t="shared" si="18"/>
        <v>15.203946218259567</v>
      </c>
      <c r="AX57" s="333">
        <f t="shared" si="18"/>
        <v>14.347723203784321</v>
      </c>
      <c r="AY57" s="333">
        <f t="shared" si="18"/>
        <v>16.134922970934976</v>
      </c>
      <c r="AZ57" s="333">
        <f t="shared" si="18"/>
        <v>14.553760366994451</v>
      </c>
      <c r="BA57" s="333">
        <f t="shared" si="18"/>
        <v>15.977137246319428</v>
      </c>
      <c r="BB57" s="333">
        <f t="shared" si="18"/>
        <v>14.34361754606504</v>
      </c>
      <c r="BC57" s="333">
        <f t="shared" si="18"/>
        <v>14.983897607919035</v>
      </c>
      <c r="BD57" s="333">
        <f t="shared" si="18"/>
        <v>15.557453497698656</v>
      </c>
    </row>
    <row r="58" spans="1:56" ht="15">
      <c r="A58" s="103" t="str">
        <f>VLOOKUP(CONCATENATE(C58,"-",B58),[1]!ACHIEV,2,FALSE)</f>
        <v>LO20Fast</v>
      </c>
      <c r="B58" s="103" t="s">
        <v>198</v>
      </c>
      <c r="C58" s="103" t="str">
        <f>[1]MLIST!B$64</f>
        <v>Lighting Controls Interior</v>
      </c>
      <c r="D58" s="103" t="s">
        <v>240</v>
      </c>
      <c r="E58" s="103" t="s">
        <v>955</v>
      </c>
      <c r="F58" s="122">
        <f t="shared" si="12"/>
        <v>9.6152554339938065E-2</v>
      </c>
      <c r="G58" s="123">
        <f t="shared" si="13"/>
        <v>568.92789323395243</v>
      </c>
      <c r="H58" s="123">
        <f t="shared" si="14"/>
        <v>109.63602464408459</v>
      </c>
      <c r="I58" s="23" t="s">
        <v>503</v>
      </c>
      <c r="J58" t="s">
        <v>794</v>
      </c>
      <c r="K58" s="296">
        <f ca="1">VLOOKUP(forRPM!$J58,'SC-NR'!$D$134:$Y$169,COLUMN()-9,FALSE)</f>
        <v>1.6041669816848916E-2</v>
      </c>
      <c r="L58" s="296">
        <f ca="1">VLOOKUP(forRPM!$J58,'SC-NR'!$D$134:$Y$169,COLUMN()-9,FALSE)</f>
        <v>2.720375150547889E-2</v>
      </c>
      <c r="M58" s="296">
        <f ca="1">VLOOKUP(forRPM!$J58,'SC-NR'!$D$134:$Y$169,COLUMN()-9,FALSE)</f>
        <v>3.4859319096822751E-2</v>
      </c>
      <c r="N58" s="296">
        <f ca="1">VLOOKUP(forRPM!$J58,'SC-NR'!$D$134:$Y$169,COLUMN()-9,FALSE)</f>
        <v>4.076238492062003E-2</v>
      </c>
      <c r="O58" s="296">
        <f ca="1">VLOOKUP(forRPM!$J58,'SC-NR'!$D$134:$Y$169,COLUMN()-9,FALSE)</f>
        <v>4.5887909349950212E-2</v>
      </c>
      <c r="P58" s="296">
        <f ca="1">VLOOKUP(forRPM!$J58,'SC-NR'!$D$134:$Y$169,COLUMN()-9,FALSE)</f>
        <v>5.0277733146110101E-2</v>
      </c>
      <c r="Q58" s="296">
        <f ca="1">VLOOKUP(forRPM!$J58,'SC-NR'!$D$134:$Y$169,COLUMN()-9,FALSE)</f>
        <v>5.3993876023056032E-2</v>
      </c>
      <c r="R58" s="296">
        <f ca="1">VLOOKUP(forRPM!$J58,'SC-NR'!$D$134:$Y$169,COLUMN()-9,FALSE)</f>
        <v>5.710742441435112E-2</v>
      </c>
      <c r="S58" s="296">
        <f ca="1">VLOOKUP(forRPM!$J58,'SC-NR'!$D$134:$Y$169,COLUMN()-9,FALSE)</f>
        <v>5.9691378894799224E-2</v>
      </c>
      <c r="T58" s="296">
        <f ca="1">VLOOKUP(forRPM!$J58,'SC-NR'!$D$134:$Y$169,COLUMN()-9,FALSE)</f>
        <v>9.6994232557760449E-2</v>
      </c>
      <c r="U58" s="296">
        <f ca="1">VLOOKUP(forRPM!$J58,'SC-NR'!$D$134:$Y$169,COLUMN()-9,FALSE)</f>
        <v>8.6704856197796581E-2</v>
      </c>
      <c r="V58" s="296">
        <f ca="1">VLOOKUP(forRPM!$J58,'SC-NR'!$D$134:$Y$169,COLUMN()-9,FALSE)</f>
        <v>8.5164673870716384E-2</v>
      </c>
      <c r="W58" s="296">
        <f ca="1">VLOOKUP(forRPM!$J58,'SC-NR'!$D$134:$Y$169,COLUMN()-9,FALSE)</f>
        <v>8.7083249732674672E-2</v>
      </c>
      <c r="X58" s="296">
        <f ca="1">VLOOKUP(forRPM!$J58,'SC-NR'!$D$134:$Y$169,COLUMN()-9,FALSE)</f>
        <v>8.479177671142793E-2</v>
      </c>
      <c r="Y58" s="296">
        <f ca="1">VLOOKUP(forRPM!$J58,'SC-NR'!$D$134:$Y$169,COLUMN()-9,FALSE)</f>
        <v>8.0345608761601003E-2</v>
      </c>
      <c r="Z58" s="296">
        <f ca="1">VLOOKUP(forRPM!$J58,'SC-NR'!$D$134:$Y$169,COLUMN()-9,FALSE)</f>
        <v>8.2500780244877642E-2</v>
      </c>
      <c r="AA58" s="296">
        <f ca="1">VLOOKUP(forRPM!$J58,'SC-NR'!$D$134:$Y$169,COLUMN()-9,FALSE)</f>
        <v>7.9401139141163632E-2</v>
      </c>
      <c r="AB58" s="296">
        <f ca="1">VLOOKUP(forRPM!$J58,'SC-NR'!$D$134:$Y$169,COLUMN()-9,FALSE)</f>
        <v>7.8023283620152428E-2</v>
      </c>
      <c r="AC58" s="296">
        <f ca="1">VLOOKUP(forRPM!$J58,'SC-NR'!$D$134:$Y$169,COLUMN()-9,FALSE)</f>
        <v>7.8282461611360057E-2</v>
      </c>
      <c r="AD58" s="296">
        <f ca="1">VLOOKUP(forRPM!$J58,'SC-NR'!$D$134:$Y$169,COLUMN()-9,FALSE)</f>
        <v>7.7353413253647127E-2</v>
      </c>
      <c r="AE58" s="296">
        <f>VLOOKUP(forRPM!$J58,'SC-NR'!$D$134:$Y$169,COLUMN()-9,FALSE)</f>
        <v>1.4340708500764963</v>
      </c>
      <c r="AF58" s="333">
        <f t="shared" si="17"/>
        <v>34.655759533486382</v>
      </c>
      <c r="AG58" s="333">
        <f t="shared" si="17"/>
        <v>31.994575994412742</v>
      </c>
      <c r="AH58" s="333">
        <f t="shared" si="17"/>
        <v>36.681791903719294</v>
      </c>
      <c r="AI58" s="333">
        <f t="shared" si="17"/>
        <v>33.95273520617269</v>
      </c>
      <c r="AJ58" s="333">
        <f t="shared" si="17"/>
        <v>34.401707391555014</v>
      </c>
      <c r="AK58" s="333">
        <f t="shared" si="17"/>
        <v>34.409199910935989</v>
      </c>
      <c r="AL58" s="333">
        <f t="shared" si="17"/>
        <v>33.679367640214252</v>
      </c>
      <c r="AM58" s="333">
        <f t="shared" si="17"/>
        <v>35.993637531058411</v>
      </c>
      <c r="AN58" s="333">
        <f t="shared" si="17"/>
        <v>32.023214950339316</v>
      </c>
      <c r="AO58" s="333">
        <f t="shared" si="17"/>
        <v>35.821560760972567</v>
      </c>
      <c r="AP58" s="333">
        <f t="shared" si="18"/>
        <v>32.293979065679004</v>
      </c>
      <c r="AQ58" s="333">
        <f t="shared" si="18"/>
        <v>33.872096150606787</v>
      </c>
      <c r="AR58" s="333">
        <f t="shared" si="18"/>
        <v>0</v>
      </c>
      <c r="AS58" s="333">
        <f t="shared" si="18"/>
        <v>13.795069859021879</v>
      </c>
      <c r="AT58" s="333">
        <f t="shared" si="18"/>
        <v>12.22902090770676</v>
      </c>
      <c r="AU58" s="333">
        <f t="shared" si="18"/>
        <v>12.394178726476449</v>
      </c>
      <c r="AV58" s="333">
        <f t="shared" si="18"/>
        <v>13.318536370701372</v>
      </c>
      <c r="AW58" s="333">
        <f t="shared" si="18"/>
        <v>13.485094352310435</v>
      </c>
      <c r="AX58" s="333">
        <f t="shared" si="18"/>
        <v>12.725669925844654</v>
      </c>
      <c r="AY58" s="333">
        <f t="shared" si="18"/>
        <v>14.310821381952126</v>
      </c>
      <c r="AZ58" s="333">
        <f t="shared" si="18"/>
        <v>12.908413967824634</v>
      </c>
      <c r="BA58" s="333">
        <f t="shared" si="18"/>
        <v>14.170873808253596</v>
      </c>
      <c r="BB58" s="333">
        <f t="shared" si="18"/>
        <v>12.722028425083732</v>
      </c>
      <c r="BC58" s="333">
        <f t="shared" si="18"/>
        <v>13.289922899456101</v>
      </c>
      <c r="BD58" s="333">
        <f t="shared" si="18"/>
        <v>13.798636570168291</v>
      </c>
    </row>
    <row r="59" spans="1:56" ht="15">
      <c r="A59" s="103" t="str">
        <f>VLOOKUP(CONCATENATE(C59,"-",B59),[1]!ACHIEV,2,FALSE)</f>
        <v>LO20Fast</v>
      </c>
      <c r="B59" s="103" t="s">
        <v>198</v>
      </c>
      <c r="C59" s="103" t="str">
        <f>[1]MLIST!B$64</f>
        <v>Lighting Controls Interior</v>
      </c>
      <c r="D59" s="103" t="s">
        <v>240</v>
      </c>
      <c r="E59" s="103" t="s">
        <v>955</v>
      </c>
      <c r="F59" s="122">
        <f t="shared" si="12"/>
        <v>0.10373629799966304</v>
      </c>
      <c r="G59" s="123">
        <f t="shared" si="13"/>
        <v>555.37841516252274</v>
      </c>
      <c r="H59" s="123">
        <f t="shared" si="14"/>
        <v>126.16662488112067</v>
      </c>
      <c r="I59" s="23" t="s">
        <v>504</v>
      </c>
      <c r="J59" t="s">
        <v>798</v>
      </c>
      <c r="K59" s="296">
        <f ca="1">VLOOKUP(forRPM!$J59,'SC-NR'!$D$134:$Y$169,COLUMN()-9,FALSE)</f>
        <v>1.5114023189784328E-2</v>
      </c>
      <c r="L59" s="296">
        <f ca="1">VLOOKUP(forRPM!$J59,'SC-NR'!$D$134:$Y$169,COLUMN()-9,FALSE)</f>
        <v>2.5630631710864035E-2</v>
      </c>
      <c r="M59" s="296">
        <f ca="1">VLOOKUP(forRPM!$J59,'SC-NR'!$D$134:$Y$169,COLUMN()-9,FALSE)</f>
        <v>3.2843498415364054E-2</v>
      </c>
      <c r="N59" s="296">
        <f ca="1">VLOOKUP(forRPM!$J59,'SC-NR'!$D$134:$Y$169,COLUMN()-9,FALSE)</f>
        <v>3.8405205816795955E-2</v>
      </c>
      <c r="O59" s="296">
        <f ca="1">VLOOKUP(forRPM!$J59,'SC-NR'!$D$134:$Y$169,COLUMN()-9,FALSE)</f>
        <v>4.3234334951677979E-2</v>
      </c>
      <c r="P59" s="296">
        <f ca="1">VLOOKUP(forRPM!$J59,'SC-NR'!$D$134:$Y$169,COLUMN()-9,FALSE)</f>
        <v>4.7370307042597176E-2</v>
      </c>
      <c r="Q59" s="296">
        <f ca="1">VLOOKUP(forRPM!$J59,'SC-NR'!$D$134:$Y$169,COLUMN()-9,FALSE)</f>
        <v>5.087155537023199E-2</v>
      </c>
      <c r="R59" s="296">
        <f ca="1">VLOOKUP(forRPM!$J59,'SC-NR'!$D$134:$Y$169,COLUMN()-9,FALSE)</f>
        <v>5.3805055630854699E-2</v>
      </c>
      <c r="S59" s="296">
        <f ca="1">VLOOKUP(forRPM!$J59,'SC-NR'!$D$134:$Y$169,COLUMN()-9,FALSE)</f>
        <v>5.623958697233767E-2</v>
      </c>
      <c r="T59" s="296">
        <f ca="1">VLOOKUP(forRPM!$J59,'SC-NR'!$D$134:$Y$169,COLUMN()-9,FALSE)</f>
        <v>9.2581773064802378E-2</v>
      </c>
      <c r="U59" s="296">
        <f ca="1">VLOOKUP(forRPM!$J59,'SC-NR'!$D$134:$Y$169,COLUMN()-9,FALSE)</f>
        <v>8.247856376178074E-2</v>
      </c>
      <c r="V59" s="296">
        <f ca="1">VLOOKUP(forRPM!$J59,'SC-NR'!$D$134:$Y$169,COLUMN()-9,FALSE)</f>
        <v>8.0930928327326124E-2</v>
      </c>
      <c r="W59" s="296">
        <f ca="1">VLOOKUP(forRPM!$J59,'SC-NR'!$D$134:$Y$169,COLUMN()-9,FALSE)</f>
        <v>8.2771125247567509E-2</v>
      </c>
      <c r="X59" s="296">
        <f ca="1">VLOOKUP(forRPM!$J59,'SC-NR'!$D$134:$Y$169,COLUMN()-9,FALSE)</f>
        <v>8.0510422672613727E-2</v>
      </c>
      <c r="Y59" s="296">
        <f ca="1">VLOOKUP(forRPM!$J59,'SC-NR'!$D$134:$Y$169,COLUMN()-9,FALSE)</f>
        <v>7.6153234092397479E-2</v>
      </c>
      <c r="Z59" s="296">
        <f ca="1">VLOOKUP(forRPM!$J59,'SC-NR'!$D$134:$Y$169,COLUMN()-9,FALSE)</f>
        <v>7.8245516251228303E-2</v>
      </c>
      <c r="AA59" s="296">
        <f ca="1">VLOOKUP(forRPM!$J59,'SC-NR'!$D$134:$Y$169,COLUMN()-9,FALSE)</f>
        <v>7.5212280911917381E-2</v>
      </c>
      <c r="AB59" s="296">
        <f ca="1">VLOOKUP(forRPM!$J59,'SC-NR'!$D$134:$Y$169,COLUMN()-9,FALSE)</f>
        <v>7.3863041116999595E-2</v>
      </c>
      <c r="AC59" s="296">
        <f ca="1">VLOOKUP(forRPM!$J59,'SC-NR'!$D$134:$Y$169,COLUMN()-9,FALSE)</f>
        <v>7.4114339741775614E-2</v>
      </c>
      <c r="AD59" s="296">
        <f ca="1">VLOOKUP(forRPM!$J59,'SC-NR'!$D$134:$Y$169,COLUMN()-9,FALSE)</f>
        <v>7.3207641021703934E-2</v>
      </c>
      <c r="AE59" s="296">
        <f>VLOOKUP(forRPM!$J59,'SC-NR'!$D$134:$Y$169,COLUMN()-9,FALSE)</f>
        <v>1.3542369208937608</v>
      </c>
      <c r="AF59" s="333">
        <f t="shared" si="17"/>
        <v>39.200686036477919</v>
      </c>
      <c r="AG59" s="333">
        <f t="shared" si="17"/>
        <v>36.522983930882482</v>
      </c>
      <c r="AH59" s="333">
        <f t="shared" si="17"/>
        <v>41.526418205783585</v>
      </c>
      <c r="AI59" s="333">
        <f t="shared" si="17"/>
        <v>38.817949308559371</v>
      </c>
      <c r="AJ59" s="333">
        <f t="shared" si="17"/>
        <v>38.686419264743861</v>
      </c>
      <c r="AK59" s="333">
        <f t="shared" si="17"/>
        <v>39.074318789573184</v>
      </c>
      <c r="AL59" s="333">
        <f t="shared" si="17"/>
        <v>38.296677183004412</v>
      </c>
      <c r="AM59" s="333">
        <f t="shared" si="17"/>
        <v>40.882326963056364</v>
      </c>
      <c r="AN59" s="333">
        <f t="shared" si="17"/>
        <v>36.664219171646096</v>
      </c>
      <c r="AO59" s="333">
        <f t="shared" si="17"/>
        <v>40.277033756549017</v>
      </c>
      <c r="AP59" s="333">
        <f t="shared" si="18"/>
        <v>36.042661220201609</v>
      </c>
      <c r="AQ59" s="333">
        <f t="shared" si="18"/>
        <v>37.940534438721876</v>
      </c>
      <c r="AR59" s="333">
        <f t="shared" si="18"/>
        <v>0</v>
      </c>
      <c r="AS59" s="333">
        <f t="shared" si="18"/>
        <v>7.8694913181169079</v>
      </c>
      <c r="AT59" s="333">
        <f t="shared" si="18"/>
        <v>7.0069760799638932</v>
      </c>
      <c r="AU59" s="333">
        <f t="shared" si="18"/>
        <v>7.0533584253844825</v>
      </c>
      <c r="AV59" s="333">
        <f t="shared" si="18"/>
        <v>7.7143491989757456</v>
      </c>
      <c r="AW59" s="333">
        <f t="shared" si="18"/>
        <v>7.6737084799014115</v>
      </c>
      <c r="AX59" s="333">
        <f t="shared" si="18"/>
        <v>7.3617754505465571</v>
      </c>
      <c r="AY59" s="333">
        <f t="shared" si="18"/>
        <v>8.3261502507957115</v>
      </c>
      <c r="AZ59" s="333">
        <f t="shared" si="18"/>
        <v>7.3883003738080202</v>
      </c>
      <c r="BA59" s="333">
        <f t="shared" si="18"/>
        <v>8.4153303606058358</v>
      </c>
      <c r="BB59" s="333">
        <f t="shared" si="18"/>
        <v>7.1693246437312625</v>
      </c>
      <c r="BC59" s="333">
        <f t="shared" si="18"/>
        <v>7.5495584127541777</v>
      </c>
      <c r="BD59" s="333">
        <f t="shared" si="18"/>
        <v>7.9178638987389025</v>
      </c>
    </row>
    <row r="60" spans="1:56" ht="15">
      <c r="A60" s="103" t="str">
        <f>VLOOKUP(CONCATENATE(C60,"-",B60),[1]!ACHIEV,2,FALSE)</f>
        <v>LO20Fast</v>
      </c>
      <c r="B60" s="103" t="s">
        <v>198</v>
      </c>
      <c r="C60" s="103" t="str">
        <f>[1]MLIST!B$64</f>
        <v>Lighting Controls Interior</v>
      </c>
      <c r="D60" s="103" t="s">
        <v>240</v>
      </c>
      <c r="E60" s="103" t="s">
        <v>955</v>
      </c>
      <c r="F60" s="122">
        <f t="shared" si="12"/>
        <v>0</v>
      </c>
      <c r="G60" s="123">
        <f t="shared" si="13"/>
        <v>0</v>
      </c>
      <c r="H60" s="123">
        <f t="shared" si="14"/>
        <v>9999</v>
      </c>
      <c r="I60" s="23" t="s">
        <v>772</v>
      </c>
      <c r="J60" t="s">
        <v>843</v>
      </c>
      <c r="K60" s="296">
        <f ca="1">VLOOKUP(forRPM!$J60,'SC-NR'!$D$134:$Y$169,COLUMN()-9,FALSE)</f>
        <v>0</v>
      </c>
      <c r="L60" s="296">
        <f ca="1">VLOOKUP(forRPM!$J60,'SC-NR'!$D$134:$Y$169,COLUMN()-9,FALSE)</f>
        <v>0</v>
      </c>
      <c r="M60" s="296">
        <f ca="1">VLOOKUP(forRPM!$J60,'SC-NR'!$D$134:$Y$169,COLUMN()-9,FALSE)</f>
        <v>0</v>
      </c>
      <c r="N60" s="296">
        <f ca="1">VLOOKUP(forRPM!$J60,'SC-NR'!$D$134:$Y$169,COLUMN()-9,FALSE)</f>
        <v>0</v>
      </c>
      <c r="O60" s="296">
        <f ca="1">VLOOKUP(forRPM!$J60,'SC-NR'!$D$134:$Y$169,COLUMN()-9,FALSE)</f>
        <v>0</v>
      </c>
      <c r="P60" s="296">
        <f ca="1">VLOOKUP(forRPM!$J60,'SC-NR'!$D$134:$Y$169,COLUMN()-9,FALSE)</f>
        <v>0</v>
      </c>
      <c r="Q60" s="296">
        <f ca="1">VLOOKUP(forRPM!$J60,'SC-NR'!$D$134:$Y$169,COLUMN()-9,FALSE)</f>
        <v>0</v>
      </c>
      <c r="R60" s="296">
        <f ca="1">VLOOKUP(forRPM!$J60,'SC-NR'!$D$134:$Y$169,COLUMN()-9,FALSE)</f>
        <v>0</v>
      </c>
      <c r="S60" s="296">
        <f ca="1">VLOOKUP(forRPM!$J60,'SC-NR'!$D$134:$Y$169,COLUMN()-9,FALSE)</f>
        <v>0</v>
      </c>
      <c r="T60" s="296">
        <f ca="1">VLOOKUP(forRPM!$J60,'SC-NR'!$D$134:$Y$169,COLUMN()-9,FALSE)</f>
        <v>0</v>
      </c>
      <c r="U60" s="296">
        <f ca="1">VLOOKUP(forRPM!$J60,'SC-NR'!$D$134:$Y$169,COLUMN()-9,FALSE)</f>
        <v>0</v>
      </c>
      <c r="V60" s="296">
        <f ca="1">VLOOKUP(forRPM!$J60,'SC-NR'!$D$134:$Y$169,COLUMN()-9,FALSE)</f>
        <v>0</v>
      </c>
      <c r="W60" s="296">
        <f ca="1">VLOOKUP(forRPM!$J60,'SC-NR'!$D$134:$Y$169,COLUMN()-9,FALSE)</f>
        <v>0</v>
      </c>
      <c r="X60" s="296">
        <f ca="1">VLOOKUP(forRPM!$J60,'SC-NR'!$D$134:$Y$169,COLUMN()-9,FALSE)</f>
        <v>0</v>
      </c>
      <c r="Y60" s="296">
        <f ca="1">VLOOKUP(forRPM!$J60,'SC-NR'!$D$134:$Y$169,COLUMN()-9,FALSE)</f>
        <v>0</v>
      </c>
      <c r="Z60" s="296">
        <f ca="1">VLOOKUP(forRPM!$J60,'SC-NR'!$D$134:$Y$169,COLUMN()-9,FALSE)</f>
        <v>0</v>
      </c>
      <c r="AA60" s="296">
        <f ca="1">VLOOKUP(forRPM!$J60,'SC-NR'!$D$134:$Y$169,COLUMN()-9,FALSE)</f>
        <v>0</v>
      </c>
      <c r="AB60" s="296">
        <f ca="1">VLOOKUP(forRPM!$J60,'SC-NR'!$D$134:$Y$169,COLUMN()-9,FALSE)</f>
        <v>0</v>
      </c>
      <c r="AC60" s="296">
        <f ca="1">VLOOKUP(forRPM!$J60,'SC-NR'!$D$134:$Y$169,COLUMN()-9,FALSE)</f>
        <v>0</v>
      </c>
      <c r="AD60" s="296">
        <f ca="1">VLOOKUP(forRPM!$J60,'SC-NR'!$D$134:$Y$169,COLUMN()-9,FALSE)</f>
        <v>0</v>
      </c>
      <c r="AE60" s="296">
        <f>VLOOKUP(forRPM!$J60,'SC-NR'!$D$134:$Y$169,COLUMN()-9,FALSE)</f>
        <v>0</v>
      </c>
      <c r="AF60" s="333">
        <f t="shared" si="17"/>
        <v>0</v>
      </c>
      <c r="AG60" s="333">
        <f t="shared" si="17"/>
        <v>0</v>
      </c>
      <c r="AH60" s="333">
        <f t="shared" si="17"/>
        <v>0</v>
      </c>
      <c r="AI60" s="333">
        <f t="shared" si="17"/>
        <v>0</v>
      </c>
      <c r="AJ60" s="333">
        <f t="shared" si="17"/>
        <v>0</v>
      </c>
      <c r="AK60" s="333">
        <f t="shared" si="17"/>
        <v>0</v>
      </c>
      <c r="AL60" s="333">
        <f t="shared" si="17"/>
        <v>0</v>
      </c>
      <c r="AM60" s="333">
        <f t="shared" si="17"/>
        <v>0</v>
      </c>
      <c r="AN60" s="333">
        <f t="shared" si="17"/>
        <v>0</v>
      </c>
      <c r="AO60" s="333">
        <f t="shared" si="17"/>
        <v>0</v>
      </c>
      <c r="AP60" s="333">
        <f t="shared" si="18"/>
        <v>0</v>
      </c>
      <c r="AQ60" s="333">
        <f t="shared" si="18"/>
        <v>0</v>
      </c>
      <c r="AR60" s="333">
        <f t="shared" si="18"/>
        <v>0</v>
      </c>
      <c r="AS60" s="333">
        <f t="shared" si="18"/>
        <v>0</v>
      </c>
      <c r="AT60" s="333">
        <f t="shared" si="18"/>
        <v>0</v>
      </c>
      <c r="AU60" s="333">
        <f t="shared" si="18"/>
        <v>0</v>
      </c>
      <c r="AV60" s="333">
        <f t="shared" si="18"/>
        <v>0</v>
      </c>
      <c r="AW60" s="333">
        <f t="shared" si="18"/>
        <v>0</v>
      </c>
      <c r="AX60" s="333">
        <f t="shared" si="18"/>
        <v>0</v>
      </c>
      <c r="AY60" s="333">
        <f t="shared" si="18"/>
        <v>0</v>
      </c>
      <c r="AZ60" s="333">
        <f t="shared" si="18"/>
        <v>0</v>
      </c>
      <c r="BA60" s="333">
        <f t="shared" si="18"/>
        <v>0</v>
      </c>
      <c r="BB60" s="333">
        <f t="shared" si="18"/>
        <v>0</v>
      </c>
      <c r="BC60" s="333">
        <f t="shared" si="18"/>
        <v>0</v>
      </c>
      <c r="BD60" s="333">
        <f t="shared" si="18"/>
        <v>0</v>
      </c>
    </row>
    <row r="61" spans="1:56" ht="15">
      <c r="A61" s="103" t="str">
        <f>VLOOKUP(CONCATENATE(C61,"-",B61),[1]!ACHIEV,2,FALSE)</f>
        <v>LO20Fast</v>
      </c>
      <c r="B61" s="103" t="s">
        <v>198</v>
      </c>
      <c r="C61" s="103" t="str">
        <f>[1]MLIST!B$64</f>
        <v>Lighting Controls Interior</v>
      </c>
      <c r="D61" s="103" t="s">
        <v>240</v>
      </c>
      <c r="E61" s="103" t="s">
        <v>955</v>
      </c>
      <c r="F61" s="122">
        <f t="shared" si="12"/>
        <v>0</v>
      </c>
      <c r="G61" s="123">
        <f t="shared" si="13"/>
        <v>0</v>
      </c>
      <c r="H61" s="123">
        <f t="shared" si="14"/>
        <v>9999</v>
      </c>
      <c r="I61" s="23" t="s">
        <v>510</v>
      </c>
      <c r="J61" t="s">
        <v>844</v>
      </c>
      <c r="K61" s="296">
        <f ca="1">VLOOKUP(forRPM!$J61,'SC-NR'!$D$134:$Y$169,COLUMN()-9,FALSE)</f>
        <v>0</v>
      </c>
      <c r="L61" s="296">
        <f ca="1">VLOOKUP(forRPM!$J61,'SC-NR'!$D$134:$Y$169,COLUMN()-9,FALSE)</f>
        <v>0</v>
      </c>
      <c r="M61" s="296">
        <f ca="1">VLOOKUP(forRPM!$J61,'SC-NR'!$D$134:$Y$169,COLUMN()-9,FALSE)</f>
        <v>0</v>
      </c>
      <c r="N61" s="296">
        <f ca="1">VLOOKUP(forRPM!$J61,'SC-NR'!$D$134:$Y$169,COLUMN()-9,FALSE)</f>
        <v>0</v>
      </c>
      <c r="O61" s="296">
        <f ca="1">VLOOKUP(forRPM!$J61,'SC-NR'!$D$134:$Y$169,COLUMN()-9,FALSE)</f>
        <v>0</v>
      </c>
      <c r="P61" s="296">
        <f ca="1">VLOOKUP(forRPM!$J61,'SC-NR'!$D$134:$Y$169,COLUMN()-9,FALSE)</f>
        <v>0</v>
      </c>
      <c r="Q61" s="296">
        <f ca="1">VLOOKUP(forRPM!$J61,'SC-NR'!$D$134:$Y$169,COLUMN()-9,FALSE)</f>
        <v>0</v>
      </c>
      <c r="R61" s="296">
        <f ca="1">VLOOKUP(forRPM!$J61,'SC-NR'!$D$134:$Y$169,COLUMN()-9,FALSE)</f>
        <v>0</v>
      </c>
      <c r="S61" s="296">
        <f ca="1">VLOOKUP(forRPM!$J61,'SC-NR'!$D$134:$Y$169,COLUMN()-9,FALSE)</f>
        <v>0</v>
      </c>
      <c r="T61" s="296">
        <f ca="1">VLOOKUP(forRPM!$J61,'SC-NR'!$D$134:$Y$169,COLUMN()-9,FALSE)</f>
        <v>0</v>
      </c>
      <c r="U61" s="296">
        <f ca="1">VLOOKUP(forRPM!$J61,'SC-NR'!$D$134:$Y$169,COLUMN()-9,FALSE)</f>
        <v>0</v>
      </c>
      <c r="V61" s="296">
        <f ca="1">VLOOKUP(forRPM!$J61,'SC-NR'!$D$134:$Y$169,COLUMN()-9,FALSE)</f>
        <v>0</v>
      </c>
      <c r="W61" s="296">
        <f ca="1">VLOOKUP(forRPM!$J61,'SC-NR'!$D$134:$Y$169,COLUMN()-9,FALSE)</f>
        <v>0</v>
      </c>
      <c r="X61" s="296">
        <f ca="1">VLOOKUP(forRPM!$J61,'SC-NR'!$D$134:$Y$169,COLUMN()-9,FALSE)</f>
        <v>0</v>
      </c>
      <c r="Y61" s="296">
        <f ca="1">VLOOKUP(forRPM!$J61,'SC-NR'!$D$134:$Y$169,COLUMN()-9,FALSE)</f>
        <v>0</v>
      </c>
      <c r="Z61" s="296">
        <f ca="1">VLOOKUP(forRPM!$J61,'SC-NR'!$D$134:$Y$169,COLUMN()-9,FALSE)</f>
        <v>0</v>
      </c>
      <c r="AA61" s="296">
        <f ca="1">VLOOKUP(forRPM!$J61,'SC-NR'!$D$134:$Y$169,COLUMN()-9,FALSE)</f>
        <v>0</v>
      </c>
      <c r="AB61" s="296">
        <f ca="1">VLOOKUP(forRPM!$J61,'SC-NR'!$D$134:$Y$169,COLUMN()-9,FALSE)</f>
        <v>0</v>
      </c>
      <c r="AC61" s="296">
        <f ca="1">VLOOKUP(forRPM!$J61,'SC-NR'!$D$134:$Y$169,COLUMN()-9,FALSE)</f>
        <v>0</v>
      </c>
      <c r="AD61" s="296">
        <f ca="1">VLOOKUP(forRPM!$J61,'SC-NR'!$D$134:$Y$169,COLUMN()-9,FALSE)</f>
        <v>0</v>
      </c>
      <c r="AE61" s="296">
        <f>VLOOKUP(forRPM!$J61,'SC-NR'!$D$134:$Y$169,COLUMN()-9,FALSE)</f>
        <v>0</v>
      </c>
      <c r="AF61" s="333">
        <f t="shared" si="17"/>
        <v>0</v>
      </c>
      <c r="AG61" s="333">
        <f t="shared" si="17"/>
        <v>0</v>
      </c>
      <c r="AH61" s="333">
        <f t="shared" si="17"/>
        <v>0</v>
      </c>
      <c r="AI61" s="333">
        <f t="shared" si="17"/>
        <v>0</v>
      </c>
      <c r="AJ61" s="333">
        <f t="shared" si="17"/>
        <v>0</v>
      </c>
      <c r="AK61" s="333">
        <f t="shared" si="17"/>
        <v>0</v>
      </c>
      <c r="AL61" s="333">
        <f t="shared" si="17"/>
        <v>0</v>
      </c>
      <c r="AM61" s="333">
        <f t="shared" si="17"/>
        <v>0</v>
      </c>
      <c r="AN61" s="333">
        <f t="shared" si="17"/>
        <v>0</v>
      </c>
      <c r="AO61" s="333">
        <f t="shared" si="17"/>
        <v>0</v>
      </c>
      <c r="AP61" s="333">
        <f t="shared" si="18"/>
        <v>0</v>
      </c>
      <c r="AQ61" s="333">
        <f t="shared" si="18"/>
        <v>0</v>
      </c>
      <c r="AR61" s="333">
        <f t="shared" si="18"/>
        <v>0</v>
      </c>
      <c r="AS61" s="333">
        <f t="shared" si="18"/>
        <v>0</v>
      </c>
      <c r="AT61" s="333">
        <f t="shared" si="18"/>
        <v>0</v>
      </c>
      <c r="AU61" s="333">
        <f t="shared" si="18"/>
        <v>0</v>
      </c>
      <c r="AV61" s="333">
        <f t="shared" si="18"/>
        <v>0</v>
      </c>
      <c r="AW61" s="333">
        <f t="shared" si="18"/>
        <v>0</v>
      </c>
      <c r="AX61" s="333">
        <f t="shared" si="18"/>
        <v>0</v>
      </c>
      <c r="AY61" s="333">
        <f t="shared" si="18"/>
        <v>0</v>
      </c>
      <c r="AZ61" s="333">
        <f t="shared" si="18"/>
        <v>0</v>
      </c>
      <c r="BA61" s="333">
        <f t="shared" si="18"/>
        <v>0</v>
      </c>
      <c r="BB61" s="333">
        <f t="shared" si="18"/>
        <v>0</v>
      </c>
      <c r="BC61" s="333">
        <f t="shared" si="18"/>
        <v>0</v>
      </c>
      <c r="BD61" s="333">
        <f t="shared" si="18"/>
        <v>0</v>
      </c>
    </row>
    <row r="62" spans="1:56" ht="15">
      <c r="A62" s="103" t="str">
        <f>VLOOKUP(CONCATENATE(C62,"-",B62),[1]!ACHIEV,2,FALSE)</f>
        <v>LO20Fast</v>
      </c>
      <c r="B62" s="103" t="s">
        <v>198</v>
      </c>
      <c r="C62" s="103" t="str">
        <f>[1]MLIST!B$64</f>
        <v>Lighting Controls Interior</v>
      </c>
      <c r="D62" s="103" t="s">
        <v>240</v>
      </c>
      <c r="E62" s="103" t="s">
        <v>955</v>
      </c>
      <c r="F62" s="122">
        <f t="shared" si="12"/>
        <v>0</v>
      </c>
      <c r="G62" s="123">
        <f t="shared" si="13"/>
        <v>0</v>
      </c>
      <c r="H62" s="123">
        <f t="shared" si="14"/>
        <v>9999</v>
      </c>
      <c r="I62" s="23" t="s">
        <v>511</v>
      </c>
      <c r="J62" t="s">
        <v>845</v>
      </c>
      <c r="K62" s="296">
        <f ca="1">VLOOKUP(forRPM!$J62,'SC-NR'!$D$134:$Y$169,COLUMN()-9,FALSE)</f>
        <v>0</v>
      </c>
      <c r="L62" s="296">
        <f ca="1">VLOOKUP(forRPM!$J62,'SC-NR'!$D$134:$Y$169,COLUMN()-9,FALSE)</f>
        <v>0</v>
      </c>
      <c r="M62" s="296">
        <f ca="1">VLOOKUP(forRPM!$J62,'SC-NR'!$D$134:$Y$169,COLUMN()-9,FALSE)</f>
        <v>0</v>
      </c>
      <c r="N62" s="296">
        <f ca="1">VLOOKUP(forRPM!$J62,'SC-NR'!$D$134:$Y$169,COLUMN()-9,FALSE)</f>
        <v>0</v>
      </c>
      <c r="O62" s="296">
        <f ca="1">VLOOKUP(forRPM!$J62,'SC-NR'!$D$134:$Y$169,COLUMN()-9,FALSE)</f>
        <v>0</v>
      </c>
      <c r="P62" s="296">
        <f ca="1">VLOOKUP(forRPM!$J62,'SC-NR'!$D$134:$Y$169,COLUMN()-9,FALSE)</f>
        <v>0</v>
      </c>
      <c r="Q62" s="296">
        <f ca="1">VLOOKUP(forRPM!$J62,'SC-NR'!$D$134:$Y$169,COLUMN()-9,FALSE)</f>
        <v>0</v>
      </c>
      <c r="R62" s="296">
        <f ca="1">VLOOKUP(forRPM!$J62,'SC-NR'!$D$134:$Y$169,COLUMN()-9,FALSE)</f>
        <v>0</v>
      </c>
      <c r="S62" s="296">
        <f ca="1">VLOOKUP(forRPM!$J62,'SC-NR'!$D$134:$Y$169,COLUMN()-9,FALSE)</f>
        <v>0</v>
      </c>
      <c r="T62" s="296">
        <f ca="1">VLOOKUP(forRPM!$J62,'SC-NR'!$D$134:$Y$169,COLUMN()-9,FALSE)</f>
        <v>0</v>
      </c>
      <c r="U62" s="296">
        <f ca="1">VLOOKUP(forRPM!$J62,'SC-NR'!$D$134:$Y$169,COLUMN()-9,FALSE)</f>
        <v>0</v>
      </c>
      <c r="V62" s="296">
        <f ca="1">VLOOKUP(forRPM!$J62,'SC-NR'!$D$134:$Y$169,COLUMN()-9,FALSE)</f>
        <v>0</v>
      </c>
      <c r="W62" s="296">
        <f ca="1">VLOOKUP(forRPM!$J62,'SC-NR'!$D$134:$Y$169,COLUMN()-9,FALSE)</f>
        <v>0</v>
      </c>
      <c r="X62" s="296">
        <f ca="1">VLOOKUP(forRPM!$J62,'SC-NR'!$D$134:$Y$169,COLUMN()-9,FALSE)</f>
        <v>0</v>
      </c>
      <c r="Y62" s="296">
        <f ca="1">VLOOKUP(forRPM!$J62,'SC-NR'!$D$134:$Y$169,COLUMN()-9,FALSE)</f>
        <v>0</v>
      </c>
      <c r="Z62" s="296">
        <f ca="1">VLOOKUP(forRPM!$J62,'SC-NR'!$D$134:$Y$169,COLUMN()-9,FALSE)</f>
        <v>0</v>
      </c>
      <c r="AA62" s="296">
        <f ca="1">VLOOKUP(forRPM!$J62,'SC-NR'!$D$134:$Y$169,COLUMN()-9,FALSE)</f>
        <v>0</v>
      </c>
      <c r="AB62" s="296">
        <f ca="1">VLOOKUP(forRPM!$J62,'SC-NR'!$D$134:$Y$169,COLUMN()-9,FALSE)</f>
        <v>0</v>
      </c>
      <c r="AC62" s="296">
        <f ca="1">VLOOKUP(forRPM!$J62,'SC-NR'!$D$134:$Y$169,COLUMN()-9,FALSE)</f>
        <v>0</v>
      </c>
      <c r="AD62" s="296">
        <f ca="1">VLOOKUP(forRPM!$J62,'SC-NR'!$D$134:$Y$169,COLUMN()-9,FALSE)</f>
        <v>0</v>
      </c>
      <c r="AE62" s="296">
        <f>VLOOKUP(forRPM!$J62,'SC-NR'!$D$134:$Y$169,COLUMN()-9,FALSE)</f>
        <v>0</v>
      </c>
      <c r="AF62" s="333">
        <f t="shared" si="17"/>
        <v>0</v>
      </c>
      <c r="AG62" s="333">
        <f t="shared" si="17"/>
        <v>0</v>
      </c>
      <c r="AH62" s="333">
        <f t="shared" si="17"/>
        <v>0</v>
      </c>
      <c r="AI62" s="333">
        <f t="shared" si="17"/>
        <v>0</v>
      </c>
      <c r="AJ62" s="333">
        <f t="shared" si="17"/>
        <v>0</v>
      </c>
      <c r="AK62" s="333">
        <f t="shared" si="17"/>
        <v>0</v>
      </c>
      <c r="AL62" s="333">
        <f t="shared" si="17"/>
        <v>0</v>
      </c>
      <c r="AM62" s="333">
        <f t="shared" si="17"/>
        <v>0</v>
      </c>
      <c r="AN62" s="333">
        <f t="shared" si="17"/>
        <v>0</v>
      </c>
      <c r="AO62" s="333">
        <f t="shared" si="17"/>
        <v>0</v>
      </c>
      <c r="AP62" s="333">
        <f t="shared" si="18"/>
        <v>0</v>
      </c>
      <c r="AQ62" s="333">
        <f t="shared" si="18"/>
        <v>0</v>
      </c>
      <c r="AR62" s="333">
        <f t="shared" si="18"/>
        <v>0</v>
      </c>
      <c r="AS62" s="333">
        <f t="shared" si="18"/>
        <v>0</v>
      </c>
      <c r="AT62" s="333">
        <f t="shared" si="18"/>
        <v>0</v>
      </c>
      <c r="AU62" s="333">
        <f t="shared" si="18"/>
        <v>0</v>
      </c>
      <c r="AV62" s="333">
        <f t="shared" si="18"/>
        <v>0</v>
      </c>
      <c r="AW62" s="333">
        <f t="shared" si="18"/>
        <v>0</v>
      </c>
      <c r="AX62" s="333">
        <f t="shared" si="18"/>
        <v>0</v>
      </c>
      <c r="AY62" s="333">
        <f t="shared" si="18"/>
        <v>0</v>
      </c>
      <c r="AZ62" s="333">
        <f t="shared" si="18"/>
        <v>0</v>
      </c>
      <c r="BA62" s="333">
        <f t="shared" si="18"/>
        <v>0</v>
      </c>
      <c r="BB62" s="333">
        <f t="shared" si="18"/>
        <v>0</v>
      </c>
      <c r="BC62" s="333">
        <f t="shared" si="18"/>
        <v>0</v>
      </c>
      <c r="BD62" s="333">
        <f t="shared" si="18"/>
        <v>0</v>
      </c>
    </row>
    <row r="63" spans="1:56" ht="15">
      <c r="A63" s="103" t="str">
        <f>VLOOKUP(CONCATENATE(C63,"-",B63),[1]!ACHIEV,2,FALSE)</f>
        <v>LO20Fast</v>
      </c>
      <c r="B63" s="103" t="s">
        <v>198</v>
      </c>
      <c r="C63" s="103" t="str">
        <f>[1]MLIST!B$64</f>
        <v>Lighting Controls Interior</v>
      </c>
      <c r="D63" s="103" t="s">
        <v>240</v>
      </c>
      <c r="E63" s="103" t="s">
        <v>955</v>
      </c>
      <c r="F63" s="122">
        <f t="shared" si="12"/>
        <v>0</v>
      </c>
      <c r="G63" s="123">
        <f t="shared" si="13"/>
        <v>0</v>
      </c>
      <c r="H63" s="123">
        <f t="shared" si="14"/>
        <v>9999</v>
      </c>
      <c r="I63" s="23" t="s">
        <v>512</v>
      </c>
      <c r="J63" t="s">
        <v>846</v>
      </c>
      <c r="K63" s="296">
        <f ca="1">VLOOKUP(forRPM!$J63,'SC-NR'!$D$134:$Y$169,COLUMN()-9,FALSE)</f>
        <v>0</v>
      </c>
      <c r="L63" s="296">
        <f ca="1">VLOOKUP(forRPM!$J63,'SC-NR'!$D$134:$Y$169,COLUMN()-9,FALSE)</f>
        <v>0</v>
      </c>
      <c r="M63" s="296">
        <f ca="1">VLOOKUP(forRPM!$J63,'SC-NR'!$D$134:$Y$169,COLUMN()-9,FALSE)</f>
        <v>0</v>
      </c>
      <c r="N63" s="296">
        <f ca="1">VLOOKUP(forRPM!$J63,'SC-NR'!$D$134:$Y$169,COLUMN()-9,FALSE)</f>
        <v>0</v>
      </c>
      <c r="O63" s="296">
        <f ca="1">VLOOKUP(forRPM!$J63,'SC-NR'!$D$134:$Y$169,COLUMN()-9,FALSE)</f>
        <v>0</v>
      </c>
      <c r="P63" s="296">
        <f ca="1">VLOOKUP(forRPM!$J63,'SC-NR'!$D$134:$Y$169,COLUMN()-9,FALSE)</f>
        <v>0</v>
      </c>
      <c r="Q63" s="296">
        <f ca="1">VLOOKUP(forRPM!$J63,'SC-NR'!$D$134:$Y$169,COLUMN()-9,FALSE)</f>
        <v>0</v>
      </c>
      <c r="R63" s="296">
        <f ca="1">VLOOKUP(forRPM!$J63,'SC-NR'!$D$134:$Y$169,COLUMN()-9,FALSE)</f>
        <v>0</v>
      </c>
      <c r="S63" s="296">
        <f ca="1">VLOOKUP(forRPM!$J63,'SC-NR'!$D$134:$Y$169,COLUMN()-9,FALSE)</f>
        <v>0</v>
      </c>
      <c r="T63" s="296">
        <f ca="1">VLOOKUP(forRPM!$J63,'SC-NR'!$D$134:$Y$169,COLUMN()-9,FALSE)</f>
        <v>0</v>
      </c>
      <c r="U63" s="296">
        <f ca="1">VLOOKUP(forRPM!$J63,'SC-NR'!$D$134:$Y$169,COLUMN()-9,FALSE)</f>
        <v>0</v>
      </c>
      <c r="V63" s="296">
        <f ca="1">VLOOKUP(forRPM!$J63,'SC-NR'!$D$134:$Y$169,COLUMN()-9,FALSE)</f>
        <v>0</v>
      </c>
      <c r="W63" s="296">
        <f ca="1">VLOOKUP(forRPM!$J63,'SC-NR'!$D$134:$Y$169,COLUMN()-9,FALSE)</f>
        <v>0</v>
      </c>
      <c r="X63" s="296">
        <f ca="1">VLOOKUP(forRPM!$J63,'SC-NR'!$D$134:$Y$169,COLUMN()-9,FALSE)</f>
        <v>0</v>
      </c>
      <c r="Y63" s="296">
        <f ca="1">VLOOKUP(forRPM!$J63,'SC-NR'!$D$134:$Y$169,COLUMN()-9,FALSE)</f>
        <v>0</v>
      </c>
      <c r="Z63" s="296">
        <f ca="1">VLOOKUP(forRPM!$J63,'SC-NR'!$D$134:$Y$169,COLUMN()-9,FALSE)</f>
        <v>0</v>
      </c>
      <c r="AA63" s="296">
        <f ca="1">VLOOKUP(forRPM!$J63,'SC-NR'!$D$134:$Y$169,COLUMN()-9,FALSE)</f>
        <v>0</v>
      </c>
      <c r="AB63" s="296">
        <f ca="1">VLOOKUP(forRPM!$J63,'SC-NR'!$D$134:$Y$169,COLUMN()-9,FALSE)</f>
        <v>0</v>
      </c>
      <c r="AC63" s="296">
        <f ca="1">VLOOKUP(forRPM!$J63,'SC-NR'!$D$134:$Y$169,COLUMN()-9,FALSE)</f>
        <v>0</v>
      </c>
      <c r="AD63" s="296">
        <f ca="1">VLOOKUP(forRPM!$J63,'SC-NR'!$D$134:$Y$169,COLUMN()-9,FALSE)</f>
        <v>0</v>
      </c>
      <c r="AE63" s="296">
        <f>VLOOKUP(forRPM!$J63,'SC-NR'!$D$134:$Y$169,COLUMN()-9,FALSE)</f>
        <v>0</v>
      </c>
      <c r="AF63" s="333">
        <f t="shared" ref="AF63:AO74" si="19">VLOOKUP($J63,MeasOut,COLUMN()-17,FALSE)</f>
        <v>0</v>
      </c>
      <c r="AG63" s="333">
        <f t="shared" si="19"/>
        <v>0</v>
      </c>
      <c r="AH63" s="333">
        <f t="shared" si="19"/>
        <v>0</v>
      </c>
      <c r="AI63" s="333">
        <f t="shared" si="19"/>
        <v>0</v>
      </c>
      <c r="AJ63" s="333">
        <f t="shared" si="19"/>
        <v>0</v>
      </c>
      <c r="AK63" s="333">
        <f t="shared" si="19"/>
        <v>0</v>
      </c>
      <c r="AL63" s="333">
        <f t="shared" si="19"/>
        <v>0</v>
      </c>
      <c r="AM63" s="333">
        <f t="shared" si="19"/>
        <v>0</v>
      </c>
      <c r="AN63" s="333">
        <f t="shared" si="19"/>
        <v>0</v>
      </c>
      <c r="AO63" s="333">
        <f t="shared" si="19"/>
        <v>0</v>
      </c>
      <c r="AP63" s="333">
        <f t="shared" ref="AP63:BD74" si="20">VLOOKUP($J63,MeasOut,COLUMN()-17,FALSE)</f>
        <v>0</v>
      </c>
      <c r="AQ63" s="333">
        <f t="shared" si="20"/>
        <v>0</v>
      </c>
      <c r="AR63" s="333">
        <f t="shared" si="20"/>
        <v>0</v>
      </c>
      <c r="AS63" s="333">
        <f t="shared" si="20"/>
        <v>0</v>
      </c>
      <c r="AT63" s="333">
        <f t="shared" si="20"/>
        <v>0</v>
      </c>
      <c r="AU63" s="333">
        <f t="shared" si="20"/>
        <v>0</v>
      </c>
      <c r="AV63" s="333">
        <f t="shared" si="20"/>
        <v>0</v>
      </c>
      <c r="AW63" s="333">
        <f t="shared" si="20"/>
        <v>0</v>
      </c>
      <c r="AX63" s="333">
        <f t="shared" si="20"/>
        <v>0</v>
      </c>
      <c r="AY63" s="333">
        <f t="shared" si="20"/>
        <v>0</v>
      </c>
      <c r="AZ63" s="333">
        <f t="shared" si="20"/>
        <v>0</v>
      </c>
      <c r="BA63" s="333">
        <f t="shared" si="20"/>
        <v>0</v>
      </c>
      <c r="BB63" s="333">
        <f t="shared" si="20"/>
        <v>0</v>
      </c>
      <c r="BC63" s="333">
        <f t="shared" si="20"/>
        <v>0</v>
      </c>
      <c r="BD63" s="333">
        <f t="shared" si="20"/>
        <v>0</v>
      </c>
    </row>
    <row r="64" spans="1:56" ht="15">
      <c r="A64" s="103" t="str">
        <f>VLOOKUP(CONCATENATE(C64,"-",B64),[1]!ACHIEV,2,FALSE)</f>
        <v>LO20Fast</v>
      </c>
      <c r="B64" s="103" t="s">
        <v>198</v>
      </c>
      <c r="C64" s="103" t="str">
        <f>[1]MLIST!B$64</f>
        <v>Lighting Controls Interior</v>
      </c>
      <c r="D64" s="103" t="s">
        <v>240</v>
      </c>
      <c r="E64" s="103" t="s">
        <v>955</v>
      </c>
      <c r="F64" s="122">
        <f t="shared" si="12"/>
        <v>5.3935061970255119E-2</v>
      </c>
      <c r="G64" s="123">
        <f t="shared" si="13"/>
        <v>409.72268378074193</v>
      </c>
      <c r="H64" s="123">
        <f t="shared" si="14"/>
        <v>178.29128875111766</v>
      </c>
      <c r="I64" s="23" t="s">
        <v>291</v>
      </c>
      <c r="J64" t="s">
        <v>808</v>
      </c>
      <c r="K64" s="296">
        <f ca="1">VLOOKUP(forRPM!$J64,'SC-NR'!$D$134:$Y$169,COLUMN()-9,FALSE)</f>
        <v>2.1254146683853621E-2</v>
      </c>
      <c r="L64" s="296">
        <f ca="1">VLOOKUP(forRPM!$J64,'SC-NR'!$D$134:$Y$169,COLUMN()-9,FALSE)</f>
        <v>3.6003396522221037E-2</v>
      </c>
      <c r="M64" s="296">
        <f ca="1">VLOOKUP(forRPM!$J64,'SC-NR'!$D$134:$Y$169,COLUMN()-9,FALSE)</f>
        <v>4.6084422373438752E-2</v>
      </c>
      <c r="N64" s="296">
        <f ca="1">VLOOKUP(forRPM!$J64,'SC-NR'!$D$134:$Y$169,COLUMN()-9,FALSE)</f>
        <v>5.3828888011819488E-2</v>
      </c>
      <c r="O64" s="296">
        <f ca="1">VLOOKUP(forRPM!$J64,'SC-NR'!$D$134:$Y$169,COLUMN()-9,FALSE)</f>
        <v>6.0530556732919336E-2</v>
      </c>
      <c r="P64" s="296">
        <f ca="1">VLOOKUP(forRPM!$J64,'SC-NR'!$D$134:$Y$169,COLUMN()-9,FALSE)</f>
        <v>6.6247982863726268E-2</v>
      </c>
      <c r="Q64" s="296">
        <f ca="1">VLOOKUP(forRPM!$J64,'SC-NR'!$D$134:$Y$169,COLUMN()-9,FALSE)</f>
        <v>7.1066029163582081E-2</v>
      </c>
      <c r="R64" s="296">
        <f ca="1">VLOOKUP(forRPM!$J64,'SC-NR'!$D$134:$Y$169,COLUMN()-9,FALSE)</f>
        <v>7.5081111355414037E-2</v>
      </c>
      <c r="S64" s="296">
        <f ca="1">VLOOKUP(forRPM!$J64,'SC-NR'!$D$134:$Y$169,COLUMN()-9,FALSE)</f>
        <v>7.8391740005793062E-2</v>
      </c>
      <c r="T64" s="296">
        <f ca="1">VLOOKUP(forRPM!$J64,'SC-NR'!$D$134:$Y$169,COLUMN()-9,FALSE)</f>
        <v>0.11796252236991711</v>
      </c>
      <c r="U64" s="296">
        <f ca="1">VLOOKUP(forRPM!$J64,'SC-NR'!$D$134:$Y$169,COLUMN()-9,FALSE)</f>
        <v>0.10754293064395193</v>
      </c>
      <c r="V64" s="296">
        <f ca="1">VLOOKUP(forRPM!$J64,'SC-NR'!$D$134:$Y$169,COLUMN()-9,FALSE)</f>
        <v>0.10617528329541302</v>
      </c>
      <c r="W64" s="296">
        <f ca="1">VLOOKUP(forRPM!$J64,'SC-NR'!$D$134:$Y$169,COLUMN()-9,FALSE)</f>
        <v>0.10834178096914086</v>
      </c>
      <c r="X64" s="296">
        <f ca="1">VLOOKUP(forRPM!$J64,'SC-NR'!$D$134:$Y$169,COLUMN()-9,FALSE)</f>
        <v>0.10602570820060106</v>
      </c>
      <c r="Y64" s="296">
        <f ca="1">VLOOKUP(forRPM!$J64,'SC-NR'!$D$134:$Y$169,COLUMN()-9,FALSE)</f>
        <v>0.1013974135502492</v>
      </c>
      <c r="Z64" s="296">
        <f ca="1">VLOOKUP(forRPM!$J64,'SC-NR'!$D$134:$Y$169,COLUMN()-9,FALSE)</f>
        <v>0.10364650431243873</v>
      </c>
      <c r="AA64" s="296">
        <f ca="1">VLOOKUP(forRPM!$J64,'SC-NR'!$D$134:$Y$169,COLUMN()-9,FALSE)</f>
        <v>0.10035626203427007</v>
      </c>
      <c r="AB64" s="296">
        <f ca="1">VLOOKUP(forRPM!$J64,'SC-NR'!$D$134:$Y$169,COLUMN()-9,FALSE)</f>
        <v>9.8846246132895318E-2</v>
      </c>
      <c r="AC64" s="296">
        <f ca="1">VLOOKUP(forRPM!$J64,'SC-NR'!$D$134:$Y$169,COLUMN()-9,FALSE)</f>
        <v>9.9033370861571657E-2</v>
      </c>
      <c r="AD64" s="296">
        <f ca="1">VLOOKUP(forRPM!$J64,'SC-NR'!$D$134:$Y$169,COLUMN()-9,FALSE)</f>
        <v>9.7960935201833924E-2</v>
      </c>
      <c r="AE64" s="296">
        <f>VLOOKUP(forRPM!$J64,'SC-NR'!$D$134:$Y$169,COLUMN()-9,FALSE)</f>
        <v>1.8813472348374061</v>
      </c>
      <c r="AF64" s="333">
        <f t="shared" si="19"/>
        <v>28.833171821196366</v>
      </c>
      <c r="AG64" s="333">
        <f t="shared" si="19"/>
        <v>27.384037371315522</v>
      </c>
      <c r="AH64" s="333">
        <f t="shared" si="19"/>
        <v>31.474601368434278</v>
      </c>
      <c r="AI64" s="333">
        <f t="shared" si="19"/>
        <v>28.858032528059823</v>
      </c>
      <c r="AJ64" s="333">
        <f t="shared" si="19"/>
        <v>29.107973215358268</v>
      </c>
      <c r="AK64" s="333">
        <f t="shared" si="19"/>
        <v>25.295502017869786</v>
      </c>
      <c r="AL64" s="333">
        <f t="shared" si="19"/>
        <v>20.064948925355125</v>
      </c>
      <c r="AM64" s="333">
        <f t="shared" si="19"/>
        <v>23.910610520045825</v>
      </c>
      <c r="AN64" s="333">
        <f t="shared" si="19"/>
        <v>27.304231553717536</v>
      </c>
      <c r="AO64" s="333">
        <f t="shared" si="19"/>
        <v>30.971932568314102</v>
      </c>
      <c r="AP64" s="333">
        <f t="shared" si="20"/>
        <v>27.368623185356661</v>
      </c>
      <c r="AQ64" s="333">
        <f t="shared" si="20"/>
        <v>26.756167295534539</v>
      </c>
      <c r="AR64" s="333">
        <f t="shared" si="20"/>
        <v>0</v>
      </c>
      <c r="AS64" s="333">
        <f t="shared" si="20"/>
        <v>7.1041073153187497</v>
      </c>
      <c r="AT64" s="333">
        <f t="shared" si="20"/>
        <v>6.4227351108706072</v>
      </c>
      <c r="AU64" s="333">
        <f t="shared" si="20"/>
        <v>6.5774053227297733</v>
      </c>
      <c r="AV64" s="333">
        <f t="shared" si="20"/>
        <v>7.2348694496001977</v>
      </c>
      <c r="AW64" s="333">
        <f t="shared" si="20"/>
        <v>7.330618211539095</v>
      </c>
      <c r="AX64" s="333">
        <f t="shared" si="20"/>
        <v>6.3937427841268475</v>
      </c>
      <c r="AY64" s="333">
        <f t="shared" si="20"/>
        <v>6.1066994573197295</v>
      </c>
      <c r="AZ64" s="333">
        <f t="shared" si="20"/>
        <v>6.0727012067296648</v>
      </c>
      <c r="BA64" s="333">
        <f t="shared" si="20"/>
        <v>8.0737278224917794</v>
      </c>
      <c r="BB64" s="333">
        <f t="shared" si="20"/>
        <v>7.1267606186422388</v>
      </c>
      <c r="BC64" s="333">
        <f t="shared" si="20"/>
        <v>7.0188598499948096</v>
      </c>
      <c r="BD64" s="333">
        <f t="shared" si="20"/>
        <v>6.9306242608205668</v>
      </c>
    </row>
    <row r="65" spans="1:56" ht="15">
      <c r="A65" s="103" t="str">
        <f>VLOOKUP(CONCATENATE(C65,"-",B65),[1]!ACHIEV,2,FALSE)</f>
        <v>LO20Fast</v>
      </c>
      <c r="B65" s="103" t="s">
        <v>198</v>
      </c>
      <c r="C65" s="103" t="str">
        <f>[1]MLIST!B$64</f>
        <v>Lighting Controls Interior</v>
      </c>
      <c r="D65" s="103" t="s">
        <v>240</v>
      </c>
      <c r="E65" s="103" t="s">
        <v>955</v>
      </c>
      <c r="F65" s="122">
        <f t="shared" si="12"/>
        <v>9.8267722680815781E-2</v>
      </c>
      <c r="G65" s="123">
        <f t="shared" si="13"/>
        <v>458.32073375628107</v>
      </c>
      <c r="H65" s="123">
        <f t="shared" si="14"/>
        <v>151.65809543624269</v>
      </c>
      <c r="I65" s="23" t="s">
        <v>505</v>
      </c>
      <c r="J65" t="s">
        <v>803</v>
      </c>
      <c r="K65" s="296">
        <f ca="1">VLOOKUP(forRPM!$J65,'SC-NR'!$D$134:$Y$169,COLUMN()-9,FALSE)</f>
        <v>7.6743490158137613E-3</v>
      </c>
      <c r="L65" s="296">
        <f ca="1">VLOOKUP(forRPM!$J65,'SC-NR'!$D$134:$Y$169,COLUMN()-9,FALSE)</f>
        <v>1.2999939954124884E-2</v>
      </c>
      <c r="M65" s="296">
        <f ca="1">VLOOKUP(forRPM!$J65,'SC-NR'!$D$134:$Y$169,COLUMN()-9,FALSE)</f>
        <v>1.6639950158743387E-2</v>
      </c>
      <c r="N65" s="296">
        <f ca="1">VLOOKUP(forRPM!$J65,'SC-NR'!$D$134:$Y$169,COLUMN()-9,FALSE)</f>
        <v>1.9436286004823781E-2</v>
      </c>
      <c r="O65" s="296">
        <f ca="1">VLOOKUP(forRPM!$J65,'SC-NR'!$D$134:$Y$169,COLUMN()-9,FALSE)</f>
        <v>2.1856093561395961E-2</v>
      </c>
      <c r="P65" s="296">
        <f ca="1">VLOOKUP(forRPM!$J65,'SC-NR'!$D$134:$Y$169,COLUMN()-9,FALSE)</f>
        <v>2.3920515354122127E-2</v>
      </c>
      <c r="Q65" s="296">
        <f ca="1">VLOOKUP(forRPM!$J65,'SC-NR'!$D$134:$Y$169,COLUMN()-9,FALSE)</f>
        <v>2.5660193235781493E-2</v>
      </c>
      <c r="R65" s="296">
        <f ca="1">VLOOKUP(forRPM!$J65,'SC-NR'!$D$134:$Y$169,COLUMN()-9,FALSE)</f>
        <v>2.7109940549829396E-2</v>
      </c>
      <c r="S65" s="296">
        <f ca="1">VLOOKUP(forRPM!$J65,'SC-NR'!$D$134:$Y$169,COLUMN()-9,FALSE)</f>
        <v>2.8305327036178541E-2</v>
      </c>
      <c r="T65" s="296">
        <f ca="1">VLOOKUP(forRPM!$J65,'SC-NR'!$D$134:$Y$169,COLUMN()-9,FALSE)</f>
        <v>5.5558568973636473E-2</v>
      </c>
      <c r="U65" s="296">
        <f ca="1">VLOOKUP(forRPM!$J65,'SC-NR'!$D$134:$Y$169,COLUMN()-9,FALSE)</f>
        <v>4.7365982297266955E-2</v>
      </c>
      <c r="V65" s="296">
        <f ca="1">VLOOKUP(forRPM!$J65,'SC-NR'!$D$134:$Y$169,COLUMN()-9,FALSE)</f>
        <v>4.5826259700087961E-2</v>
      </c>
      <c r="W65" s="296">
        <f ca="1">VLOOKUP(forRPM!$J65,'SC-NR'!$D$134:$Y$169,COLUMN()-9,FALSE)</f>
        <v>4.6961437309864851E-2</v>
      </c>
      <c r="X65" s="296">
        <f ca="1">VLOOKUP(forRPM!$J65,'SC-NR'!$D$134:$Y$169,COLUMN()-9,FALSE)</f>
        <v>4.5022678968082833E-2</v>
      </c>
      <c r="Y65" s="296">
        <f ca="1">VLOOKUP(forRPM!$J65,'SC-NR'!$D$134:$Y$169,COLUMN()-9,FALSE)</f>
        <v>4.1529595579084221E-2</v>
      </c>
      <c r="Z65" s="296">
        <f ca="1">VLOOKUP(forRPM!$J65,'SC-NR'!$D$134:$Y$169,COLUMN()-9,FALSE)</f>
        <v>4.3010705737302431E-2</v>
      </c>
      <c r="AA65" s="296">
        <f ca="1">VLOOKUP(forRPM!$J65,'SC-NR'!$D$134:$Y$169,COLUMN()-9,FALSE)</f>
        <v>4.0599927645596855E-2</v>
      </c>
      <c r="AB65" s="296">
        <f ca="1">VLOOKUP(forRPM!$J65,'SC-NR'!$D$134:$Y$169,COLUMN()-9,FALSE)</f>
        <v>3.9501373344730313E-2</v>
      </c>
      <c r="AC65" s="296">
        <f ca="1">VLOOKUP(forRPM!$J65,'SC-NR'!$D$134:$Y$169,COLUMN()-9,FALSE)</f>
        <v>3.9645966354041627E-2</v>
      </c>
      <c r="AD65" s="296">
        <f ca="1">VLOOKUP(forRPM!$J65,'SC-NR'!$D$134:$Y$169,COLUMN()-9,FALSE)</f>
        <v>3.8918748964771745E-2</v>
      </c>
      <c r="AE65" s="296">
        <f>VLOOKUP(forRPM!$J65,'SC-NR'!$D$134:$Y$169,COLUMN()-9,FALSE)</f>
        <v>0.69222006213968812</v>
      </c>
      <c r="AF65" s="333">
        <f t="shared" si="19"/>
        <v>30.512975885868446</v>
      </c>
      <c r="AG65" s="333">
        <f t="shared" si="19"/>
        <v>28.550722404480698</v>
      </c>
      <c r="AH65" s="333">
        <f t="shared" si="19"/>
        <v>32.539475079887943</v>
      </c>
      <c r="AI65" s="333">
        <f t="shared" si="19"/>
        <v>29.323458462001653</v>
      </c>
      <c r="AJ65" s="333">
        <f t="shared" si="19"/>
        <v>29.66481129335601</v>
      </c>
      <c r="AK65" s="333">
        <f t="shared" si="19"/>
        <v>27.290073212611194</v>
      </c>
      <c r="AL65" s="333">
        <f t="shared" si="19"/>
        <v>24.911146751442327</v>
      </c>
      <c r="AM65" s="333">
        <f t="shared" si="19"/>
        <v>26.916920938327912</v>
      </c>
      <c r="AN65" s="333">
        <f t="shared" si="19"/>
        <v>27.027939124333926</v>
      </c>
      <c r="AO65" s="333">
        <f t="shared" si="19"/>
        <v>32.642156866025658</v>
      </c>
      <c r="AP65" s="333">
        <f t="shared" si="20"/>
        <v>28.877718722145151</v>
      </c>
      <c r="AQ65" s="333">
        <f t="shared" si="20"/>
        <v>29.652220656770226</v>
      </c>
      <c r="AR65" s="333">
        <f t="shared" si="20"/>
        <v>0</v>
      </c>
      <c r="AS65" s="333">
        <f t="shared" si="20"/>
        <v>10.054814377149704</v>
      </c>
      <c r="AT65" s="333">
        <f t="shared" si="20"/>
        <v>8.8975023187568141</v>
      </c>
      <c r="AU65" s="333">
        <f t="shared" si="20"/>
        <v>9.0700483606490199</v>
      </c>
      <c r="AV65" s="333">
        <f t="shared" si="20"/>
        <v>9.337646181562846</v>
      </c>
      <c r="AW65" s="333">
        <f t="shared" si="20"/>
        <v>9.1200023251466806</v>
      </c>
      <c r="AX65" s="333">
        <f t="shared" si="20"/>
        <v>8.1817102880733152</v>
      </c>
      <c r="AY65" s="333">
        <f t="shared" si="20"/>
        <v>8.9118868415546597</v>
      </c>
      <c r="AZ65" s="333">
        <f t="shared" si="20"/>
        <v>8.002358085371176</v>
      </c>
      <c r="BA65" s="333">
        <f t="shared" si="20"/>
        <v>9.6856861101105629</v>
      </c>
      <c r="BB65" s="333">
        <f t="shared" si="20"/>
        <v>9.086891513419264</v>
      </c>
      <c r="BC65" s="333">
        <f t="shared" si="20"/>
        <v>9.8213236539776112</v>
      </c>
      <c r="BD65" s="333">
        <f t="shared" si="20"/>
        <v>10.241244303258165</v>
      </c>
    </row>
    <row r="66" spans="1:56" ht="15">
      <c r="A66" s="103" t="str">
        <f>VLOOKUP(CONCATENATE(C66,"-",B66),[1]!ACHIEV,2,FALSE)</f>
        <v>LO20Fast</v>
      </c>
      <c r="B66" s="103" t="s">
        <v>198</v>
      </c>
      <c r="C66" s="103" t="str">
        <f>[1]MLIST!B$64</f>
        <v>Lighting Controls Interior</v>
      </c>
      <c r="D66" s="103" t="s">
        <v>240</v>
      </c>
      <c r="E66" s="103" t="s">
        <v>955</v>
      </c>
      <c r="F66" s="122">
        <f t="shared" si="12"/>
        <v>3.3913653919922265E-2</v>
      </c>
      <c r="G66" s="123">
        <f t="shared" si="13"/>
        <v>193.87221663719944</v>
      </c>
      <c r="H66" s="123">
        <f t="shared" si="14"/>
        <v>258.9268339329617</v>
      </c>
      <c r="I66" s="23" t="s">
        <v>292</v>
      </c>
      <c r="J66" t="s">
        <v>807</v>
      </c>
      <c r="K66" s="296">
        <f ca="1">VLOOKUP(forRPM!$J66,'SC-NR'!$D$134:$Y$169,COLUMN()-9,FALSE)</f>
        <v>1.7607803539599513E-2</v>
      </c>
      <c r="L66" s="296">
        <f ca="1">VLOOKUP(forRPM!$J66,'SC-NR'!$D$134:$Y$169,COLUMN()-9,FALSE)</f>
        <v>2.9838664538784379E-2</v>
      </c>
      <c r="M66" s="296">
        <f ca="1">VLOOKUP(forRPM!$J66,'SC-NR'!$D$134:$Y$169,COLUMN()-9,FALSE)</f>
        <v>3.8208892938971228E-2</v>
      </c>
      <c r="N66" s="296">
        <f ca="1">VLOOKUP(forRPM!$J66,'SC-NR'!$D$134:$Y$169,COLUMN()-9,FALSE)</f>
        <v>4.4647804983332484E-2</v>
      </c>
      <c r="O66" s="296">
        <f ca="1">VLOOKUP(forRPM!$J66,'SC-NR'!$D$134:$Y$169,COLUMN()-9,FALSE)</f>
        <v>5.0226598866146707E-2</v>
      </c>
      <c r="P66" s="296">
        <f ca="1">VLOOKUP(forRPM!$J66,'SC-NR'!$D$134:$Y$169,COLUMN()-9,FALSE)</f>
        <v>5.4992841374961951E-2</v>
      </c>
      <c r="Q66" s="296">
        <f ca="1">VLOOKUP(forRPM!$J66,'SC-NR'!$D$134:$Y$169,COLUMN()-9,FALSE)</f>
        <v>5.9016024108071469E-2</v>
      </c>
      <c r="R66" s="296">
        <f ca="1">VLOOKUP(forRPM!$J66,'SC-NR'!$D$134:$Y$169,COLUMN()-9,FALSE)</f>
        <v>6.2375348984500117E-2</v>
      </c>
      <c r="S66" s="296">
        <f ca="1">VLOOKUP(forRPM!$J66,'SC-NR'!$D$134:$Y$169,COLUMN()-9,FALSE)</f>
        <v>6.5151886926732919E-2</v>
      </c>
      <c r="T66" s="296">
        <f ca="1">VLOOKUP(forRPM!$J66,'SC-NR'!$D$134:$Y$169,COLUMN()-9,FALSE)</f>
        <v>8.3837475587915933E-2</v>
      </c>
      <c r="U66" s="296">
        <f ca="1">VLOOKUP(forRPM!$J66,'SC-NR'!$D$134:$Y$169,COLUMN()-9,FALSE)</f>
        <v>8.0068404481943231E-2</v>
      </c>
      <c r="V66" s="296">
        <f ca="1">VLOOKUP(forRPM!$J66,'SC-NR'!$D$134:$Y$169,COLUMN()-9,FALSE)</f>
        <v>8.0109022760212978E-2</v>
      </c>
      <c r="W66" s="296">
        <f ca="1">VLOOKUP(forRPM!$J66,'SC-NR'!$D$134:$Y$169,COLUMN()-9,FALSE)</f>
        <v>8.1552225253286106E-2</v>
      </c>
      <c r="X66" s="296">
        <f ca="1">VLOOKUP(forRPM!$J66,'SC-NR'!$D$134:$Y$169,COLUMN()-9,FALSE)</f>
        <v>8.0867406164474936E-2</v>
      </c>
      <c r="Y66" s="296">
        <f ca="1">VLOOKUP(forRPM!$J66,'SC-NR'!$D$134:$Y$169,COLUMN()-9,FALSE)</f>
        <v>7.9050477345701184E-2</v>
      </c>
      <c r="Z66" s="296">
        <f ca="1">VLOOKUP(forRPM!$J66,'SC-NR'!$D$134:$Y$169,COLUMN()-9,FALSE)</f>
        <v>8.0215539262925947E-2</v>
      </c>
      <c r="AA66" s="296">
        <f ca="1">VLOOKUP(forRPM!$J66,'SC-NR'!$D$134:$Y$169,COLUMN()-9,FALSE)</f>
        <v>7.8852818008958117E-2</v>
      </c>
      <c r="AB66" s="296">
        <f ca="1">VLOOKUP(forRPM!$J66,'SC-NR'!$D$134:$Y$169,COLUMN()-9,FALSE)</f>
        <v>7.8234738316104224E-2</v>
      </c>
      <c r="AC66" s="296">
        <f ca="1">VLOOKUP(forRPM!$J66,'SC-NR'!$D$134:$Y$169,COLUMN()-9,FALSE)</f>
        <v>7.8335102137083751E-2</v>
      </c>
      <c r="AD66" s="296">
        <f ca="1">VLOOKUP(forRPM!$J66,'SC-NR'!$D$134:$Y$169,COLUMN()-9,FALSE)</f>
        <v>7.7846019919022458E-2</v>
      </c>
      <c r="AE66" s="296">
        <f>VLOOKUP(forRPM!$J66,'SC-NR'!$D$134:$Y$169,COLUMN()-9,FALSE)</f>
        <v>1.512795654120547</v>
      </c>
      <c r="AF66" s="333">
        <f t="shared" si="19"/>
        <v>12.556533790689318</v>
      </c>
      <c r="AG66" s="333">
        <f t="shared" si="19"/>
        <v>11.571123491836117</v>
      </c>
      <c r="AH66" s="333">
        <f t="shared" si="19"/>
        <v>13.070621133007617</v>
      </c>
      <c r="AI66" s="333">
        <f t="shared" si="19"/>
        <v>11.934702475061341</v>
      </c>
      <c r="AJ66" s="333">
        <f t="shared" si="19"/>
        <v>11.932192284779157</v>
      </c>
      <c r="AK66" s="333">
        <f t="shared" si="19"/>
        <v>11.943075233300483</v>
      </c>
      <c r="AL66" s="333">
        <f t="shared" si="19"/>
        <v>11.710647894325602</v>
      </c>
      <c r="AM66" s="333">
        <f t="shared" si="19"/>
        <v>12.548655633638907</v>
      </c>
      <c r="AN66" s="333">
        <f t="shared" si="19"/>
        <v>11.327351683608814</v>
      </c>
      <c r="AO66" s="333">
        <f t="shared" si="19"/>
        <v>12.648010899255755</v>
      </c>
      <c r="AP66" s="333">
        <f t="shared" si="20"/>
        <v>11.674767333668109</v>
      </c>
      <c r="AQ66" s="333">
        <f t="shared" si="20"/>
        <v>12.227591547848986</v>
      </c>
      <c r="AR66" s="333">
        <f t="shared" si="20"/>
        <v>0</v>
      </c>
      <c r="AS66" s="333">
        <f t="shared" si="20"/>
        <v>4.0370843569689123</v>
      </c>
      <c r="AT66" s="333">
        <f t="shared" si="20"/>
        <v>3.6022961140502896</v>
      </c>
      <c r="AU66" s="333">
        <f t="shared" si="20"/>
        <v>3.7114587987193062</v>
      </c>
      <c r="AV66" s="333">
        <f t="shared" si="20"/>
        <v>4.1383510860926718</v>
      </c>
      <c r="AW66" s="333">
        <f t="shared" si="20"/>
        <v>4.2203789489794694</v>
      </c>
      <c r="AX66" s="333">
        <f t="shared" si="20"/>
        <v>4.0421973957600157</v>
      </c>
      <c r="AY66" s="333">
        <f t="shared" si="20"/>
        <v>4.4073853635555995</v>
      </c>
      <c r="AZ66" s="333">
        <f t="shared" si="20"/>
        <v>4.1525421788448638</v>
      </c>
      <c r="BA66" s="333">
        <f t="shared" si="20"/>
        <v>4.4070724587509069</v>
      </c>
      <c r="BB66" s="333">
        <f t="shared" si="20"/>
        <v>4.0735217864728019</v>
      </c>
      <c r="BC66" s="333">
        <f t="shared" si="20"/>
        <v>3.883119579798008</v>
      </c>
      <c r="BD66" s="333">
        <f t="shared" si="20"/>
        <v>4.0515351681863692</v>
      </c>
    </row>
    <row r="67" spans="1:56" ht="15">
      <c r="A67" s="103" t="str">
        <f>VLOOKUP(CONCATENATE(C67,"-",B67),[1]!ACHIEV,2,FALSE)</f>
        <v>LO20Fast</v>
      </c>
      <c r="B67" s="103" t="s">
        <v>198</v>
      </c>
      <c r="C67" s="103" t="str">
        <f>[1]MLIST!B$64</f>
        <v>Lighting Controls Interior</v>
      </c>
      <c r="D67" s="103" t="s">
        <v>240</v>
      </c>
      <c r="E67" s="103" t="s">
        <v>955</v>
      </c>
      <c r="F67" s="122">
        <f t="shared" ref="F67:F74" si="21">VLOOKUP(J67,MeasOut,14,FALSE)</f>
        <v>0</v>
      </c>
      <c r="G67" s="123">
        <f t="shared" ref="G67:G74" si="22">VLOOKUP(J67,MeasOut,3,FALSE)</f>
        <v>0</v>
      </c>
      <c r="H67" s="123">
        <f t="shared" ref="H67:H74" si="23">VLOOKUP(J67,MeasOut,11,FALSE)</f>
        <v>9999</v>
      </c>
      <c r="I67" s="23" t="s">
        <v>506</v>
      </c>
      <c r="J67" t="s">
        <v>847</v>
      </c>
      <c r="K67" s="296">
        <f ca="1">VLOOKUP(forRPM!$J67,'SC-NR'!$D$134:$Y$169,COLUMN()-9,FALSE)</f>
        <v>0</v>
      </c>
      <c r="L67" s="296">
        <f ca="1">VLOOKUP(forRPM!$J67,'SC-NR'!$D$134:$Y$169,COLUMN()-9,FALSE)</f>
        <v>0</v>
      </c>
      <c r="M67" s="296">
        <f ca="1">VLOOKUP(forRPM!$J67,'SC-NR'!$D$134:$Y$169,COLUMN()-9,FALSE)</f>
        <v>0</v>
      </c>
      <c r="N67" s="296">
        <f ca="1">VLOOKUP(forRPM!$J67,'SC-NR'!$D$134:$Y$169,COLUMN()-9,FALSE)</f>
        <v>0</v>
      </c>
      <c r="O67" s="296">
        <f ca="1">VLOOKUP(forRPM!$J67,'SC-NR'!$D$134:$Y$169,COLUMN()-9,FALSE)</f>
        <v>0</v>
      </c>
      <c r="P67" s="296">
        <f ca="1">VLOOKUP(forRPM!$J67,'SC-NR'!$D$134:$Y$169,COLUMN()-9,FALSE)</f>
        <v>0</v>
      </c>
      <c r="Q67" s="296">
        <f ca="1">VLOOKUP(forRPM!$J67,'SC-NR'!$D$134:$Y$169,COLUMN()-9,FALSE)</f>
        <v>0</v>
      </c>
      <c r="R67" s="296">
        <f ca="1">VLOOKUP(forRPM!$J67,'SC-NR'!$D$134:$Y$169,COLUMN()-9,FALSE)</f>
        <v>0</v>
      </c>
      <c r="S67" s="296">
        <f ca="1">VLOOKUP(forRPM!$J67,'SC-NR'!$D$134:$Y$169,COLUMN()-9,FALSE)</f>
        <v>0</v>
      </c>
      <c r="T67" s="296">
        <f ca="1">VLOOKUP(forRPM!$J67,'SC-NR'!$D$134:$Y$169,COLUMN()-9,FALSE)</f>
        <v>0</v>
      </c>
      <c r="U67" s="296">
        <f ca="1">VLOOKUP(forRPM!$J67,'SC-NR'!$D$134:$Y$169,COLUMN()-9,FALSE)</f>
        <v>0</v>
      </c>
      <c r="V67" s="296">
        <f ca="1">VLOOKUP(forRPM!$J67,'SC-NR'!$D$134:$Y$169,COLUMN()-9,FALSE)</f>
        <v>0</v>
      </c>
      <c r="W67" s="296">
        <f ca="1">VLOOKUP(forRPM!$J67,'SC-NR'!$D$134:$Y$169,COLUMN()-9,FALSE)</f>
        <v>0</v>
      </c>
      <c r="X67" s="296">
        <f ca="1">VLOOKUP(forRPM!$J67,'SC-NR'!$D$134:$Y$169,COLUMN()-9,FALSE)</f>
        <v>0</v>
      </c>
      <c r="Y67" s="296">
        <f ca="1">VLOOKUP(forRPM!$J67,'SC-NR'!$D$134:$Y$169,COLUMN()-9,FALSE)</f>
        <v>0</v>
      </c>
      <c r="Z67" s="296">
        <f ca="1">VLOOKUP(forRPM!$J67,'SC-NR'!$D$134:$Y$169,COLUMN()-9,FALSE)</f>
        <v>0</v>
      </c>
      <c r="AA67" s="296">
        <f ca="1">VLOOKUP(forRPM!$J67,'SC-NR'!$D$134:$Y$169,COLUMN()-9,FALSE)</f>
        <v>0</v>
      </c>
      <c r="AB67" s="296">
        <f ca="1">VLOOKUP(forRPM!$J67,'SC-NR'!$D$134:$Y$169,COLUMN()-9,FALSE)</f>
        <v>0</v>
      </c>
      <c r="AC67" s="296">
        <f ca="1">VLOOKUP(forRPM!$J67,'SC-NR'!$D$134:$Y$169,COLUMN()-9,FALSE)</f>
        <v>0</v>
      </c>
      <c r="AD67" s="296">
        <f ca="1">VLOOKUP(forRPM!$J67,'SC-NR'!$D$134:$Y$169,COLUMN()-9,FALSE)</f>
        <v>0</v>
      </c>
      <c r="AE67" s="296">
        <f>VLOOKUP(forRPM!$J67,'SC-NR'!$D$134:$Y$169,COLUMN()-9,FALSE)</f>
        <v>0</v>
      </c>
      <c r="AF67" s="333">
        <f t="shared" si="19"/>
        <v>0</v>
      </c>
      <c r="AG67" s="333">
        <f t="shared" si="19"/>
        <v>0</v>
      </c>
      <c r="AH67" s="333">
        <f t="shared" si="19"/>
        <v>0</v>
      </c>
      <c r="AI67" s="333">
        <f t="shared" si="19"/>
        <v>0</v>
      </c>
      <c r="AJ67" s="333">
        <f t="shared" si="19"/>
        <v>0</v>
      </c>
      <c r="AK67" s="333">
        <f t="shared" si="19"/>
        <v>0</v>
      </c>
      <c r="AL67" s="333">
        <f t="shared" si="19"/>
        <v>0</v>
      </c>
      <c r="AM67" s="333">
        <f t="shared" si="19"/>
        <v>0</v>
      </c>
      <c r="AN67" s="333">
        <f t="shared" si="19"/>
        <v>0</v>
      </c>
      <c r="AO67" s="333">
        <f t="shared" si="19"/>
        <v>0</v>
      </c>
      <c r="AP67" s="333">
        <f t="shared" si="20"/>
        <v>0</v>
      </c>
      <c r="AQ67" s="333">
        <f t="shared" si="20"/>
        <v>0</v>
      </c>
      <c r="AR67" s="333">
        <f t="shared" si="20"/>
        <v>0</v>
      </c>
      <c r="AS67" s="333">
        <f t="shared" si="20"/>
        <v>0</v>
      </c>
      <c r="AT67" s="333">
        <f t="shared" si="20"/>
        <v>0</v>
      </c>
      <c r="AU67" s="333">
        <f t="shared" si="20"/>
        <v>0</v>
      </c>
      <c r="AV67" s="333">
        <f t="shared" si="20"/>
        <v>0</v>
      </c>
      <c r="AW67" s="333">
        <f t="shared" si="20"/>
        <v>0</v>
      </c>
      <c r="AX67" s="333">
        <f t="shared" si="20"/>
        <v>0</v>
      </c>
      <c r="AY67" s="333">
        <f t="shared" si="20"/>
        <v>0</v>
      </c>
      <c r="AZ67" s="333">
        <f t="shared" si="20"/>
        <v>0</v>
      </c>
      <c r="BA67" s="333">
        <f t="shared" si="20"/>
        <v>0</v>
      </c>
      <c r="BB67" s="333">
        <f t="shared" si="20"/>
        <v>0</v>
      </c>
      <c r="BC67" s="333">
        <f t="shared" si="20"/>
        <v>0</v>
      </c>
      <c r="BD67" s="333">
        <f t="shared" si="20"/>
        <v>0</v>
      </c>
    </row>
    <row r="68" spans="1:56" ht="15">
      <c r="A68" s="103" t="str">
        <f>VLOOKUP(CONCATENATE(C68,"-",B68),[1]!ACHIEV,2,FALSE)</f>
        <v>LO20Fast</v>
      </c>
      <c r="B68" s="103" t="s">
        <v>198</v>
      </c>
      <c r="C68" s="103" t="str">
        <f>[1]MLIST!B$64</f>
        <v>Lighting Controls Interior</v>
      </c>
      <c r="D68" s="103" t="s">
        <v>240</v>
      </c>
      <c r="E68" s="103" t="s">
        <v>955</v>
      </c>
      <c r="F68" s="122">
        <f t="shared" si="21"/>
        <v>0</v>
      </c>
      <c r="G68" s="123">
        <f t="shared" si="22"/>
        <v>0</v>
      </c>
      <c r="H68" s="123">
        <f t="shared" si="23"/>
        <v>9999</v>
      </c>
      <c r="I68" s="23" t="s">
        <v>507</v>
      </c>
      <c r="J68" t="s">
        <v>848</v>
      </c>
      <c r="K68" s="296">
        <f ca="1">VLOOKUP(forRPM!$J68,'SC-NR'!$D$134:$Y$169,COLUMN()-9,FALSE)</f>
        <v>0</v>
      </c>
      <c r="L68" s="296">
        <f ca="1">VLOOKUP(forRPM!$J68,'SC-NR'!$D$134:$Y$169,COLUMN()-9,FALSE)</f>
        <v>0</v>
      </c>
      <c r="M68" s="296">
        <f ca="1">VLOOKUP(forRPM!$J68,'SC-NR'!$D$134:$Y$169,COLUMN()-9,FALSE)</f>
        <v>0</v>
      </c>
      <c r="N68" s="296">
        <f ca="1">VLOOKUP(forRPM!$J68,'SC-NR'!$D$134:$Y$169,COLUMN()-9,FALSE)</f>
        <v>0</v>
      </c>
      <c r="O68" s="296">
        <f ca="1">VLOOKUP(forRPM!$J68,'SC-NR'!$D$134:$Y$169,COLUMN()-9,FALSE)</f>
        <v>0</v>
      </c>
      <c r="P68" s="296">
        <f ca="1">VLOOKUP(forRPM!$J68,'SC-NR'!$D$134:$Y$169,COLUMN()-9,FALSE)</f>
        <v>0</v>
      </c>
      <c r="Q68" s="296">
        <f ca="1">VLOOKUP(forRPM!$J68,'SC-NR'!$D$134:$Y$169,COLUMN()-9,FALSE)</f>
        <v>0</v>
      </c>
      <c r="R68" s="296">
        <f ca="1">VLOOKUP(forRPM!$J68,'SC-NR'!$D$134:$Y$169,COLUMN()-9,FALSE)</f>
        <v>0</v>
      </c>
      <c r="S68" s="296">
        <f ca="1">VLOOKUP(forRPM!$J68,'SC-NR'!$D$134:$Y$169,COLUMN()-9,FALSE)</f>
        <v>0</v>
      </c>
      <c r="T68" s="296">
        <f ca="1">VLOOKUP(forRPM!$J68,'SC-NR'!$D$134:$Y$169,COLUMN()-9,FALSE)</f>
        <v>0</v>
      </c>
      <c r="U68" s="296">
        <f ca="1">VLOOKUP(forRPM!$J68,'SC-NR'!$D$134:$Y$169,COLUMN()-9,FALSE)</f>
        <v>0</v>
      </c>
      <c r="V68" s="296">
        <f ca="1">VLOOKUP(forRPM!$J68,'SC-NR'!$D$134:$Y$169,COLUMN()-9,FALSE)</f>
        <v>0</v>
      </c>
      <c r="W68" s="296">
        <f ca="1">VLOOKUP(forRPM!$J68,'SC-NR'!$D$134:$Y$169,COLUMN()-9,FALSE)</f>
        <v>0</v>
      </c>
      <c r="X68" s="296">
        <f ca="1">VLOOKUP(forRPM!$J68,'SC-NR'!$D$134:$Y$169,COLUMN()-9,FALSE)</f>
        <v>0</v>
      </c>
      <c r="Y68" s="296">
        <f ca="1">VLOOKUP(forRPM!$J68,'SC-NR'!$D$134:$Y$169,COLUMN()-9,FALSE)</f>
        <v>0</v>
      </c>
      <c r="Z68" s="296">
        <f ca="1">VLOOKUP(forRPM!$J68,'SC-NR'!$D$134:$Y$169,COLUMN()-9,FALSE)</f>
        <v>0</v>
      </c>
      <c r="AA68" s="296">
        <f ca="1">VLOOKUP(forRPM!$J68,'SC-NR'!$D$134:$Y$169,COLUMN()-9,FALSE)</f>
        <v>0</v>
      </c>
      <c r="AB68" s="296">
        <f ca="1">VLOOKUP(forRPM!$J68,'SC-NR'!$D$134:$Y$169,COLUMN()-9,FALSE)</f>
        <v>0</v>
      </c>
      <c r="AC68" s="296">
        <f ca="1">VLOOKUP(forRPM!$J68,'SC-NR'!$D$134:$Y$169,COLUMN()-9,FALSE)</f>
        <v>0</v>
      </c>
      <c r="AD68" s="296">
        <f ca="1">VLOOKUP(forRPM!$J68,'SC-NR'!$D$134:$Y$169,COLUMN()-9,FALSE)</f>
        <v>0</v>
      </c>
      <c r="AE68" s="296">
        <f>VLOOKUP(forRPM!$J68,'SC-NR'!$D$134:$Y$169,COLUMN()-9,FALSE)</f>
        <v>0</v>
      </c>
      <c r="AF68" s="333">
        <f t="shared" si="19"/>
        <v>0</v>
      </c>
      <c r="AG68" s="333">
        <f t="shared" si="19"/>
        <v>0</v>
      </c>
      <c r="AH68" s="333">
        <f t="shared" si="19"/>
        <v>0</v>
      </c>
      <c r="AI68" s="333">
        <f t="shared" si="19"/>
        <v>0</v>
      </c>
      <c r="AJ68" s="333">
        <f t="shared" si="19"/>
        <v>0</v>
      </c>
      <c r="AK68" s="333">
        <f t="shared" si="19"/>
        <v>0</v>
      </c>
      <c r="AL68" s="333">
        <f t="shared" si="19"/>
        <v>0</v>
      </c>
      <c r="AM68" s="333">
        <f t="shared" si="19"/>
        <v>0</v>
      </c>
      <c r="AN68" s="333">
        <f t="shared" si="19"/>
        <v>0</v>
      </c>
      <c r="AO68" s="333">
        <f t="shared" si="19"/>
        <v>0</v>
      </c>
      <c r="AP68" s="333">
        <f t="shared" si="20"/>
        <v>0</v>
      </c>
      <c r="AQ68" s="333">
        <f t="shared" si="20"/>
        <v>0</v>
      </c>
      <c r="AR68" s="333">
        <f t="shared" si="20"/>
        <v>0</v>
      </c>
      <c r="AS68" s="333">
        <f t="shared" si="20"/>
        <v>0</v>
      </c>
      <c r="AT68" s="333">
        <f t="shared" si="20"/>
        <v>0</v>
      </c>
      <c r="AU68" s="333">
        <f t="shared" si="20"/>
        <v>0</v>
      </c>
      <c r="AV68" s="333">
        <f t="shared" si="20"/>
        <v>0</v>
      </c>
      <c r="AW68" s="333">
        <f t="shared" si="20"/>
        <v>0</v>
      </c>
      <c r="AX68" s="333">
        <f t="shared" si="20"/>
        <v>0</v>
      </c>
      <c r="AY68" s="333">
        <f t="shared" si="20"/>
        <v>0</v>
      </c>
      <c r="AZ68" s="333">
        <f t="shared" si="20"/>
        <v>0</v>
      </c>
      <c r="BA68" s="333">
        <f t="shared" si="20"/>
        <v>0</v>
      </c>
      <c r="BB68" s="333">
        <f t="shared" si="20"/>
        <v>0</v>
      </c>
      <c r="BC68" s="333">
        <f t="shared" si="20"/>
        <v>0</v>
      </c>
      <c r="BD68" s="333">
        <f t="shared" si="20"/>
        <v>0</v>
      </c>
    </row>
    <row r="69" spans="1:56" ht="15">
      <c r="A69" s="103" t="str">
        <f>VLOOKUP(CONCATENATE(C69,"-",B69),[1]!ACHIEV,2,FALSE)</f>
        <v>LO20Fast</v>
      </c>
      <c r="B69" s="103" t="s">
        <v>198</v>
      </c>
      <c r="C69" s="103" t="str">
        <f>[1]MLIST!B$64</f>
        <v>Lighting Controls Interior</v>
      </c>
      <c r="D69" s="103" t="s">
        <v>240</v>
      </c>
      <c r="E69" s="103" t="s">
        <v>955</v>
      </c>
      <c r="F69" s="122">
        <f t="shared" si="21"/>
        <v>0</v>
      </c>
      <c r="G69" s="123">
        <f t="shared" si="22"/>
        <v>0</v>
      </c>
      <c r="H69" s="123">
        <f t="shared" si="23"/>
        <v>9999</v>
      </c>
      <c r="I69" s="23" t="s">
        <v>289</v>
      </c>
      <c r="J69" t="s">
        <v>849</v>
      </c>
      <c r="K69" s="296">
        <f ca="1">VLOOKUP(forRPM!$J69,'SC-NR'!$D$134:$Y$169,COLUMN()-9,FALSE)</f>
        <v>0</v>
      </c>
      <c r="L69" s="296">
        <f ca="1">VLOOKUP(forRPM!$J69,'SC-NR'!$D$134:$Y$169,COLUMN()-9,FALSE)</f>
        <v>0</v>
      </c>
      <c r="M69" s="296">
        <f ca="1">VLOOKUP(forRPM!$J69,'SC-NR'!$D$134:$Y$169,COLUMN()-9,FALSE)</f>
        <v>0</v>
      </c>
      <c r="N69" s="296">
        <f ca="1">VLOOKUP(forRPM!$J69,'SC-NR'!$D$134:$Y$169,COLUMN()-9,FALSE)</f>
        <v>0</v>
      </c>
      <c r="O69" s="296">
        <f ca="1">VLOOKUP(forRPM!$J69,'SC-NR'!$D$134:$Y$169,COLUMN()-9,FALSE)</f>
        <v>0</v>
      </c>
      <c r="P69" s="296">
        <f ca="1">VLOOKUP(forRPM!$J69,'SC-NR'!$D$134:$Y$169,COLUMN()-9,FALSE)</f>
        <v>0</v>
      </c>
      <c r="Q69" s="296">
        <f ca="1">VLOOKUP(forRPM!$J69,'SC-NR'!$D$134:$Y$169,COLUMN()-9,FALSE)</f>
        <v>0</v>
      </c>
      <c r="R69" s="296">
        <f ca="1">VLOOKUP(forRPM!$J69,'SC-NR'!$D$134:$Y$169,COLUMN()-9,FALSE)</f>
        <v>0</v>
      </c>
      <c r="S69" s="296">
        <f ca="1">VLOOKUP(forRPM!$J69,'SC-NR'!$D$134:$Y$169,COLUMN()-9,FALSE)</f>
        <v>0</v>
      </c>
      <c r="T69" s="296">
        <f ca="1">VLOOKUP(forRPM!$J69,'SC-NR'!$D$134:$Y$169,COLUMN()-9,FALSE)</f>
        <v>0</v>
      </c>
      <c r="U69" s="296">
        <f ca="1">VLOOKUP(forRPM!$J69,'SC-NR'!$D$134:$Y$169,COLUMN()-9,FALSE)</f>
        <v>0</v>
      </c>
      <c r="V69" s="296">
        <f ca="1">VLOOKUP(forRPM!$J69,'SC-NR'!$D$134:$Y$169,COLUMN()-9,FALSE)</f>
        <v>0</v>
      </c>
      <c r="W69" s="296">
        <f ca="1">VLOOKUP(forRPM!$J69,'SC-NR'!$D$134:$Y$169,COLUMN()-9,FALSE)</f>
        <v>0</v>
      </c>
      <c r="X69" s="296">
        <f ca="1">VLOOKUP(forRPM!$J69,'SC-NR'!$D$134:$Y$169,COLUMN()-9,FALSE)</f>
        <v>0</v>
      </c>
      <c r="Y69" s="296">
        <f ca="1">VLOOKUP(forRPM!$J69,'SC-NR'!$D$134:$Y$169,COLUMN()-9,FALSE)</f>
        <v>0</v>
      </c>
      <c r="Z69" s="296">
        <f ca="1">VLOOKUP(forRPM!$J69,'SC-NR'!$D$134:$Y$169,COLUMN()-9,FALSE)</f>
        <v>0</v>
      </c>
      <c r="AA69" s="296">
        <f ca="1">VLOOKUP(forRPM!$J69,'SC-NR'!$D$134:$Y$169,COLUMN()-9,FALSE)</f>
        <v>0</v>
      </c>
      <c r="AB69" s="296">
        <f ca="1">VLOOKUP(forRPM!$J69,'SC-NR'!$D$134:$Y$169,COLUMN()-9,FALSE)</f>
        <v>0</v>
      </c>
      <c r="AC69" s="296">
        <f ca="1">VLOOKUP(forRPM!$J69,'SC-NR'!$D$134:$Y$169,COLUMN()-9,FALSE)</f>
        <v>0</v>
      </c>
      <c r="AD69" s="296">
        <f ca="1">VLOOKUP(forRPM!$J69,'SC-NR'!$D$134:$Y$169,COLUMN()-9,FALSE)</f>
        <v>0</v>
      </c>
      <c r="AE69" s="296">
        <f>VLOOKUP(forRPM!$J69,'SC-NR'!$D$134:$Y$169,COLUMN()-9,FALSE)</f>
        <v>0</v>
      </c>
      <c r="AF69" s="333">
        <f t="shared" si="19"/>
        <v>0</v>
      </c>
      <c r="AG69" s="333">
        <f t="shared" si="19"/>
        <v>0</v>
      </c>
      <c r="AH69" s="333">
        <f t="shared" si="19"/>
        <v>0</v>
      </c>
      <c r="AI69" s="333">
        <f t="shared" si="19"/>
        <v>0</v>
      </c>
      <c r="AJ69" s="333">
        <f t="shared" si="19"/>
        <v>0</v>
      </c>
      <c r="AK69" s="333">
        <f t="shared" si="19"/>
        <v>0</v>
      </c>
      <c r="AL69" s="333">
        <f t="shared" si="19"/>
        <v>0</v>
      </c>
      <c r="AM69" s="333">
        <f t="shared" si="19"/>
        <v>0</v>
      </c>
      <c r="AN69" s="333">
        <f t="shared" si="19"/>
        <v>0</v>
      </c>
      <c r="AO69" s="333">
        <f t="shared" si="19"/>
        <v>0</v>
      </c>
      <c r="AP69" s="333">
        <f t="shared" si="20"/>
        <v>0</v>
      </c>
      <c r="AQ69" s="333">
        <f t="shared" si="20"/>
        <v>0</v>
      </c>
      <c r="AR69" s="333">
        <f t="shared" si="20"/>
        <v>0</v>
      </c>
      <c r="AS69" s="333">
        <f t="shared" si="20"/>
        <v>0</v>
      </c>
      <c r="AT69" s="333">
        <f t="shared" si="20"/>
        <v>0</v>
      </c>
      <c r="AU69" s="333">
        <f t="shared" si="20"/>
        <v>0</v>
      </c>
      <c r="AV69" s="333">
        <f t="shared" si="20"/>
        <v>0</v>
      </c>
      <c r="AW69" s="333">
        <f t="shared" si="20"/>
        <v>0</v>
      </c>
      <c r="AX69" s="333">
        <f t="shared" si="20"/>
        <v>0</v>
      </c>
      <c r="AY69" s="333">
        <f t="shared" si="20"/>
        <v>0</v>
      </c>
      <c r="AZ69" s="333">
        <f t="shared" si="20"/>
        <v>0</v>
      </c>
      <c r="BA69" s="333">
        <f t="shared" si="20"/>
        <v>0</v>
      </c>
      <c r="BB69" s="333">
        <f t="shared" si="20"/>
        <v>0</v>
      </c>
      <c r="BC69" s="333">
        <f t="shared" si="20"/>
        <v>0</v>
      </c>
      <c r="BD69" s="333">
        <f t="shared" si="20"/>
        <v>0</v>
      </c>
    </row>
    <row r="70" spans="1:56" ht="15">
      <c r="A70" s="103" t="str">
        <f>VLOOKUP(CONCATENATE(C70,"-",B70),[1]!ACHIEV,2,FALSE)</f>
        <v>LO20Fast</v>
      </c>
      <c r="B70" s="103" t="s">
        <v>198</v>
      </c>
      <c r="C70" s="103" t="str">
        <f>[1]MLIST!B$64</f>
        <v>Lighting Controls Interior</v>
      </c>
      <c r="D70" s="103" t="s">
        <v>240</v>
      </c>
      <c r="E70" s="103" t="s">
        <v>955</v>
      </c>
      <c r="F70" s="122">
        <f t="shared" si="21"/>
        <v>0</v>
      </c>
      <c r="G70" s="123">
        <f t="shared" si="22"/>
        <v>0</v>
      </c>
      <c r="H70" s="123">
        <f t="shared" si="23"/>
        <v>9999</v>
      </c>
      <c r="I70" s="23" t="s">
        <v>285</v>
      </c>
      <c r="J70" t="s">
        <v>850</v>
      </c>
      <c r="K70" s="296">
        <f ca="1">VLOOKUP(forRPM!$J70,'SC-NR'!$D$134:$Y$169,COLUMN()-9,FALSE)</f>
        <v>0</v>
      </c>
      <c r="L70" s="296">
        <f ca="1">VLOOKUP(forRPM!$J70,'SC-NR'!$D$134:$Y$169,COLUMN()-9,FALSE)</f>
        <v>0</v>
      </c>
      <c r="M70" s="296">
        <f ca="1">VLOOKUP(forRPM!$J70,'SC-NR'!$D$134:$Y$169,COLUMN()-9,FALSE)</f>
        <v>0</v>
      </c>
      <c r="N70" s="296">
        <f ca="1">VLOOKUP(forRPM!$J70,'SC-NR'!$D$134:$Y$169,COLUMN()-9,FALSE)</f>
        <v>0</v>
      </c>
      <c r="O70" s="296">
        <f ca="1">VLOOKUP(forRPM!$J70,'SC-NR'!$D$134:$Y$169,COLUMN()-9,FALSE)</f>
        <v>0</v>
      </c>
      <c r="P70" s="296">
        <f ca="1">VLOOKUP(forRPM!$J70,'SC-NR'!$D$134:$Y$169,COLUMN()-9,FALSE)</f>
        <v>0</v>
      </c>
      <c r="Q70" s="296">
        <f ca="1">VLOOKUP(forRPM!$J70,'SC-NR'!$D$134:$Y$169,COLUMN()-9,FALSE)</f>
        <v>0</v>
      </c>
      <c r="R70" s="296">
        <f ca="1">VLOOKUP(forRPM!$J70,'SC-NR'!$D$134:$Y$169,COLUMN()-9,FALSE)</f>
        <v>0</v>
      </c>
      <c r="S70" s="296">
        <f ca="1">VLOOKUP(forRPM!$J70,'SC-NR'!$D$134:$Y$169,COLUMN()-9,FALSE)</f>
        <v>0</v>
      </c>
      <c r="T70" s="296">
        <f ca="1">VLOOKUP(forRPM!$J70,'SC-NR'!$D$134:$Y$169,COLUMN()-9,FALSE)</f>
        <v>0</v>
      </c>
      <c r="U70" s="296">
        <f ca="1">VLOOKUP(forRPM!$J70,'SC-NR'!$D$134:$Y$169,COLUMN()-9,FALSE)</f>
        <v>0</v>
      </c>
      <c r="V70" s="296">
        <f ca="1">VLOOKUP(forRPM!$J70,'SC-NR'!$D$134:$Y$169,COLUMN()-9,FALSE)</f>
        <v>0</v>
      </c>
      <c r="W70" s="296">
        <f ca="1">VLOOKUP(forRPM!$J70,'SC-NR'!$D$134:$Y$169,COLUMN()-9,FALSE)</f>
        <v>0</v>
      </c>
      <c r="X70" s="296">
        <f ca="1">VLOOKUP(forRPM!$J70,'SC-NR'!$D$134:$Y$169,COLUMN()-9,FALSE)</f>
        <v>0</v>
      </c>
      <c r="Y70" s="296">
        <f ca="1">VLOOKUP(forRPM!$J70,'SC-NR'!$D$134:$Y$169,COLUMN()-9,FALSE)</f>
        <v>0</v>
      </c>
      <c r="Z70" s="296">
        <f ca="1">VLOOKUP(forRPM!$J70,'SC-NR'!$D$134:$Y$169,COLUMN()-9,FALSE)</f>
        <v>0</v>
      </c>
      <c r="AA70" s="296">
        <f ca="1">VLOOKUP(forRPM!$J70,'SC-NR'!$D$134:$Y$169,COLUMN()-9,FALSE)</f>
        <v>0</v>
      </c>
      <c r="AB70" s="296">
        <f ca="1">VLOOKUP(forRPM!$J70,'SC-NR'!$D$134:$Y$169,COLUMN()-9,FALSE)</f>
        <v>0</v>
      </c>
      <c r="AC70" s="296">
        <f ca="1">VLOOKUP(forRPM!$J70,'SC-NR'!$D$134:$Y$169,COLUMN()-9,FALSE)</f>
        <v>0</v>
      </c>
      <c r="AD70" s="296">
        <f ca="1">VLOOKUP(forRPM!$J70,'SC-NR'!$D$134:$Y$169,COLUMN()-9,FALSE)</f>
        <v>0</v>
      </c>
      <c r="AE70" s="296">
        <f>VLOOKUP(forRPM!$J70,'SC-NR'!$D$134:$Y$169,COLUMN()-9,FALSE)</f>
        <v>0</v>
      </c>
      <c r="AF70" s="333">
        <f t="shared" si="19"/>
        <v>0</v>
      </c>
      <c r="AG70" s="333">
        <f t="shared" si="19"/>
        <v>0</v>
      </c>
      <c r="AH70" s="333">
        <f t="shared" si="19"/>
        <v>0</v>
      </c>
      <c r="AI70" s="333">
        <f t="shared" si="19"/>
        <v>0</v>
      </c>
      <c r="AJ70" s="333">
        <f t="shared" si="19"/>
        <v>0</v>
      </c>
      <c r="AK70" s="333">
        <f t="shared" si="19"/>
        <v>0</v>
      </c>
      <c r="AL70" s="333">
        <f t="shared" si="19"/>
        <v>0</v>
      </c>
      <c r="AM70" s="333">
        <f t="shared" si="19"/>
        <v>0</v>
      </c>
      <c r="AN70" s="333">
        <f t="shared" si="19"/>
        <v>0</v>
      </c>
      <c r="AO70" s="333">
        <f t="shared" si="19"/>
        <v>0</v>
      </c>
      <c r="AP70" s="333">
        <f t="shared" si="20"/>
        <v>0</v>
      </c>
      <c r="AQ70" s="333">
        <f t="shared" si="20"/>
        <v>0</v>
      </c>
      <c r="AR70" s="333">
        <f t="shared" si="20"/>
        <v>0</v>
      </c>
      <c r="AS70" s="333">
        <f t="shared" si="20"/>
        <v>0</v>
      </c>
      <c r="AT70" s="333">
        <f t="shared" si="20"/>
        <v>0</v>
      </c>
      <c r="AU70" s="333">
        <f t="shared" si="20"/>
        <v>0</v>
      </c>
      <c r="AV70" s="333">
        <f t="shared" si="20"/>
        <v>0</v>
      </c>
      <c r="AW70" s="333">
        <f t="shared" si="20"/>
        <v>0</v>
      </c>
      <c r="AX70" s="333">
        <f t="shared" si="20"/>
        <v>0</v>
      </c>
      <c r="AY70" s="333">
        <f t="shared" si="20"/>
        <v>0</v>
      </c>
      <c r="AZ70" s="333">
        <f t="shared" si="20"/>
        <v>0</v>
      </c>
      <c r="BA70" s="333">
        <f t="shared" si="20"/>
        <v>0</v>
      </c>
      <c r="BB70" s="333">
        <f t="shared" si="20"/>
        <v>0</v>
      </c>
      <c r="BC70" s="333">
        <f t="shared" si="20"/>
        <v>0</v>
      </c>
      <c r="BD70" s="333">
        <f t="shared" si="20"/>
        <v>0</v>
      </c>
    </row>
    <row r="71" spans="1:56" ht="15">
      <c r="A71" s="103" t="str">
        <f>VLOOKUP(CONCATENATE(C71,"-",B71),[1]!ACHIEV,2,FALSE)</f>
        <v>LO20Fast</v>
      </c>
      <c r="B71" s="103" t="s">
        <v>198</v>
      </c>
      <c r="C71" s="103" t="str">
        <f>[1]MLIST!B$64</f>
        <v>Lighting Controls Interior</v>
      </c>
      <c r="D71" s="103" t="s">
        <v>240</v>
      </c>
      <c r="E71" s="103" t="s">
        <v>955</v>
      </c>
      <c r="F71" s="122">
        <f t="shared" si="21"/>
        <v>0</v>
      </c>
      <c r="G71" s="123">
        <f t="shared" si="22"/>
        <v>0</v>
      </c>
      <c r="H71" s="123">
        <f t="shared" si="23"/>
        <v>9999</v>
      </c>
      <c r="I71" s="23" t="s">
        <v>508</v>
      </c>
      <c r="J71" t="s">
        <v>851</v>
      </c>
      <c r="K71" s="296">
        <f ca="1">VLOOKUP(forRPM!$J71,'SC-NR'!$D$134:$Y$169,COLUMN()-9,FALSE)</f>
        <v>0</v>
      </c>
      <c r="L71" s="296">
        <f ca="1">VLOOKUP(forRPM!$J71,'SC-NR'!$D$134:$Y$169,COLUMN()-9,FALSE)</f>
        <v>0</v>
      </c>
      <c r="M71" s="296">
        <f ca="1">VLOOKUP(forRPM!$J71,'SC-NR'!$D$134:$Y$169,COLUMN()-9,FALSE)</f>
        <v>0</v>
      </c>
      <c r="N71" s="296">
        <f ca="1">VLOOKUP(forRPM!$J71,'SC-NR'!$D$134:$Y$169,COLUMN()-9,FALSE)</f>
        <v>0</v>
      </c>
      <c r="O71" s="296">
        <f ca="1">VLOOKUP(forRPM!$J71,'SC-NR'!$D$134:$Y$169,COLUMN()-9,FALSE)</f>
        <v>0</v>
      </c>
      <c r="P71" s="296">
        <f ca="1">VLOOKUP(forRPM!$J71,'SC-NR'!$D$134:$Y$169,COLUMN()-9,FALSE)</f>
        <v>0</v>
      </c>
      <c r="Q71" s="296">
        <f ca="1">VLOOKUP(forRPM!$J71,'SC-NR'!$D$134:$Y$169,COLUMN()-9,FALSE)</f>
        <v>0</v>
      </c>
      <c r="R71" s="296">
        <f ca="1">VLOOKUP(forRPM!$J71,'SC-NR'!$D$134:$Y$169,COLUMN()-9,FALSE)</f>
        <v>0</v>
      </c>
      <c r="S71" s="296">
        <f ca="1">VLOOKUP(forRPM!$J71,'SC-NR'!$D$134:$Y$169,COLUMN()-9,FALSE)</f>
        <v>0</v>
      </c>
      <c r="T71" s="296">
        <f ca="1">VLOOKUP(forRPM!$J71,'SC-NR'!$D$134:$Y$169,COLUMN()-9,FALSE)</f>
        <v>0</v>
      </c>
      <c r="U71" s="296">
        <f ca="1">VLOOKUP(forRPM!$J71,'SC-NR'!$D$134:$Y$169,COLUMN()-9,FALSE)</f>
        <v>0</v>
      </c>
      <c r="V71" s="296">
        <f ca="1">VLOOKUP(forRPM!$J71,'SC-NR'!$D$134:$Y$169,COLUMN()-9,FALSE)</f>
        <v>0</v>
      </c>
      <c r="W71" s="296">
        <f ca="1">VLOOKUP(forRPM!$J71,'SC-NR'!$D$134:$Y$169,COLUMN()-9,FALSE)</f>
        <v>0</v>
      </c>
      <c r="X71" s="296">
        <f ca="1">VLOOKUP(forRPM!$J71,'SC-NR'!$D$134:$Y$169,COLUMN()-9,FALSE)</f>
        <v>0</v>
      </c>
      <c r="Y71" s="296">
        <f ca="1">VLOOKUP(forRPM!$J71,'SC-NR'!$D$134:$Y$169,COLUMN()-9,FALSE)</f>
        <v>0</v>
      </c>
      <c r="Z71" s="296">
        <f ca="1">VLOOKUP(forRPM!$J71,'SC-NR'!$D$134:$Y$169,COLUMN()-9,FALSE)</f>
        <v>0</v>
      </c>
      <c r="AA71" s="296">
        <f ca="1">VLOOKUP(forRPM!$J71,'SC-NR'!$D$134:$Y$169,COLUMN()-9,FALSE)</f>
        <v>0</v>
      </c>
      <c r="AB71" s="296">
        <f ca="1">VLOOKUP(forRPM!$J71,'SC-NR'!$D$134:$Y$169,COLUMN()-9,FALSE)</f>
        <v>0</v>
      </c>
      <c r="AC71" s="296">
        <f ca="1">VLOOKUP(forRPM!$J71,'SC-NR'!$D$134:$Y$169,COLUMN()-9,FALSE)</f>
        <v>0</v>
      </c>
      <c r="AD71" s="296">
        <f ca="1">VLOOKUP(forRPM!$J71,'SC-NR'!$D$134:$Y$169,COLUMN()-9,FALSE)</f>
        <v>0</v>
      </c>
      <c r="AE71" s="296">
        <f>VLOOKUP(forRPM!$J71,'SC-NR'!$D$134:$Y$169,COLUMN()-9,FALSE)</f>
        <v>0</v>
      </c>
      <c r="AF71" s="333">
        <f t="shared" si="19"/>
        <v>0</v>
      </c>
      <c r="AG71" s="333">
        <f t="shared" si="19"/>
        <v>0</v>
      </c>
      <c r="AH71" s="333">
        <f t="shared" si="19"/>
        <v>0</v>
      </c>
      <c r="AI71" s="333">
        <f t="shared" si="19"/>
        <v>0</v>
      </c>
      <c r="AJ71" s="333">
        <f t="shared" si="19"/>
        <v>0</v>
      </c>
      <c r="AK71" s="333">
        <f t="shared" si="19"/>
        <v>0</v>
      </c>
      <c r="AL71" s="333">
        <f t="shared" si="19"/>
        <v>0</v>
      </c>
      <c r="AM71" s="333">
        <f t="shared" si="19"/>
        <v>0</v>
      </c>
      <c r="AN71" s="333">
        <f t="shared" si="19"/>
        <v>0</v>
      </c>
      <c r="AO71" s="333">
        <f t="shared" si="19"/>
        <v>0</v>
      </c>
      <c r="AP71" s="333">
        <f t="shared" si="20"/>
        <v>0</v>
      </c>
      <c r="AQ71" s="333">
        <f t="shared" si="20"/>
        <v>0</v>
      </c>
      <c r="AR71" s="333">
        <f t="shared" si="20"/>
        <v>0</v>
      </c>
      <c r="AS71" s="333">
        <f t="shared" si="20"/>
        <v>0</v>
      </c>
      <c r="AT71" s="333">
        <f t="shared" si="20"/>
        <v>0</v>
      </c>
      <c r="AU71" s="333">
        <f t="shared" si="20"/>
        <v>0</v>
      </c>
      <c r="AV71" s="333">
        <f t="shared" si="20"/>
        <v>0</v>
      </c>
      <c r="AW71" s="333">
        <f t="shared" si="20"/>
        <v>0</v>
      </c>
      <c r="AX71" s="333">
        <f t="shared" si="20"/>
        <v>0</v>
      </c>
      <c r="AY71" s="333">
        <f t="shared" si="20"/>
        <v>0</v>
      </c>
      <c r="AZ71" s="333">
        <f t="shared" si="20"/>
        <v>0</v>
      </c>
      <c r="BA71" s="333">
        <f t="shared" si="20"/>
        <v>0</v>
      </c>
      <c r="BB71" s="333">
        <f t="shared" si="20"/>
        <v>0</v>
      </c>
      <c r="BC71" s="333">
        <f t="shared" si="20"/>
        <v>0</v>
      </c>
      <c r="BD71" s="333">
        <f t="shared" si="20"/>
        <v>0</v>
      </c>
    </row>
    <row r="72" spans="1:56" ht="15">
      <c r="A72" s="103" t="str">
        <f>VLOOKUP(CONCATENATE(C72,"-",B72),[1]!ACHIEV,2,FALSE)</f>
        <v>LO20Fast</v>
      </c>
      <c r="B72" s="103" t="s">
        <v>198</v>
      </c>
      <c r="C72" s="103" t="str">
        <f>[1]MLIST!B$64</f>
        <v>Lighting Controls Interior</v>
      </c>
      <c r="D72" s="103" t="s">
        <v>240</v>
      </c>
      <c r="E72" s="103" t="s">
        <v>955</v>
      </c>
      <c r="F72" s="122">
        <f t="shared" si="21"/>
        <v>0</v>
      </c>
      <c r="G72" s="123">
        <f t="shared" si="22"/>
        <v>0</v>
      </c>
      <c r="H72" s="123">
        <f t="shared" si="23"/>
        <v>9999</v>
      </c>
      <c r="I72" s="23" t="s">
        <v>288</v>
      </c>
      <c r="J72" t="s">
        <v>852</v>
      </c>
      <c r="K72" s="296">
        <f ca="1">VLOOKUP(forRPM!$J72,'SC-NR'!$D$134:$Y$169,COLUMN()-9,FALSE)</f>
        <v>0</v>
      </c>
      <c r="L72" s="296">
        <f ca="1">VLOOKUP(forRPM!$J72,'SC-NR'!$D$134:$Y$169,COLUMN()-9,FALSE)</f>
        <v>0</v>
      </c>
      <c r="M72" s="296">
        <f ca="1">VLOOKUP(forRPM!$J72,'SC-NR'!$D$134:$Y$169,COLUMN()-9,FALSE)</f>
        <v>0</v>
      </c>
      <c r="N72" s="296">
        <f ca="1">VLOOKUP(forRPM!$J72,'SC-NR'!$D$134:$Y$169,COLUMN()-9,FALSE)</f>
        <v>0</v>
      </c>
      <c r="O72" s="296">
        <f ca="1">VLOOKUP(forRPM!$J72,'SC-NR'!$D$134:$Y$169,COLUMN()-9,FALSE)</f>
        <v>0</v>
      </c>
      <c r="P72" s="296">
        <f ca="1">VLOOKUP(forRPM!$J72,'SC-NR'!$D$134:$Y$169,COLUMN()-9,FALSE)</f>
        <v>0</v>
      </c>
      <c r="Q72" s="296">
        <f ca="1">VLOOKUP(forRPM!$J72,'SC-NR'!$D$134:$Y$169,COLUMN()-9,FALSE)</f>
        <v>0</v>
      </c>
      <c r="R72" s="296">
        <f ca="1">VLOOKUP(forRPM!$J72,'SC-NR'!$D$134:$Y$169,COLUMN()-9,FALSE)</f>
        <v>0</v>
      </c>
      <c r="S72" s="296">
        <f ca="1">VLOOKUP(forRPM!$J72,'SC-NR'!$D$134:$Y$169,COLUMN()-9,FALSE)</f>
        <v>0</v>
      </c>
      <c r="T72" s="296">
        <f ca="1">VLOOKUP(forRPM!$J72,'SC-NR'!$D$134:$Y$169,COLUMN()-9,FALSE)</f>
        <v>0</v>
      </c>
      <c r="U72" s="296">
        <f ca="1">VLOOKUP(forRPM!$J72,'SC-NR'!$D$134:$Y$169,COLUMN()-9,FALSE)</f>
        <v>0</v>
      </c>
      <c r="V72" s="296">
        <f ca="1">VLOOKUP(forRPM!$J72,'SC-NR'!$D$134:$Y$169,COLUMN()-9,FALSE)</f>
        <v>0</v>
      </c>
      <c r="W72" s="296">
        <f ca="1">VLOOKUP(forRPM!$J72,'SC-NR'!$D$134:$Y$169,COLUMN()-9,FALSE)</f>
        <v>0</v>
      </c>
      <c r="X72" s="296">
        <f ca="1">VLOOKUP(forRPM!$J72,'SC-NR'!$D$134:$Y$169,COLUMN()-9,FALSE)</f>
        <v>0</v>
      </c>
      <c r="Y72" s="296">
        <f ca="1">VLOOKUP(forRPM!$J72,'SC-NR'!$D$134:$Y$169,COLUMN()-9,FALSE)</f>
        <v>0</v>
      </c>
      <c r="Z72" s="296">
        <f ca="1">VLOOKUP(forRPM!$J72,'SC-NR'!$D$134:$Y$169,COLUMN()-9,FALSE)</f>
        <v>0</v>
      </c>
      <c r="AA72" s="296">
        <f ca="1">VLOOKUP(forRPM!$J72,'SC-NR'!$D$134:$Y$169,COLUMN()-9,FALSE)</f>
        <v>0</v>
      </c>
      <c r="AB72" s="296">
        <f ca="1">VLOOKUP(forRPM!$J72,'SC-NR'!$D$134:$Y$169,COLUMN()-9,FALSE)</f>
        <v>0</v>
      </c>
      <c r="AC72" s="296">
        <f ca="1">VLOOKUP(forRPM!$J72,'SC-NR'!$D$134:$Y$169,COLUMN()-9,FALSE)</f>
        <v>0</v>
      </c>
      <c r="AD72" s="296">
        <f ca="1">VLOOKUP(forRPM!$J72,'SC-NR'!$D$134:$Y$169,COLUMN()-9,FALSE)</f>
        <v>0</v>
      </c>
      <c r="AE72" s="296">
        <f>VLOOKUP(forRPM!$J72,'SC-NR'!$D$134:$Y$169,COLUMN()-9,FALSE)</f>
        <v>0</v>
      </c>
      <c r="AF72" s="333">
        <f t="shared" si="19"/>
        <v>0</v>
      </c>
      <c r="AG72" s="333">
        <f t="shared" si="19"/>
        <v>0</v>
      </c>
      <c r="AH72" s="333">
        <f t="shared" si="19"/>
        <v>0</v>
      </c>
      <c r="AI72" s="333">
        <f t="shared" si="19"/>
        <v>0</v>
      </c>
      <c r="AJ72" s="333">
        <f t="shared" si="19"/>
        <v>0</v>
      </c>
      <c r="AK72" s="333">
        <f t="shared" si="19"/>
        <v>0</v>
      </c>
      <c r="AL72" s="333">
        <f t="shared" si="19"/>
        <v>0</v>
      </c>
      <c r="AM72" s="333">
        <f t="shared" si="19"/>
        <v>0</v>
      </c>
      <c r="AN72" s="333">
        <f t="shared" si="19"/>
        <v>0</v>
      </c>
      <c r="AO72" s="333">
        <f t="shared" si="19"/>
        <v>0</v>
      </c>
      <c r="AP72" s="333">
        <f t="shared" si="20"/>
        <v>0</v>
      </c>
      <c r="AQ72" s="333">
        <f t="shared" si="20"/>
        <v>0</v>
      </c>
      <c r="AR72" s="333">
        <f t="shared" si="20"/>
        <v>0</v>
      </c>
      <c r="AS72" s="333">
        <f t="shared" si="20"/>
        <v>0</v>
      </c>
      <c r="AT72" s="333">
        <f t="shared" si="20"/>
        <v>0</v>
      </c>
      <c r="AU72" s="333">
        <f t="shared" si="20"/>
        <v>0</v>
      </c>
      <c r="AV72" s="333">
        <f t="shared" si="20"/>
        <v>0</v>
      </c>
      <c r="AW72" s="333">
        <f t="shared" si="20"/>
        <v>0</v>
      </c>
      <c r="AX72" s="333">
        <f t="shared" si="20"/>
        <v>0</v>
      </c>
      <c r="AY72" s="333">
        <f t="shared" si="20"/>
        <v>0</v>
      </c>
      <c r="AZ72" s="333">
        <f t="shared" si="20"/>
        <v>0</v>
      </c>
      <c r="BA72" s="333">
        <f t="shared" si="20"/>
        <v>0</v>
      </c>
      <c r="BB72" s="333">
        <f t="shared" si="20"/>
        <v>0</v>
      </c>
      <c r="BC72" s="333">
        <f t="shared" si="20"/>
        <v>0</v>
      </c>
      <c r="BD72" s="333">
        <f t="shared" si="20"/>
        <v>0</v>
      </c>
    </row>
    <row r="73" spans="1:56" ht="15">
      <c r="A73" s="103" t="str">
        <f>VLOOKUP(CONCATENATE(C73,"-",B73),[1]!ACHIEV,2,FALSE)</f>
        <v>LO20Fast</v>
      </c>
      <c r="B73" s="103" t="s">
        <v>198</v>
      </c>
      <c r="C73" s="103" t="str">
        <f>[1]MLIST!B$64</f>
        <v>Lighting Controls Interior</v>
      </c>
      <c r="D73" s="103" t="s">
        <v>240</v>
      </c>
      <c r="E73" s="103" t="s">
        <v>955</v>
      </c>
      <c r="F73" s="122">
        <f t="shared" si="21"/>
        <v>0</v>
      </c>
      <c r="G73" s="123">
        <f t="shared" si="22"/>
        <v>0</v>
      </c>
      <c r="H73" s="123">
        <f t="shared" si="23"/>
        <v>9999</v>
      </c>
      <c r="I73" s="23" t="s">
        <v>283</v>
      </c>
      <c r="J73" t="s">
        <v>853</v>
      </c>
      <c r="K73" s="296">
        <f ca="1">VLOOKUP(forRPM!$J73,'SC-NR'!$D$134:$Y$169,COLUMN()-9,FALSE)</f>
        <v>0</v>
      </c>
      <c r="L73" s="296">
        <f ca="1">VLOOKUP(forRPM!$J73,'SC-NR'!$D$134:$Y$169,COLUMN()-9,FALSE)</f>
        <v>0</v>
      </c>
      <c r="M73" s="296">
        <f ca="1">VLOOKUP(forRPM!$J73,'SC-NR'!$D$134:$Y$169,COLUMN()-9,FALSE)</f>
        <v>0</v>
      </c>
      <c r="N73" s="296">
        <f ca="1">VLOOKUP(forRPM!$J73,'SC-NR'!$D$134:$Y$169,COLUMN()-9,FALSE)</f>
        <v>0</v>
      </c>
      <c r="O73" s="296">
        <f ca="1">VLOOKUP(forRPM!$J73,'SC-NR'!$D$134:$Y$169,COLUMN()-9,FALSE)</f>
        <v>0</v>
      </c>
      <c r="P73" s="296">
        <f ca="1">VLOOKUP(forRPM!$J73,'SC-NR'!$D$134:$Y$169,COLUMN()-9,FALSE)</f>
        <v>0</v>
      </c>
      <c r="Q73" s="296">
        <f ca="1">VLOOKUP(forRPM!$J73,'SC-NR'!$D$134:$Y$169,COLUMN()-9,FALSE)</f>
        <v>0</v>
      </c>
      <c r="R73" s="296">
        <f ca="1">VLOOKUP(forRPM!$J73,'SC-NR'!$D$134:$Y$169,COLUMN()-9,FALSE)</f>
        <v>0</v>
      </c>
      <c r="S73" s="296">
        <f ca="1">VLOOKUP(forRPM!$J73,'SC-NR'!$D$134:$Y$169,COLUMN()-9,FALSE)</f>
        <v>0</v>
      </c>
      <c r="T73" s="296">
        <f ca="1">VLOOKUP(forRPM!$J73,'SC-NR'!$D$134:$Y$169,COLUMN()-9,FALSE)</f>
        <v>0</v>
      </c>
      <c r="U73" s="296">
        <f ca="1">VLOOKUP(forRPM!$J73,'SC-NR'!$D$134:$Y$169,COLUMN()-9,FALSE)</f>
        <v>0</v>
      </c>
      <c r="V73" s="296">
        <f ca="1">VLOOKUP(forRPM!$J73,'SC-NR'!$D$134:$Y$169,COLUMN()-9,FALSE)</f>
        <v>0</v>
      </c>
      <c r="W73" s="296">
        <f ca="1">VLOOKUP(forRPM!$J73,'SC-NR'!$D$134:$Y$169,COLUMN()-9,FALSE)</f>
        <v>0</v>
      </c>
      <c r="X73" s="296">
        <f ca="1">VLOOKUP(forRPM!$J73,'SC-NR'!$D$134:$Y$169,COLUMN()-9,FALSE)</f>
        <v>0</v>
      </c>
      <c r="Y73" s="296">
        <f ca="1">VLOOKUP(forRPM!$J73,'SC-NR'!$D$134:$Y$169,COLUMN()-9,FALSE)</f>
        <v>0</v>
      </c>
      <c r="Z73" s="296">
        <f ca="1">VLOOKUP(forRPM!$J73,'SC-NR'!$D$134:$Y$169,COLUMN()-9,FALSE)</f>
        <v>0</v>
      </c>
      <c r="AA73" s="296">
        <f ca="1">VLOOKUP(forRPM!$J73,'SC-NR'!$D$134:$Y$169,COLUMN()-9,FALSE)</f>
        <v>0</v>
      </c>
      <c r="AB73" s="296">
        <f ca="1">VLOOKUP(forRPM!$J73,'SC-NR'!$D$134:$Y$169,COLUMN()-9,FALSE)</f>
        <v>0</v>
      </c>
      <c r="AC73" s="296">
        <f ca="1">VLOOKUP(forRPM!$J73,'SC-NR'!$D$134:$Y$169,COLUMN()-9,FALSE)</f>
        <v>0</v>
      </c>
      <c r="AD73" s="296">
        <f ca="1">VLOOKUP(forRPM!$J73,'SC-NR'!$D$134:$Y$169,COLUMN()-9,FALSE)</f>
        <v>0</v>
      </c>
      <c r="AE73" s="296">
        <f>VLOOKUP(forRPM!$J73,'SC-NR'!$D$134:$Y$169,COLUMN()-9,FALSE)</f>
        <v>0</v>
      </c>
      <c r="AF73" s="333">
        <f t="shared" si="19"/>
        <v>0</v>
      </c>
      <c r="AG73" s="333">
        <f t="shared" si="19"/>
        <v>0</v>
      </c>
      <c r="AH73" s="333">
        <f t="shared" si="19"/>
        <v>0</v>
      </c>
      <c r="AI73" s="333">
        <f t="shared" si="19"/>
        <v>0</v>
      </c>
      <c r="AJ73" s="333">
        <f t="shared" si="19"/>
        <v>0</v>
      </c>
      <c r="AK73" s="333">
        <f t="shared" si="19"/>
        <v>0</v>
      </c>
      <c r="AL73" s="333">
        <f t="shared" si="19"/>
        <v>0</v>
      </c>
      <c r="AM73" s="333">
        <f t="shared" si="19"/>
        <v>0</v>
      </c>
      <c r="AN73" s="333">
        <f t="shared" si="19"/>
        <v>0</v>
      </c>
      <c r="AO73" s="333">
        <f t="shared" si="19"/>
        <v>0</v>
      </c>
      <c r="AP73" s="333">
        <f t="shared" si="20"/>
        <v>0</v>
      </c>
      <c r="AQ73" s="333">
        <f t="shared" si="20"/>
        <v>0</v>
      </c>
      <c r="AR73" s="333">
        <f t="shared" si="20"/>
        <v>0</v>
      </c>
      <c r="AS73" s="333">
        <f t="shared" si="20"/>
        <v>0</v>
      </c>
      <c r="AT73" s="333">
        <f t="shared" si="20"/>
        <v>0</v>
      </c>
      <c r="AU73" s="333">
        <f t="shared" si="20"/>
        <v>0</v>
      </c>
      <c r="AV73" s="333">
        <f t="shared" si="20"/>
        <v>0</v>
      </c>
      <c r="AW73" s="333">
        <f t="shared" si="20"/>
        <v>0</v>
      </c>
      <c r="AX73" s="333">
        <f t="shared" si="20"/>
        <v>0</v>
      </c>
      <c r="AY73" s="333">
        <f t="shared" si="20"/>
        <v>0</v>
      </c>
      <c r="AZ73" s="333">
        <f t="shared" si="20"/>
        <v>0</v>
      </c>
      <c r="BA73" s="333">
        <f t="shared" si="20"/>
        <v>0</v>
      </c>
      <c r="BB73" s="333">
        <f t="shared" si="20"/>
        <v>0</v>
      </c>
      <c r="BC73" s="333">
        <f t="shared" si="20"/>
        <v>0</v>
      </c>
      <c r="BD73" s="333">
        <f t="shared" si="20"/>
        <v>0</v>
      </c>
    </row>
    <row r="74" spans="1:56" ht="15">
      <c r="A74" s="103" t="str">
        <f>VLOOKUP(CONCATENATE(C74,"-",B74),[1]!ACHIEV,2,FALSE)</f>
        <v>LO20Fast</v>
      </c>
      <c r="B74" s="103" t="s">
        <v>198</v>
      </c>
      <c r="C74" s="103" t="str">
        <f>[1]MLIST!B$64</f>
        <v>Lighting Controls Interior</v>
      </c>
      <c r="D74" s="103" t="s">
        <v>240</v>
      </c>
      <c r="E74" s="103" t="s">
        <v>955</v>
      </c>
      <c r="F74" s="122">
        <f t="shared" si="21"/>
        <v>8.934039185300767E-2</v>
      </c>
      <c r="G74" s="123">
        <f t="shared" si="22"/>
        <v>561.32896019784459</v>
      </c>
      <c r="H74" s="123">
        <f t="shared" si="23"/>
        <v>112.25410659377047</v>
      </c>
      <c r="I74" s="23" t="s">
        <v>287</v>
      </c>
      <c r="J74" t="s">
        <v>793</v>
      </c>
      <c r="K74" s="296">
        <f ca="1">VLOOKUP(forRPM!$J74,'SC-NR'!$D$134:$Y$169,COLUMN()-9,FALSE)</f>
        <v>1.3296726274580119E-2</v>
      </c>
      <c r="L74" s="296">
        <f ca="1">VLOOKUP(forRPM!$J74,'SC-NR'!$D$134:$Y$169,COLUMN()-9,FALSE)</f>
        <v>2.2413126932782183E-2</v>
      </c>
      <c r="M74" s="296">
        <f ca="1">VLOOKUP(forRPM!$J74,'SC-NR'!$D$134:$Y$169,COLUMN()-9,FALSE)</f>
        <v>2.8547694962480091E-2</v>
      </c>
      <c r="N74" s="296">
        <f ca="1">VLOOKUP(forRPM!$J74,'SC-NR'!$D$134:$Y$169,COLUMN()-9,FALSE)</f>
        <v>3.3181057998714951E-2</v>
      </c>
      <c r="O74" s="296">
        <f ca="1">VLOOKUP(forRPM!$J74,'SC-NR'!$D$134:$Y$169,COLUMN()-9,FALSE)</f>
        <v>3.7128500670435972E-2</v>
      </c>
      <c r="P74" s="296">
        <f ca="1">VLOOKUP(forRPM!$J74,'SC-NR'!$D$134:$Y$169,COLUMN()-9,FALSE)</f>
        <v>4.0435547220283911E-2</v>
      </c>
      <c r="Q74" s="296">
        <f ca="1">VLOOKUP(forRPM!$J74,'SC-NR'!$D$134:$Y$169,COLUMN()-9,FALSE)</f>
        <v>4.3162902124935135E-2</v>
      </c>
      <c r="R74" s="296">
        <f ca="1">VLOOKUP(forRPM!$J74,'SC-NR'!$D$134:$Y$169,COLUMN()-9,FALSE)</f>
        <v>4.5377148594195039E-2</v>
      </c>
      <c r="S74" s="296">
        <f ca="1">VLOOKUP(forRPM!$J74,'SC-NR'!$D$134:$Y$169,COLUMN()-9,FALSE)</f>
        <v>4.7144901878250496E-2</v>
      </c>
      <c r="T74" s="296">
        <f ca="1">VLOOKUP(forRPM!$J74,'SC-NR'!$D$134:$Y$169,COLUMN()-9,FALSE)</f>
        <v>6.4760508821018456E-2</v>
      </c>
      <c r="U74" s="296">
        <f ca="1">VLOOKUP(forRPM!$J74,'SC-NR'!$D$134:$Y$169,COLUMN()-9,FALSE)</f>
        <v>6.0273074139950727E-2</v>
      </c>
      <c r="V74" s="296">
        <f ca="1">VLOOKUP(forRPM!$J74,'SC-NR'!$D$134:$Y$169,COLUMN()-9,FALSE)</f>
        <v>5.9671762925857172E-2</v>
      </c>
      <c r="W74" s="296">
        <f ca="1">VLOOKUP(forRPM!$J74,'SC-NR'!$D$134:$Y$169,COLUMN()-9,FALSE)</f>
        <v>6.055181907289571E-2</v>
      </c>
      <c r="X74" s="296">
        <f ca="1">VLOOKUP(forRPM!$J74,'SC-NR'!$D$134:$Y$169,COLUMN()-9,FALSE)</f>
        <v>5.9402609042408711E-2</v>
      </c>
      <c r="Y74" s="296">
        <f ca="1">VLOOKUP(forRPM!$J74,'SC-NR'!$D$134:$Y$169,COLUMN()-9,FALSE)</f>
        <v>5.7193736225571543E-2</v>
      </c>
      <c r="Z74" s="296">
        <f ca="1">VLOOKUP(forRPM!$J74,'SC-NR'!$D$134:$Y$169,COLUMN()-9,FALSE)</f>
        <v>5.7981523291025169E-2</v>
      </c>
      <c r="AA74" s="296">
        <f ca="1">VLOOKUP(forRPM!$J74,'SC-NR'!$D$134:$Y$169,COLUMN()-9,FALSE)</f>
        <v>5.6307974296252852E-2</v>
      </c>
      <c r="AB74" s="296">
        <f ca="1">VLOOKUP(forRPM!$J74,'SC-NR'!$D$134:$Y$169,COLUMN()-9,FALSE)</f>
        <v>5.5401630555204917E-2</v>
      </c>
      <c r="AC74" s="296">
        <f ca="1">VLOOKUP(forRPM!$J74,'SC-NR'!$D$134:$Y$169,COLUMN()-9,FALSE)</f>
        <v>5.523067270658271E-2</v>
      </c>
      <c r="AD74" s="296">
        <f ca="1">VLOOKUP(forRPM!$J74,'SC-NR'!$D$134:$Y$169,COLUMN()-9,FALSE)</f>
        <v>5.4497089704589323E-2</v>
      </c>
      <c r="AE74" s="296">
        <f>VLOOKUP(forRPM!$J74,'SC-NR'!$D$134:$Y$169,COLUMN()-9,FALSE)</f>
        <v>1.0122689965158556</v>
      </c>
      <c r="AF74" s="333">
        <f t="shared" si="19"/>
        <v>34.832772460136447</v>
      </c>
      <c r="AG74" s="333">
        <f t="shared" si="19"/>
        <v>32.244807943739204</v>
      </c>
      <c r="AH74" s="333">
        <f t="shared" si="19"/>
        <v>37.165426803604255</v>
      </c>
      <c r="AI74" s="333">
        <f t="shared" si="19"/>
        <v>33.716245531103503</v>
      </c>
      <c r="AJ74" s="333">
        <f t="shared" si="19"/>
        <v>34.518101552436598</v>
      </c>
      <c r="AK74" s="333">
        <f t="shared" si="19"/>
        <v>34.454610816466115</v>
      </c>
      <c r="AL74" s="333">
        <f t="shared" si="19"/>
        <v>33.415316744731811</v>
      </c>
      <c r="AM74" s="333">
        <f t="shared" si="19"/>
        <v>36.140047639482511</v>
      </c>
      <c r="AN74" s="333">
        <f t="shared" si="19"/>
        <v>32.025068306721153</v>
      </c>
      <c r="AO74" s="333">
        <f t="shared" si="19"/>
        <v>36.157293451745545</v>
      </c>
      <c r="AP74" s="333">
        <f t="shared" si="20"/>
        <v>32.768860227731032</v>
      </c>
      <c r="AQ74" s="333">
        <f t="shared" si="20"/>
        <v>33.92159096227951</v>
      </c>
      <c r="AR74" s="333">
        <f t="shared" si="20"/>
        <v>0</v>
      </c>
      <c r="AS74" s="333">
        <f t="shared" si="20"/>
        <v>13.24019727191345</v>
      </c>
      <c r="AT74" s="333">
        <f t="shared" si="20"/>
        <v>11.656599034313709</v>
      </c>
      <c r="AU74" s="333">
        <f t="shared" si="20"/>
        <v>11.286490202428666</v>
      </c>
      <c r="AV74" s="333">
        <f t="shared" si="20"/>
        <v>12.483253374929019</v>
      </c>
      <c r="AW74" s="333">
        <f t="shared" si="20"/>
        <v>12.739991705251633</v>
      </c>
      <c r="AX74" s="333">
        <f t="shared" si="20"/>
        <v>11.631990609424962</v>
      </c>
      <c r="AY74" s="333">
        <f t="shared" si="20"/>
        <v>13.71111258901237</v>
      </c>
      <c r="AZ74" s="333">
        <f t="shared" si="20"/>
        <v>11.85383361291874</v>
      </c>
      <c r="BA74" s="333">
        <f t="shared" si="20"/>
        <v>13.59860572562776</v>
      </c>
      <c r="BB74" s="333">
        <f t="shared" si="20"/>
        <v>11.735008346309622</v>
      </c>
      <c r="BC74" s="333">
        <f t="shared" si="20"/>
        <v>12.886561288625265</v>
      </c>
      <c r="BD74" s="333">
        <f t="shared" si="20"/>
        <v>13.145173996911614</v>
      </c>
    </row>
  </sheetData>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dimension ref="B2:AF128"/>
  <sheetViews>
    <sheetView workbookViewId="0">
      <selection activeCell="H8" sqref="H8"/>
    </sheetView>
  </sheetViews>
  <sheetFormatPr defaultRowHeight="12.75"/>
  <cols>
    <col min="2" max="2" width="28.28515625" customWidth="1"/>
    <col min="3" max="4" width="15.42578125" customWidth="1"/>
    <col min="9" max="9" width="26.140625" customWidth="1"/>
    <col min="14" max="14" width="27.7109375" customWidth="1"/>
    <col min="15" max="16" width="12" customWidth="1"/>
    <col min="21" max="21" width="26.28515625" customWidth="1"/>
    <col min="22" max="23" width="14.5703125" customWidth="1"/>
    <col min="29" max="29" width="18" customWidth="1"/>
    <col min="30" max="30" width="12.42578125" customWidth="1"/>
  </cols>
  <sheetData>
    <row r="2" spans="2:32">
      <c r="B2" s="124" t="s">
        <v>410</v>
      </c>
      <c r="C2" s="125"/>
      <c r="D2" s="125"/>
      <c r="E2" s="125"/>
      <c r="F2" s="125"/>
      <c r="N2" s="124" t="s">
        <v>417</v>
      </c>
      <c r="O2" s="125"/>
      <c r="P2" s="125"/>
      <c r="Q2" s="125"/>
      <c r="R2" s="125"/>
      <c r="U2" s="124" t="s">
        <v>420</v>
      </c>
      <c r="V2" s="125"/>
      <c r="W2" s="125"/>
      <c r="X2" s="125"/>
      <c r="Y2" s="125"/>
      <c r="AB2" s="124" t="s">
        <v>536</v>
      </c>
      <c r="AC2" s="125"/>
      <c r="AD2" s="125"/>
      <c r="AE2" s="125"/>
      <c r="AF2" s="125"/>
    </row>
    <row r="4" spans="2:32">
      <c r="B4" t="s">
        <v>412</v>
      </c>
      <c r="C4" s="165">
        <f>SUM(E32,E34)</f>
        <v>0.43354944418866337</v>
      </c>
      <c r="N4" t="s">
        <v>412</v>
      </c>
      <c r="O4" s="165">
        <f>SUM(Q31,Q33)</f>
        <v>6.4411569685634787E-2</v>
      </c>
      <c r="U4" t="s">
        <v>421</v>
      </c>
      <c r="V4" s="165">
        <f>SUM(X32,X34)</f>
        <v>0.14003802233563672</v>
      </c>
      <c r="AB4" t="s">
        <v>421</v>
      </c>
    </row>
    <row r="5" spans="2:32">
      <c r="B5" t="s">
        <v>413</v>
      </c>
      <c r="C5" s="165">
        <f>E33</f>
        <v>0.17816854350640263</v>
      </c>
      <c r="N5" t="s">
        <v>413</v>
      </c>
      <c r="O5" s="165">
        <f>Q32</f>
        <v>1.2552339372737977E-2</v>
      </c>
      <c r="U5" t="s">
        <v>422</v>
      </c>
      <c r="V5" s="165">
        <f>X33</f>
        <v>3.8732797900337845E-2</v>
      </c>
      <c r="AB5" t="s">
        <v>422</v>
      </c>
    </row>
    <row r="6" spans="2:32">
      <c r="B6" t="s">
        <v>414</v>
      </c>
      <c r="C6" s="165">
        <f>E23</f>
        <v>6.2016186355894863E-2</v>
      </c>
      <c r="N6" t="s">
        <v>418</v>
      </c>
      <c r="O6" s="165">
        <f>Q22</f>
        <v>0.56756120149411693</v>
      </c>
      <c r="U6" t="s">
        <v>423</v>
      </c>
      <c r="V6" s="165">
        <f>SUM(X23,X39)</f>
        <v>0.55387091965351587</v>
      </c>
      <c r="AB6" t="s">
        <v>423</v>
      </c>
    </row>
    <row r="7" spans="2:32">
      <c r="B7" t="s">
        <v>415</v>
      </c>
      <c r="C7" s="165">
        <f>E25</f>
        <v>7.172056708762474E-2</v>
      </c>
      <c r="N7" t="s">
        <v>415</v>
      </c>
      <c r="O7" s="165">
        <f>Q25</f>
        <v>0.15277162915721648</v>
      </c>
      <c r="U7" t="s">
        <v>424</v>
      </c>
      <c r="V7" s="165">
        <f>X27</f>
        <v>5.3087404507864699E-3</v>
      </c>
      <c r="AB7" t="s">
        <v>424</v>
      </c>
    </row>
    <row r="8" spans="2:32">
      <c r="B8" t="s">
        <v>416</v>
      </c>
      <c r="C8" s="204">
        <f>100%-SUM(C4:C7)</f>
        <v>0.25454525886141433</v>
      </c>
      <c r="N8" t="s">
        <v>416</v>
      </c>
      <c r="O8" s="204">
        <f>100%-SUM(O4:O7)</f>
        <v>0.20270326029029384</v>
      </c>
      <c r="U8" t="s">
        <v>425</v>
      </c>
      <c r="V8" s="204">
        <f>100%-(SUM(V4:V7))</f>
        <v>0.26204951965972312</v>
      </c>
      <c r="AB8" t="s">
        <v>425</v>
      </c>
    </row>
    <row r="9" spans="2:32">
      <c r="C9" s="204"/>
      <c r="O9" s="204"/>
      <c r="V9" s="204"/>
    </row>
    <row r="10" spans="2:32">
      <c r="B10" t="s">
        <v>513</v>
      </c>
      <c r="C10" s="204">
        <f>SUM(C4,C7)</f>
        <v>0.50527001127628812</v>
      </c>
      <c r="N10" t="s">
        <v>513</v>
      </c>
      <c r="O10" s="204">
        <f>SUM(O4,O6,O7)</f>
        <v>0.78474440033696813</v>
      </c>
      <c r="U10" t="s">
        <v>513</v>
      </c>
      <c r="V10" s="204">
        <f>SUM(V4,V6,V7)</f>
        <v>0.69921768243993909</v>
      </c>
      <c r="AB10" t="s">
        <v>513</v>
      </c>
      <c r="AD10" s="165">
        <f>SUM(AE33,AE39,AE41,AE27,AE48)</f>
        <v>0.25562759929155504</v>
      </c>
    </row>
    <row r="13" spans="2:32">
      <c r="B13" s="168" t="s">
        <v>359</v>
      </c>
      <c r="C13" s="168" t="s">
        <v>272</v>
      </c>
      <c r="D13" s="168"/>
      <c r="E13" s="168"/>
      <c r="F13" s="126"/>
      <c r="G13" s="168"/>
      <c r="H13" s="168"/>
      <c r="I13" s="168"/>
      <c r="J13" s="168"/>
      <c r="N13" s="168" t="s">
        <v>359</v>
      </c>
      <c r="O13" s="168" t="s">
        <v>272</v>
      </c>
      <c r="P13" s="168"/>
      <c r="Q13" s="168"/>
      <c r="U13" s="212" t="s">
        <v>359</v>
      </c>
      <c r="V13" s="212" t="s">
        <v>272</v>
      </c>
      <c r="W13" s="212"/>
      <c r="X13" s="212"/>
      <c r="AB13" s="212" t="s">
        <v>359</v>
      </c>
      <c r="AC13" s="212" t="s">
        <v>272</v>
      </c>
      <c r="AD13" s="212"/>
      <c r="AE13" s="212"/>
    </row>
    <row r="14" spans="2:32">
      <c r="B14" s="168" t="s">
        <v>271</v>
      </c>
      <c r="C14" s="168" t="s">
        <v>360</v>
      </c>
      <c r="D14" s="168"/>
      <c r="E14" s="168"/>
      <c r="F14" s="126"/>
      <c r="G14" s="168"/>
      <c r="H14" s="168"/>
      <c r="I14" s="168"/>
      <c r="J14" s="168"/>
      <c r="N14" s="168" t="s">
        <v>271</v>
      </c>
      <c r="O14" s="168" t="s">
        <v>360</v>
      </c>
      <c r="P14" s="168"/>
      <c r="Q14" s="168"/>
      <c r="U14" s="212" t="s">
        <v>271</v>
      </c>
      <c r="V14" s="212" t="s">
        <v>360</v>
      </c>
      <c r="W14" s="212"/>
      <c r="X14" s="212"/>
      <c r="AB14" s="212" t="s">
        <v>271</v>
      </c>
      <c r="AC14" s="212" t="s">
        <v>360</v>
      </c>
      <c r="AD14" s="212"/>
      <c r="AE14" s="212"/>
    </row>
    <row r="15" spans="2:32">
      <c r="B15" s="168" t="s">
        <v>273</v>
      </c>
      <c r="C15" s="168" t="s">
        <v>274</v>
      </c>
      <c r="D15" s="168"/>
      <c r="E15" s="168"/>
      <c r="F15" s="126"/>
      <c r="G15" s="168"/>
      <c r="H15" s="168"/>
      <c r="I15" s="168"/>
      <c r="J15" s="168"/>
      <c r="N15" s="168" t="s">
        <v>273</v>
      </c>
      <c r="O15" s="168" t="s">
        <v>274</v>
      </c>
      <c r="P15" s="168"/>
      <c r="Q15" s="168"/>
      <c r="U15" s="212" t="s">
        <v>273</v>
      </c>
      <c r="V15" s="212" t="s">
        <v>274</v>
      </c>
      <c r="W15" s="212"/>
      <c r="X15" s="212"/>
      <c r="AB15" s="212" t="s">
        <v>273</v>
      </c>
      <c r="AC15" s="212" t="s">
        <v>274</v>
      </c>
      <c r="AD15" s="212"/>
      <c r="AE15" s="212"/>
    </row>
    <row r="16" spans="2:32">
      <c r="B16" s="168" t="s">
        <v>361</v>
      </c>
      <c r="C16" s="168" t="s">
        <v>286</v>
      </c>
      <c r="D16" s="168"/>
      <c r="E16" s="168"/>
      <c r="F16" s="126"/>
      <c r="G16" s="168"/>
      <c r="H16" s="168"/>
      <c r="I16" s="168"/>
      <c r="J16" s="168"/>
      <c r="N16" s="168" t="s">
        <v>361</v>
      </c>
      <c r="O16" s="168" t="s">
        <v>291</v>
      </c>
      <c r="P16" s="168"/>
      <c r="Q16" s="168"/>
      <c r="U16" s="212" t="s">
        <v>361</v>
      </c>
      <c r="V16" s="212" t="s">
        <v>292</v>
      </c>
      <c r="W16" s="212"/>
      <c r="X16" s="212"/>
      <c r="AB16" s="212" t="s">
        <v>361</v>
      </c>
      <c r="AC16" s="212" t="s">
        <v>287</v>
      </c>
      <c r="AD16" s="212"/>
      <c r="AE16" s="212"/>
    </row>
    <row r="17" spans="2:31">
      <c r="B17" s="168"/>
      <c r="C17" s="168"/>
      <c r="D17" s="168"/>
      <c r="E17" s="168"/>
      <c r="F17" s="126"/>
      <c r="G17" s="168"/>
      <c r="H17" s="168"/>
      <c r="I17" s="168"/>
      <c r="J17" s="168"/>
      <c r="N17" s="168"/>
      <c r="O17" s="168"/>
      <c r="P17" s="168"/>
      <c r="Q17" s="168"/>
      <c r="U17" s="212"/>
      <c r="V17" s="212"/>
      <c r="W17" s="212"/>
      <c r="X17" s="212"/>
      <c r="AB17" s="212"/>
      <c r="AC17" s="212"/>
      <c r="AD17" s="212"/>
      <c r="AE17" s="212"/>
    </row>
    <row r="18" spans="2:31">
      <c r="B18" s="168"/>
      <c r="C18" s="168" t="s">
        <v>277</v>
      </c>
      <c r="D18" s="168"/>
      <c r="E18" s="168"/>
      <c r="F18" s="126"/>
      <c r="G18" s="168"/>
      <c r="H18" s="168"/>
      <c r="I18" s="168"/>
      <c r="J18" s="168"/>
      <c r="N18" s="168"/>
      <c r="O18" s="168" t="s">
        <v>277</v>
      </c>
      <c r="P18" s="168"/>
      <c r="Q18" s="168"/>
      <c r="U18" s="212"/>
      <c r="V18" s="212" t="s">
        <v>277</v>
      </c>
      <c r="W18" s="212"/>
      <c r="X18" s="212"/>
      <c r="AB18" s="212"/>
      <c r="AC18" s="212" t="s">
        <v>277</v>
      </c>
      <c r="AD18" s="212"/>
      <c r="AE18" s="212"/>
    </row>
    <row r="19" spans="2:31" ht="51">
      <c r="B19" s="190" t="s">
        <v>278</v>
      </c>
      <c r="C19" s="190" t="s">
        <v>362</v>
      </c>
      <c r="D19" s="190" t="s">
        <v>279</v>
      </c>
      <c r="E19" s="190" t="s">
        <v>411</v>
      </c>
      <c r="F19" s="126"/>
      <c r="G19" s="168"/>
      <c r="H19" s="168" t="s">
        <v>363</v>
      </c>
      <c r="I19" s="168" t="s">
        <v>364</v>
      </c>
      <c r="J19" s="168"/>
      <c r="N19" s="168" t="s">
        <v>278</v>
      </c>
      <c r="O19" s="190" t="s">
        <v>362</v>
      </c>
      <c r="P19" s="190" t="s">
        <v>279</v>
      </c>
      <c r="Q19" s="190" t="s">
        <v>411</v>
      </c>
      <c r="U19" s="212" t="s">
        <v>278</v>
      </c>
      <c r="V19" s="190" t="s">
        <v>362</v>
      </c>
      <c r="W19" s="190" t="s">
        <v>279</v>
      </c>
      <c r="X19" s="190" t="s">
        <v>411</v>
      </c>
      <c r="AB19" s="212" t="s">
        <v>278</v>
      </c>
      <c r="AC19" s="190" t="s">
        <v>362</v>
      </c>
      <c r="AD19" s="190" t="s">
        <v>279</v>
      </c>
      <c r="AE19" s="190" t="s">
        <v>411</v>
      </c>
    </row>
    <row r="20" spans="2:31" ht="15">
      <c r="B20" t="s">
        <v>276</v>
      </c>
      <c r="C20" s="164">
        <v>18716883.492130574</v>
      </c>
      <c r="D20" s="164">
        <v>580705897.56746173</v>
      </c>
      <c r="E20" s="165">
        <v>1</v>
      </c>
      <c r="H20" t="s">
        <v>365</v>
      </c>
      <c r="I20" t="s">
        <v>366</v>
      </c>
      <c r="N20" t="s">
        <v>276</v>
      </c>
      <c r="O20" s="164">
        <v>5922493.9147281675</v>
      </c>
      <c r="P20" s="164">
        <v>192933429.75888711</v>
      </c>
      <c r="Q20" s="165">
        <v>1</v>
      </c>
      <c r="U20" s="205" t="s">
        <v>419</v>
      </c>
      <c r="V20" s="206">
        <v>1097274.9198953237</v>
      </c>
      <c r="W20" s="206">
        <v>73331862.400968984</v>
      </c>
      <c r="X20" s="207">
        <v>0.32615814619033012</v>
      </c>
      <c r="AB20" s="205" t="s">
        <v>419</v>
      </c>
      <c r="AC20" s="206">
        <v>326198.42659284902</v>
      </c>
      <c r="AD20" s="206">
        <v>25889287.034310773</v>
      </c>
      <c r="AE20" s="207">
        <v>0.12492499965257516</v>
      </c>
    </row>
    <row r="21" spans="2:31">
      <c r="B21" t="s">
        <v>365</v>
      </c>
      <c r="C21" s="164">
        <v>5830.3758258763455</v>
      </c>
      <c r="D21" s="164">
        <v>139929.0198210323</v>
      </c>
      <c r="E21" s="165">
        <v>2.4096366234127402E-4</v>
      </c>
      <c r="H21" t="s">
        <v>367</v>
      </c>
      <c r="I21" t="s">
        <v>368</v>
      </c>
      <c r="N21" t="s">
        <v>365</v>
      </c>
      <c r="O21" s="164">
        <v>57699.563661278458</v>
      </c>
      <c r="P21" s="164">
        <v>1968527.6704805098</v>
      </c>
      <c r="Q21" s="165">
        <v>1.0203144540272878E-2</v>
      </c>
      <c r="U21" s="208" t="s">
        <v>392</v>
      </c>
      <c r="V21" s="164">
        <v>12140.934079352541</v>
      </c>
      <c r="W21" s="164">
        <v>5105817.6544443164</v>
      </c>
      <c r="X21" s="165">
        <v>2.2709146698794508E-2</v>
      </c>
      <c r="AB21" s="208" t="s">
        <v>369</v>
      </c>
      <c r="AC21" s="164">
        <v>971.3929141024214</v>
      </c>
      <c r="AD21" s="164">
        <v>355883.04034843249</v>
      </c>
      <c r="AE21" s="165">
        <v>1.7172619946221282E-3</v>
      </c>
    </row>
    <row r="22" spans="2:31">
      <c r="B22" t="s">
        <v>367</v>
      </c>
      <c r="C22" s="164">
        <v>30147.494765917138</v>
      </c>
      <c r="D22" s="164">
        <v>845899.62406532886</v>
      </c>
      <c r="E22" s="165">
        <v>1.4566747601647339E-3</v>
      </c>
      <c r="H22" t="s">
        <v>369</v>
      </c>
      <c r="I22" t="s">
        <v>370</v>
      </c>
      <c r="N22" t="s">
        <v>367</v>
      </c>
      <c r="O22" s="164">
        <v>3340292.8951661894</v>
      </c>
      <c r="P22" s="164">
        <v>109501529.20233478</v>
      </c>
      <c r="Q22" s="165">
        <v>0.56756120149411693</v>
      </c>
      <c r="U22" s="208" t="s">
        <v>402</v>
      </c>
      <c r="V22" s="164">
        <v>36895.854169181257</v>
      </c>
      <c r="W22" s="164">
        <v>2191267.839016533</v>
      </c>
      <c r="X22" s="165">
        <v>9.7461026186985173E-3</v>
      </c>
      <c r="AB22" s="208" t="s">
        <v>371</v>
      </c>
      <c r="AC22" s="164">
        <v>13304.012269397315</v>
      </c>
      <c r="AD22" s="164">
        <v>1147047.1323976824</v>
      </c>
      <c r="AE22" s="165">
        <v>5.5349095719152402E-3</v>
      </c>
    </row>
    <row r="23" spans="2:31">
      <c r="B23" t="s">
        <v>369</v>
      </c>
      <c r="C23" s="164">
        <v>1189956.0772969157</v>
      </c>
      <c r="D23" s="164">
        <v>36013165.1615109</v>
      </c>
      <c r="E23" s="165">
        <v>6.2016186355894863E-2</v>
      </c>
      <c r="H23" t="s">
        <v>371</v>
      </c>
      <c r="I23" t="s">
        <v>372</v>
      </c>
      <c r="N23" t="s">
        <v>369</v>
      </c>
      <c r="O23" s="164">
        <v>20863.565951203196</v>
      </c>
      <c r="P23" s="164">
        <v>626291.44488434296</v>
      </c>
      <c r="Q23" s="165">
        <v>3.2461530677551954E-3</v>
      </c>
      <c r="U23" s="208" t="s">
        <v>405</v>
      </c>
      <c r="V23" s="164">
        <v>1048238.13164679</v>
      </c>
      <c r="W23" s="164">
        <v>66034776.907508135</v>
      </c>
      <c r="X23" s="165">
        <v>0.29370289687283713</v>
      </c>
      <c r="AB23" s="208" t="s">
        <v>373</v>
      </c>
      <c r="AC23" s="164">
        <v>20176.114818774397</v>
      </c>
      <c r="AD23" s="164">
        <v>1158445.2591779637</v>
      </c>
      <c r="AE23" s="165">
        <v>5.5899095795315006E-3</v>
      </c>
    </row>
    <row r="24" spans="2:31" ht="15">
      <c r="B24" t="s">
        <v>371</v>
      </c>
      <c r="C24" s="164">
        <v>890193.10548264568</v>
      </c>
      <c r="D24" s="164">
        <v>27762013.230460182</v>
      </c>
      <c r="E24" s="165">
        <v>4.7807355404436917E-2</v>
      </c>
      <c r="H24" t="s">
        <v>373</v>
      </c>
      <c r="I24" t="s">
        <v>374</v>
      </c>
      <c r="N24" t="s">
        <v>371</v>
      </c>
      <c r="O24" s="164">
        <v>190993.67388403948</v>
      </c>
      <c r="P24" s="164">
        <v>5885208.7177060088</v>
      </c>
      <c r="Q24" s="165">
        <v>3.0503830907172881E-2</v>
      </c>
      <c r="U24" s="205" t="s">
        <v>276</v>
      </c>
      <c r="V24" s="206">
        <v>3770345.4857535157</v>
      </c>
      <c r="W24" s="206">
        <v>151503430.71532205</v>
      </c>
      <c r="X24" s="207">
        <v>0.67384185380966977</v>
      </c>
      <c r="AB24" s="208" t="s">
        <v>380</v>
      </c>
      <c r="AC24" s="164">
        <v>2502.5685017218498</v>
      </c>
      <c r="AD24" s="164">
        <v>738257.70800794673</v>
      </c>
      <c r="AE24" s="165">
        <v>3.562355494540136E-3</v>
      </c>
    </row>
    <row r="25" spans="2:31">
      <c r="B25" s="198" t="s">
        <v>373</v>
      </c>
      <c r="C25" s="199">
        <v>1391669.5055946952</v>
      </c>
      <c r="D25" s="199">
        <v>41648556.284666479</v>
      </c>
      <c r="E25" s="200">
        <v>7.172056708762474E-2</v>
      </c>
      <c r="H25" t="s">
        <v>375</v>
      </c>
      <c r="I25" t="s">
        <v>376</v>
      </c>
      <c r="N25" t="s">
        <v>373</v>
      </c>
      <c r="O25" s="164">
        <v>894041.5344874661</v>
      </c>
      <c r="P25" s="164">
        <v>29474754.383154575</v>
      </c>
      <c r="Q25" s="165">
        <v>0.15277162915721648</v>
      </c>
      <c r="U25" s="208" t="s">
        <v>369</v>
      </c>
      <c r="V25" s="164">
        <v>14474.675552463745</v>
      </c>
      <c r="W25" s="164">
        <v>448714.94212637609</v>
      </c>
      <c r="X25" s="165">
        <v>1.9957495814248711E-3</v>
      </c>
      <c r="AB25" s="208" t="s">
        <v>384</v>
      </c>
      <c r="AC25" s="164">
        <v>7825.8636670308197</v>
      </c>
      <c r="AD25" s="164">
        <v>3280648.9104135046</v>
      </c>
      <c r="AE25" s="165">
        <v>1.5830295498307022E-2</v>
      </c>
    </row>
    <row r="26" spans="2:31">
      <c r="B26" t="s">
        <v>375</v>
      </c>
      <c r="C26" s="164">
        <v>140891.36960860359</v>
      </c>
      <c r="D26" s="164">
        <v>5721130.9874102296</v>
      </c>
      <c r="E26" s="165">
        <v>9.8520283871330831E-3</v>
      </c>
      <c r="H26" t="s">
        <v>377</v>
      </c>
      <c r="I26" t="s">
        <v>378</v>
      </c>
      <c r="N26" t="s">
        <v>375</v>
      </c>
      <c r="O26" s="164">
        <v>169659.16461052911</v>
      </c>
      <c r="P26" s="164">
        <v>5560045.3614340685</v>
      </c>
      <c r="Q26" s="165">
        <v>2.8818465355550729E-2</v>
      </c>
      <c r="U26" s="208" t="s">
        <v>371</v>
      </c>
      <c r="V26" s="164">
        <v>45654.737305886214</v>
      </c>
      <c r="W26" s="164">
        <v>1682636.3546896686</v>
      </c>
      <c r="X26" s="165">
        <v>7.4838622147251699E-3</v>
      </c>
      <c r="AB26" s="208" t="s">
        <v>392</v>
      </c>
      <c r="AC26" s="164">
        <v>205171.79303817474</v>
      </c>
      <c r="AD26" s="164">
        <v>15117999.212860733</v>
      </c>
      <c r="AE26" s="165">
        <v>7.2949712516659798E-2</v>
      </c>
    </row>
    <row r="27" spans="2:31">
      <c r="B27" t="s">
        <v>377</v>
      </c>
      <c r="C27" s="164">
        <v>255695.45130381853</v>
      </c>
      <c r="D27" s="164">
        <v>7154176.5298244199</v>
      </c>
      <c r="E27" s="165">
        <v>1.231979313417134E-2</v>
      </c>
      <c r="H27" t="s">
        <v>379</v>
      </c>
      <c r="I27" t="s">
        <v>284</v>
      </c>
      <c r="N27" t="s">
        <v>380</v>
      </c>
      <c r="O27" s="164">
        <v>116786.64800790431</v>
      </c>
      <c r="P27" s="164">
        <v>3855967.8374781497</v>
      </c>
      <c r="Q27" s="165">
        <v>1.9986001608415047E-2</v>
      </c>
      <c r="U27" s="208" t="s">
        <v>373</v>
      </c>
      <c r="V27" s="164">
        <v>38102.670922006357</v>
      </c>
      <c r="W27" s="164">
        <v>1193592.2153308871</v>
      </c>
      <c r="X27" s="165">
        <v>5.3087404507864699E-3</v>
      </c>
      <c r="AB27" s="208" t="s">
        <v>405</v>
      </c>
      <c r="AC27" s="164">
        <v>76246.68138364749</v>
      </c>
      <c r="AD27" s="164">
        <v>4091005.771104509</v>
      </c>
      <c r="AE27" s="165">
        <v>1.9740554996999341E-2</v>
      </c>
    </row>
    <row r="28" spans="2:31" ht="15">
      <c r="B28" t="s">
        <v>380</v>
      </c>
      <c r="C28" s="164">
        <v>214510.23858896381</v>
      </c>
      <c r="D28" s="164">
        <v>6288089.7950544991</v>
      </c>
      <c r="E28" s="165">
        <v>1.0828355319611679E-2</v>
      </c>
      <c r="H28" t="s">
        <v>380</v>
      </c>
      <c r="I28" t="s">
        <v>381</v>
      </c>
      <c r="N28" t="s">
        <v>382</v>
      </c>
      <c r="O28" s="164">
        <v>67711.192851146203</v>
      </c>
      <c r="P28" s="164">
        <v>2024810.3167203346</v>
      </c>
      <c r="Q28" s="165">
        <v>1.0494865090258239E-2</v>
      </c>
      <c r="U28" s="208" t="s">
        <v>375</v>
      </c>
      <c r="V28" s="164">
        <v>9372.2053474213262</v>
      </c>
      <c r="W28" s="164">
        <v>290538.36577006121</v>
      </c>
      <c r="X28" s="165">
        <v>1.2922275757649255E-3</v>
      </c>
      <c r="AB28" s="205" t="s">
        <v>276</v>
      </c>
      <c r="AC28" s="206">
        <v>5619889.1404420594</v>
      </c>
      <c r="AD28" s="206">
        <v>181349353.00019494</v>
      </c>
      <c r="AE28" s="207">
        <v>0.87507500034742491</v>
      </c>
    </row>
    <row r="29" spans="2:31">
      <c r="B29" t="s">
        <v>382</v>
      </c>
      <c r="C29" s="164">
        <v>53334.518955284242</v>
      </c>
      <c r="D29" s="164">
        <v>1535518.8755703571</v>
      </c>
      <c r="E29" s="165">
        <v>2.6442281402729731E-3</v>
      </c>
      <c r="H29" t="s">
        <v>382</v>
      </c>
      <c r="I29" t="s">
        <v>383</v>
      </c>
      <c r="N29" t="s">
        <v>384</v>
      </c>
      <c r="O29" s="164">
        <v>29995.685140698806</v>
      </c>
      <c r="P29" s="164">
        <v>858822.30794336577</v>
      </c>
      <c r="Q29" s="165">
        <v>4.4513919076473877E-3</v>
      </c>
      <c r="U29" s="208" t="s">
        <v>382</v>
      </c>
      <c r="V29" s="164">
        <v>15875.113841595205</v>
      </c>
      <c r="W29" s="164">
        <v>752952.31463576132</v>
      </c>
      <c r="X29" s="165">
        <v>3.3489062335347571E-3</v>
      </c>
      <c r="AB29" s="208" t="s">
        <v>365</v>
      </c>
      <c r="AC29" s="164">
        <v>61649.446581589225</v>
      </c>
      <c r="AD29" s="164">
        <v>1868495.7076962083</v>
      </c>
      <c r="AE29" s="165">
        <v>9.0161550345297554E-3</v>
      </c>
    </row>
    <row r="30" spans="2:31">
      <c r="B30" t="s">
        <v>384</v>
      </c>
      <c r="C30" s="164">
        <v>398281.62195738673</v>
      </c>
      <c r="D30" s="164">
        <v>13471536.183771057</v>
      </c>
      <c r="E30" s="165">
        <v>2.319855238288852E-2</v>
      </c>
      <c r="H30" t="s">
        <v>384</v>
      </c>
      <c r="I30" t="s">
        <v>385</v>
      </c>
      <c r="N30" t="s">
        <v>386</v>
      </c>
      <c r="O30" s="164">
        <v>102217.80894019407</v>
      </c>
      <c r="P30" s="164">
        <v>3113784.1208206154</v>
      </c>
      <c r="Q30" s="165">
        <v>1.6139163258083244E-2</v>
      </c>
      <c r="U30" s="208" t="s">
        <v>384</v>
      </c>
      <c r="V30" s="164">
        <v>39920.339824498464</v>
      </c>
      <c r="W30" s="164">
        <v>1178448.3113733642</v>
      </c>
      <c r="X30" s="165">
        <v>5.2413849046547955E-3</v>
      </c>
      <c r="AB30" s="208" t="s">
        <v>367</v>
      </c>
      <c r="AC30" s="164">
        <v>233125.65841958328</v>
      </c>
      <c r="AD30" s="164">
        <v>7531172.0347946398</v>
      </c>
      <c r="AE30" s="165">
        <v>3.6340578347458193E-2</v>
      </c>
    </row>
    <row r="31" spans="2:31">
      <c r="B31" t="s">
        <v>386</v>
      </c>
      <c r="C31" s="164">
        <v>135073.13168597899</v>
      </c>
      <c r="D31" s="164">
        <v>4056533.7378764618</v>
      </c>
      <c r="E31" s="165">
        <v>6.9855218534356396E-3</v>
      </c>
      <c r="H31" t="s">
        <v>386</v>
      </c>
      <c r="I31" t="s">
        <v>387</v>
      </c>
      <c r="N31" t="s">
        <v>388</v>
      </c>
      <c r="O31" s="164">
        <v>358656.90956064657</v>
      </c>
      <c r="P31" s="164">
        <v>10945498.449049005</v>
      </c>
      <c r="Q31" s="165">
        <v>5.6731995397209391E-2</v>
      </c>
      <c r="U31" s="208" t="s">
        <v>386</v>
      </c>
      <c r="V31" s="164">
        <v>14074.83914368377</v>
      </c>
      <c r="W31" s="164">
        <v>444494.62924802466</v>
      </c>
      <c r="X31" s="165">
        <v>1.9769788945818204E-3</v>
      </c>
      <c r="AB31" s="208" t="s">
        <v>369</v>
      </c>
      <c r="AC31" s="164">
        <v>351907.80892339983</v>
      </c>
      <c r="AD31" s="164">
        <v>10874053.781838182</v>
      </c>
      <c r="AE31" s="165">
        <v>5.247116937279471E-2</v>
      </c>
    </row>
    <row r="32" spans="2:31">
      <c r="B32" s="191" t="s">
        <v>388</v>
      </c>
      <c r="C32" s="192">
        <v>3210953.1697629206</v>
      </c>
      <c r="D32" s="192">
        <v>98644791.281944111</v>
      </c>
      <c r="E32" s="201">
        <v>0.16987048296764432</v>
      </c>
      <c r="F32" s="195"/>
      <c r="G32" s="195"/>
      <c r="H32" s="195" t="s">
        <v>388</v>
      </c>
      <c r="I32" s="195" t="s">
        <v>286</v>
      </c>
      <c r="N32" t="s">
        <v>389</v>
      </c>
      <c r="O32" s="164">
        <v>76586.39754659147</v>
      </c>
      <c r="P32" s="164">
        <v>2421765.8866798556</v>
      </c>
      <c r="Q32" s="165">
        <v>1.2552339372737977E-2</v>
      </c>
      <c r="U32" s="208" t="s">
        <v>388</v>
      </c>
      <c r="V32" s="164">
        <v>601560.16425008886</v>
      </c>
      <c r="W32" s="164">
        <v>20126142.712589998</v>
      </c>
      <c r="X32" s="165">
        <v>8.9515050922989212E-2</v>
      </c>
      <c r="AB32" s="208" t="s">
        <v>371</v>
      </c>
      <c r="AC32" s="164">
        <v>333091.71246562229</v>
      </c>
      <c r="AD32" s="164">
        <v>11111296.66427274</v>
      </c>
      <c r="AE32" s="165">
        <v>5.3615950492739602E-2</v>
      </c>
    </row>
    <row r="33" spans="2:31">
      <c r="B33" s="193" t="s">
        <v>389</v>
      </c>
      <c r="C33" s="194">
        <v>3342321.2385262679</v>
      </c>
      <c r="D33" s="194">
        <v>103463523.97517289</v>
      </c>
      <c r="E33" s="202">
        <v>0.17816854350640263</v>
      </c>
      <c r="F33" s="195"/>
      <c r="G33" s="195"/>
      <c r="H33" s="195" t="s">
        <v>389</v>
      </c>
      <c r="I33" s="195" t="s">
        <v>390</v>
      </c>
      <c r="N33" t="s">
        <v>391</v>
      </c>
      <c r="O33" s="164">
        <v>45606.528568702095</v>
      </c>
      <c r="P33" s="164">
        <v>1481646.606554077</v>
      </c>
      <c r="Q33" s="165">
        <v>7.6795742884253979E-3</v>
      </c>
      <c r="U33" s="208" t="s">
        <v>389</v>
      </c>
      <c r="V33" s="164">
        <v>307594.70956640993</v>
      </c>
      <c r="W33" s="164">
        <v>8708499.9691365212</v>
      </c>
      <c r="X33" s="165">
        <v>3.8732797900337845E-2</v>
      </c>
      <c r="AB33" s="208" t="s">
        <v>373</v>
      </c>
      <c r="AC33" s="164">
        <v>231465.88027212006</v>
      </c>
      <c r="AD33" s="164">
        <v>6596414.3869290799</v>
      </c>
      <c r="AE33" s="165">
        <v>3.1830040893101604E-2</v>
      </c>
    </row>
    <row r="34" spans="2:31">
      <c r="B34" s="196" t="s">
        <v>391</v>
      </c>
      <c r="C34" s="197">
        <v>4903194.8169065639</v>
      </c>
      <c r="D34" s="197">
        <v>153119927.8455078</v>
      </c>
      <c r="E34" s="203">
        <v>0.26367896122101903</v>
      </c>
      <c r="F34" s="195"/>
      <c r="G34" s="195"/>
      <c r="H34" s="195" t="s">
        <v>391</v>
      </c>
      <c r="I34" s="195" t="s">
        <v>327</v>
      </c>
      <c r="N34" t="s">
        <v>392</v>
      </c>
      <c r="O34" s="164">
        <v>384460.18993245478</v>
      </c>
      <c r="P34" s="164">
        <v>13148864.194044085</v>
      </c>
      <c r="Q34" s="165">
        <v>6.815233736567318E-2</v>
      </c>
      <c r="U34" s="208" t="s">
        <v>391</v>
      </c>
      <c r="V34" s="164">
        <v>367284.16009697097</v>
      </c>
      <c r="W34" s="164">
        <v>11359347.086668599</v>
      </c>
      <c r="X34" s="165">
        <v>5.0522971412647527E-2</v>
      </c>
      <c r="AB34" s="208" t="s">
        <v>375</v>
      </c>
      <c r="AC34" s="164">
        <v>34910.885490715715</v>
      </c>
      <c r="AD34" s="164">
        <v>1094523.9715276174</v>
      </c>
      <c r="AE34" s="165">
        <v>5.2814666769931354E-3</v>
      </c>
    </row>
    <row r="35" spans="2:31">
      <c r="B35" t="s">
        <v>392</v>
      </c>
      <c r="C35" s="164">
        <v>1760680.6371929976</v>
      </c>
      <c r="D35" s="164">
        <v>56573103.195197091</v>
      </c>
      <c r="E35" s="165">
        <v>9.7421265105414032E-2</v>
      </c>
      <c r="H35" t="s">
        <v>393</v>
      </c>
      <c r="I35" t="s">
        <v>394</v>
      </c>
      <c r="N35" t="s">
        <v>395</v>
      </c>
      <c r="O35" s="164">
        <v>53329.392571246521</v>
      </c>
      <c r="P35" s="164">
        <v>1642821.592912345</v>
      </c>
      <c r="Q35" s="165">
        <v>8.5149659909400516E-3</v>
      </c>
      <c r="U35" s="208" t="s">
        <v>392</v>
      </c>
      <c r="V35" s="164">
        <v>499459.27488611673</v>
      </c>
      <c r="W35" s="164">
        <v>17343649.341651432</v>
      </c>
      <c r="X35" s="165">
        <v>7.7139354330286639E-2</v>
      </c>
      <c r="AB35" s="208" t="s">
        <v>380</v>
      </c>
      <c r="AC35" s="164">
        <v>67543.287602011318</v>
      </c>
      <c r="AD35" s="164">
        <v>1635851.0269223989</v>
      </c>
      <c r="AE35" s="165">
        <v>7.8935618697846405E-3</v>
      </c>
    </row>
    <row r="36" spans="2:31">
      <c r="B36" t="s">
        <v>395</v>
      </c>
      <c r="C36" s="164">
        <v>90166.825521059349</v>
      </c>
      <c r="D36" s="164">
        <v>2392172.7449273821</v>
      </c>
      <c r="E36" s="165">
        <v>4.1194221635220754E-3</v>
      </c>
      <c r="H36" t="s">
        <v>395</v>
      </c>
      <c r="I36" t="s">
        <v>396</v>
      </c>
      <c r="N36" t="s">
        <v>402</v>
      </c>
      <c r="O36" s="164">
        <v>13592.763847878901</v>
      </c>
      <c r="P36" s="164">
        <v>423091.66669098835</v>
      </c>
      <c r="Q36" s="165">
        <v>2.1929411985249767E-3</v>
      </c>
      <c r="U36" s="208" t="s">
        <v>395</v>
      </c>
      <c r="V36" s="164">
        <v>78754.065893842344</v>
      </c>
      <c r="W36" s="164">
        <v>2464309.1469332669</v>
      </c>
      <c r="X36" s="165">
        <v>1.0960508525050193E-2</v>
      </c>
      <c r="AB36" s="208" t="s">
        <v>382</v>
      </c>
      <c r="AC36" s="164">
        <v>220049.09363024702</v>
      </c>
      <c r="AD36" s="164">
        <v>6410822.6981473388</v>
      </c>
      <c r="AE36" s="165">
        <v>3.0934495116740405E-2</v>
      </c>
    </row>
    <row r="37" spans="2:31">
      <c r="B37" t="s">
        <v>397</v>
      </c>
      <c r="C37" s="164">
        <v>72615.185306069179</v>
      </c>
      <c r="D37" s="164">
        <v>2251156.6281412649</v>
      </c>
      <c r="E37" s="165">
        <v>3.8765864744463763E-3</v>
      </c>
      <c r="H37" t="s">
        <v>397</v>
      </c>
      <c r="I37" t="s">
        <v>397</v>
      </c>
      <c r="N37" t="s">
        <v>293</v>
      </c>
      <c r="O37" s="164">
        <v>5922493.9147281675</v>
      </c>
      <c r="P37" s="164">
        <v>192933429.75888711</v>
      </c>
      <c r="Q37" s="165">
        <v>1</v>
      </c>
      <c r="U37" s="208" t="s">
        <v>397</v>
      </c>
      <c r="V37" s="164">
        <v>657853.89008260844</v>
      </c>
      <c r="W37" s="164">
        <v>24529873.381504629</v>
      </c>
      <c r="X37" s="165">
        <v>0.10910152512762798</v>
      </c>
      <c r="AB37" s="208" t="s">
        <v>384</v>
      </c>
      <c r="AC37" s="164">
        <v>60448.993505247337</v>
      </c>
      <c r="AD37" s="164">
        <v>2042739.0286037428</v>
      </c>
      <c r="AE37" s="165">
        <v>9.8569409076590259E-3</v>
      </c>
    </row>
    <row r="38" spans="2:31">
      <c r="B38" t="s">
        <v>398</v>
      </c>
      <c r="C38" s="164">
        <v>100819.05825805584</v>
      </c>
      <c r="D38" s="164">
        <v>3084298.2004405032</v>
      </c>
      <c r="E38" s="165">
        <v>5.3112913324290705E-3</v>
      </c>
      <c r="H38" t="s">
        <v>398</v>
      </c>
      <c r="I38" t="s">
        <v>399</v>
      </c>
      <c r="U38" s="208" t="s">
        <v>402</v>
      </c>
      <c r="V38" s="164">
        <v>48666.058168577685</v>
      </c>
      <c r="W38" s="164">
        <v>2485278.2822836577</v>
      </c>
      <c r="X38" s="165">
        <v>1.1053772954578812E-2</v>
      </c>
      <c r="AB38" s="208" t="s">
        <v>386</v>
      </c>
      <c r="AC38" s="164">
        <v>39911.71195879556</v>
      </c>
      <c r="AD38" s="164">
        <v>1212465.3760475127</v>
      </c>
      <c r="AE38" s="165">
        <v>5.850575818513548E-3</v>
      </c>
    </row>
    <row r="39" spans="2:31">
      <c r="B39" t="s">
        <v>400</v>
      </c>
      <c r="C39" s="164">
        <v>25373.84910012492</v>
      </c>
      <c r="D39" s="164">
        <v>658098.09648800921</v>
      </c>
      <c r="E39" s="165">
        <v>1.1332726243090318E-3</v>
      </c>
      <c r="H39" t="s">
        <v>400</v>
      </c>
      <c r="I39" t="s">
        <v>401</v>
      </c>
      <c r="U39" s="208" t="s">
        <v>405</v>
      </c>
      <c r="V39" s="164">
        <v>1031698.5808713459</v>
      </c>
      <c r="W39" s="164">
        <v>58494953.661379799</v>
      </c>
      <c r="X39" s="165">
        <v>0.2601680227806788</v>
      </c>
      <c r="AB39" s="208" t="s">
        <v>388</v>
      </c>
      <c r="AC39" s="164">
        <v>833781.72901290434</v>
      </c>
      <c r="AD39" s="164">
        <v>27201778.107455872</v>
      </c>
      <c r="AE39" s="165">
        <v>0.13125823496490188</v>
      </c>
    </row>
    <row r="40" spans="2:31" ht="15">
      <c r="B40" t="s">
        <v>402</v>
      </c>
      <c r="C40" s="164">
        <v>352098.49185730278</v>
      </c>
      <c r="D40" s="164">
        <v>11238813.483037915</v>
      </c>
      <c r="E40" s="165">
        <v>1.9353709907401588E-2</v>
      </c>
      <c r="H40" t="s">
        <v>403</v>
      </c>
      <c r="I40" t="s">
        <v>404</v>
      </c>
      <c r="U40" s="209" t="s">
        <v>293</v>
      </c>
      <c r="V40" s="210">
        <v>4867620.4056488387</v>
      </c>
      <c r="W40" s="210">
        <v>224835293.11629105</v>
      </c>
      <c r="X40" s="211">
        <v>1</v>
      </c>
      <c r="AB40" s="208" t="s">
        <v>389</v>
      </c>
      <c r="AC40" s="164">
        <v>480619.27353810676</v>
      </c>
      <c r="AD40" s="164">
        <v>14843170.95165889</v>
      </c>
      <c r="AE40" s="165">
        <v>7.16235686027831E-2</v>
      </c>
    </row>
    <row r="41" spans="2:31">
      <c r="B41" t="s">
        <v>405</v>
      </c>
      <c r="C41" s="164">
        <v>153077.32863313102</v>
      </c>
      <c r="D41" s="164">
        <v>4643462.6865736842</v>
      </c>
      <c r="E41" s="165">
        <v>7.9962382094358603E-3</v>
      </c>
      <c r="H41" t="s">
        <v>402</v>
      </c>
      <c r="I41" t="s">
        <v>402</v>
      </c>
      <c r="AB41" s="208" t="s">
        <v>391</v>
      </c>
      <c r="AC41" s="164">
        <v>338666.04932830826</v>
      </c>
      <c r="AD41" s="164">
        <v>10897957.146014435</v>
      </c>
      <c r="AE41" s="165">
        <v>5.2586511589730087E-2</v>
      </c>
    </row>
    <row r="42" spans="2:31">
      <c r="B42" t="s">
        <v>293</v>
      </c>
      <c r="C42" s="164">
        <v>18716883.492130574</v>
      </c>
      <c r="D42" s="164">
        <v>580705897.56746173</v>
      </c>
      <c r="E42" s="165">
        <v>1</v>
      </c>
      <c r="H42" t="s">
        <v>406</v>
      </c>
      <c r="I42" t="s">
        <v>407</v>
      </c>
      <c r="AB42" s="208" t="s">
        <v>392</v>
      </c>
      <c r="AC42" s="164">
        <v>1455110.5331188836</v>
      </c>
      <c r="AD42" s="164">
        <v>49788052.117626935</v>
      </c>
      <c r="AE42" s="165">
        <v>0.24024502433203149</v>
      </c>
    </row>
    <row r="43" spans="2:31">
      <c r="H43" t="s">
        <v>405</v>
      </c>
      <c r="I43" t="s">
        <v>408</v>
      </c>
      <c r="AB43" s="208" t="s">
        <v>395</v>
      </c>
      <c r="AC43" s="164">
        <v>53073.902649794152</v>
      </c>
      <c r="AD43" s="164">
        <v>1567881.9708490188</v>
      </c>
      <c r="AE43" s="165">
        <v>7.5655870478013318E-3</v>
      </c>
    </row>
    <row r="44" spans="2:31">
      <c r="H44" t="s">
        <v>409</v>
      </c>
      <c r="I44" t="s">
        <v>287</v>
      </c>
      <c r="AB44" s="208" t="s">
        <v>397</v>
      </c>
      <c r="AC44" s="164">
        <v>193052.7411633122</v>
      </c>
      <c r="AD44" s="164">
        <v>6098836.1671037329</v>
      </c>
      <c r="AE44" s="165">
        <v>2.9429049361104971E-2</v>
      </c>
    </row>
    <row r="45" spans="2:31">
      <c r="AB45" s="208" t="s">
        <v>398</v>
      </c>
      <c r="AC45" s="164">
        <v>64215.632754569262</v>
      </c>
      <c r="AD45" s="164">
        <v>1892988.621623951</v>
      </c>
      <c r="AE45" s="165">
        <v>9.1343420382838068E-3</v>
      </c>
    </row>
    <row r="46" spans="2:31">
      <c r="AB46" s="208" t="s">
        <v>403</v>
      </c>
      <c r="AC46" s="164">
        <v>56295.551132563683</v>
      </c>
      <c r="AD46" s="164">
        <v>1604423.2072780649</v>
      </c>
      <c r="AE46" s="165">
        <v>7.7419114843203223E-3</v>
      </c>
    </row>
    <row r="47" spans="2:31">
      <c r="AB47" s="208" t="s">
        <v>402</v>
      </c>
      <c r="AC47" s="164">
        <v>378006.61755158566</v>
      </c>
      <c r="AD47" s="164">
        <v>12887669.412841031</v>
      </c>
      <c r="AE47" s="165">
        <v>6.2187579549331178E-2</v>
      </c>
    </row>
    <row r="48" spans="2:31">
      <c r="AB48" s="208" t="s">
        <v>405</v>
      </c>
      <c r="AC48" s="164">
        <v>132962.63134270028</v>
      </c>
      <c r="AD48" s="164">
        <v>4188760.6209635492</v>
      </c>
      <c r="AE48" s="165">
        <v>2.0212256846822152E-2</v>
      </c>
    </row>
    <row r="49" spans="2:31" ht="15">
      <c r="AB49" s="209" t="s">
        <v>293</v>
      </c>
      <c r="AC49" s="210">
        <v>5946087.5670349086</v>
      </c>
      <c r="AD49" s="210">
        <v>207238640.0345057</v>
      </c>
      <c r="AE49" s="211">
        <v>1</v>
      </c>
    </row>
    <row r="52" spans="2:31">
      <c r="B52" s="167" t="s">
        <v>271</v>
      </c>
      <c r="C52" s="167" t="s">
        <v>272</v>
      </c>
      <c r="D52" s="168"/>
      <c r="E52" s="168"/>
      <c r="F52" s="168"/>
      <c r="I52" s="167" t="s">
        <v>271</v>
      </c>
      <c r="J52" s="167" t="s">
        <v>272</v>
      </c>
      <c r="K52" s="168"/>
      <c r="L52" s="168"/>
    </row>
    <row r="53" spans="2:31">
      <c r="B53" s="167" t="s">
        <v>273</v>
      </c>
      <c r="C53" s="167" t="s">
        <v>274</v>
      </c>
      <c r="D53" s="168"/>
      <c r="E53" s="168"/>
      <c r="F53" s="168"/>
      <c r="I53" s="167" t="s">
        <v>273</v>
      </c>
      <c r="J53" s="167" t="s">
        <v>274</v>
      </c>
      <c r="K53" s="168"/>
      <c r="L53" s="168"/>
    </row>
    <row r="54" spans="2:31">
      <c r="B54" s="167" t="s">
        <v>275</v>
      </c>
      <c r="C54" s="167" t="s">
        <v>276</v>
      </c>
      <c r="D54" s="168"/>
      <c r="E54" s="168"/>
      <c r="F54" s="168"/>
      <c r="I54" s="167" t="s">
        <v>275</v>
      </c>
      <c r="J54" s="167" t="s">
        <v>419</v>
      </c>
      <c r="K54" s="168"/>
      <c r="L54" s="168"/>
    </row>
    <row r="55" spans="2:31">
      <c r="B55" s="167"/>
      <c r="C55" s="167"/>
      <c r="D55" s="168"/>
      <c r="E55" s="168"/>
      <c r="F55" s="168"/>
      <c r="I55" s="167"/>
      <c r="J55" s="167"/>
      <c r="K55" s="168"/>
      <c r="L55" s="168"/>
    </row>
    <row r="56" spans="2:31">
      <c r="B56" s="167"/>
      <c r="C56" s="167" t="s">
        <v>277</v>
      </c>
      <c r="D56" s="167"/>
      <c r="E56" s="167"/>
      <c r="F56" s="167"/>
      <c r="I56" s="167"/>
      <c r="J56" s="167" t="s">
        <v>277</v>
      </c>
      <c r="K56" s="167"/>
      <c r="L56" s="167"/>
    </row>
    <row r="57" spans="2:31" ht="63.75">
      <c r="B57" s="167" t="s">
        <v>278</v>
      </c>
      <c r="C57" s="213" t="s">
        <v>279</v>
      </c>
      <c r="D57" s="213" t="s">
        <v>280</v>
      </c>
      <c r="E57" s="213" t="s">
        <v>281</v>
      </c>
      <c r="F57" s="213" t="s">
        <v>282</v>
      </c>
      <c r="I57" s="167" t="s">
        <v>278</v>
      </c>
      <c r="J57" s="213" t="s">
        <v>279</v>
      </c>
      <c r="K57" s="213" t="s">
        <v>280</v>
      </c>
      <c r="L57" s="213" t="s">
        <v>281</v>
      </c>
    </row>
    <row r="58" spans="2:31">
      <c r="B58" s="164" t="s">
        <v>283</v>
      </c>
      <c r="C58" s="165">
        <v>0.10134354311358261</v>
      </c>
      <c r="D58" s="164">
        <v>20.640121394168773</v>
      </c>
      <c r="E58" s="164">
        <v>8.5584869576336953</v>
      </c>
      <c r="F58" s="166">
        <v>0.69035597516103886</v>
      </c>
      <c r="I58" s="164" t="s">
        <v>520</v>
      </c>
      <c r="J58" s="165">
        <v>5.1408996086585605E-2</v>
      </c>
      <c r="K58" s="235">
        <v>22.884549720331044</v>
      </c>
      <c r="L58" s="235">
        <v>3.6729003882722968</v>
      </c>
    </row>
    <row r="59" spans="2:31">
      <c r="B59" s="164" t="s">
        <v>284</v>
      </c>
      <c r="C59" s="165">
        <v>3.6630841392142274E-2</v>
      </c>
      <c r="D59" s="164">
        <v>26.352763065396505</v>
      </c>
      <c r="E59" s="164">
        <v>12.541904439174138</v>
      </c>
      <c r="F59" s="166">
        <v>0.85746516207547641</v>
      </c>
      <c r="I59" s="164" t="s">
        <v>521</v>
      </c>
      <c r="J59" s="165">
        <v>0.34321367053315732</v>
      </c>
      <c r="K59" s="235">
        <v>16.244192171894198</v>
      </c>
      <c r="L59" s="235">
        <v>3.1572692712239823</v>
      </c>
    </row>
    <row r="60" spans="2:31">
      <c r="B60" s="164" t="s">
        <v>285</v>
      </c>
      <c r="C60" s="165">
        <v>1.4609173517031256E-2</v>
      </c>
      <c r="D60" s="164">
        <v>19.976770964992888</v>
      </c>
      <c r="E60" s="164">
        <v>8.7976414376795411</v>
      </c>
      <c r="F60" s="166">
        <v>0.61615051836977497</v>
      </c>
      <c r="I60" s="164" t="s">
        <v>522</v>
      </c>
      <c r="J60" s="165">
        <v>0.23508862843704728</v>
      </c>
      <c r="K60" s="235">
        <v>19.802709899402814</v>
      </c>
      <c r="L60" s="235">
        <v>4.1343511973518927</v>
      </c>
    </row>
    <row r="61" spans="2:31">
      <c r="B61" s="164" t="s">
        <v>286</v>
      </c>
      <c r="C61" s="165">
        <v>0.30017686373314595</v>
      </c>
      <c r="D61" s="164">
        <v>24.718042013836829</v>
      </c>
      <c r="E61" s="164">
        <v>10.344233526211614</v>
      </c>
      <c r="F61" s="166">
        <v>0.77111360186514233</v>
      </c>
      <c r="I61" s="164" t="s">
        <v>523</v>
      </c>
      <c r="J61" s="165">
        <v>0.36763770643065086</v>
      </c>
      <c r="K61" s="235">
        <v>2.8355932810633018</v>
      </c>
      <c r="L61" s="235">
        <v>2.759020440190274</v>
      </c>
    </row>
    <row r="62" spans="2:31">
      <c r="B62" s="164" t="s">
        <v>287</v>
      </c>
      <c r="C62" s="165">
        <v>9.3742598881234179E-2</v>
      </c>
      <c r="D62" s="164">
        <v>26.797363694322652</v>
      </c>
      <c r="E62" s="164">
        <v>10.449250669530445</v>
      </c>
      <c r="F62" s="166">
        <v>0.85313578883998276</v>
      </c>
      <c r="I62" s="164" t="s">
        <v>524</v>
      </c>
      <c r="J62" s="232">
        <v>2.6509985125595967E-3</v>
      </c>
      <c r="K62" s="235">
        <v>12.491349913153215</v>
      </c>
      <c r="L62" s="235">
        <v>2.0703302372368868</v>
      </c>
    </row>
    <row r="63" spans="2:31">
      <c r="B63" s="164" t="s">
        <v>288</v>
      </c>
      <c r="C63" s="165">
        <v>2.8492673574115151E-2</v>
      </c>
      <c r="D63" s="164">
        <v>16.5604795985438</v>
      </c>
      <c r="E63" s="164">
        <v>7.182958130082314</v>
      </c>
      <c r="F63" s="166">
        <v>0.53666880085665547</v>
      </c>
      <c r="I63" s="164" t="s">
        <v>293</v>
      </c>
      <c r="J63" s="165">
        <v>1</v>
      </c>
      <c r="K63" s="235">
        <v>12.869763361192545</v>
      </c>
      <c r="L63" s="236">
        <v>3.3618102685773485</v>
      </c>
    </row>
    <row r="64" spans="2:31">
      <c r="B64" s="164" t="s">
        <v>289</v>
      </c>
      <c r="C64" s="165">
        <v>1.3233660320636121E-2</v>
      </c>
      <c r="D64" s="164">
        <v>30.810523249491762</v>
      </c>
      <c r="E64" s="164">
        <v>11.940180858771056</v>
      </c>
      <c r="F64" s="166">
        <v>1.0320723338953635</v>
      </c>
    </row>
    <row r="65" spans="2:25">
      <c r="B65" s="164" t="s">
        <v>290</v>
      </c>
      <c r="C65" s="165">
        <v>0.23372530967190047</v>
      </c>
      <c r="D65" s="164">
        <v>41.851730282621915</v>
      </c>
      <c r="E65" s="164">
        <v>19.129424285081608</v>
      </c>
      <c r="F65" s="166">
        <v>1.213706539150655</v>
      </c>
    </row>
    <row r="66" spans="2:25">
      <c r="B66" s="164" t="s">
        <v>291</v>
      </c>
      <c r="C66" s="165">
        <v>9.9730607346852421E-2</v>
      </c>
      <c r="D66" s="164">
        <v>23.184860456071707</v>
      </c>
      <c r="E66" s="164">
        <v>9.5570262374012422</v>
      </c>
      <c r="F66" s="166">
        <v>0.72977793840227279</v>
      </c>
    </row>
    <row r="67" spans="2:25">
      <c r="B67" s="164" t="s">
        <v>292</v>
      </c>
      <c r="C67" s="165">
        <v>7.8314728449359494E-2</v>
      </c>
      <c r="D67" s="164">
        <v>31.763078993759251</v>
      </c>
      <c r="E67" s="164">
        <v>13.117664673986543</v>
      </c>
      <c r="F67" s="166">
        <v>1.1196569982752573</v>
      </c>
    </row>
    <row r="68" spans="2:25">
      <c r="B68" s="164" t="s">
        <v>293</v>
      </c>
      <c r="C68" s="165">
        <v>1</v>
      </c>
      <c r="D68" s="164">
        <v>26.051423248181276</v>
      </c>
      <c r="E68" s="169">
        <v>11.151735496991943</v>
      </c>
      <c r="F68" s="166">
        <v>0.81772625035511814</v>
      </c>
    </row>
    <row r="73" spans="2:25">
      <c r="N73" s="124" t="s">
        <v>441</v>
      </c>
      <c r="O73" s="125"/>
      <c r="P73" s="125"/>
      <c r="Q73" s="125"/>
      <c r="R73" s="125"/>
      <c r="U73" s="124" t="s">
        <v>477</v>
      </c>
      <c r="V73" s="125"/>
      <c r="W73" s="125"/>
      <c r="X73" s="125"/>
      <c r="Y73" s="125"/>
    </row>
    <row r="74" spans="2:25">
      <c r="B74" s="124" t="s">
        <v>438</v>
      </c>
      <c r="C74" s="125"/>
      <c r="D74" s="125"/>
      <c r="E74" s="125"/>
      <c r="F74" s="125"/>
      <c r="H74" t="s">
        <v>443</v>
      </c>
      <c r="N74" s="124" t="s">
        <v>440</v>
      </c>
      <c r="O74" s="216">
        <f>SUM(O84,O85)</f>
        <v>0.6057362161826364</v>
      </c>
      <c r="U74" s="124" t="s">
        <v>440</v>
      </c>
      <c r="V74" s="216">
        <f>SUM(X84,X85)</f>
        <v>0.7283002550397295</v>
      </c>
    </row>
    <row r="75" spans="2:25">
      <c r="B75" s="124" t="s">
        <v>440</v>
      </c>
      <c r="C75" s="216">
        <f>SUM(F85,F86,F87)</f>
        <v>0.68115148285204019</v>
      </c>
      <c r="H75" t="s">
        <v>444</v>
      </c>
      <c r="I75" t="s">
        <v>445</v>
      </c>
      <c r="N75" s="168" t="s">
        <v>359</v>
      </c>
      <c r="O75" s="168" t="s">
        <v>272</v>
      </c>
      <c r="P75" s="168"/>
      <c r="U75" s="168" t="s">
        <v>359</v>
      </c>
      <c r="V75" s="168" t="s">
        <v>272</v>
      </c>
      <c r="W75" s="168"/>
      <c r="X75" s="168"/>
    </row>
    <row r="76" spans="2:25">
      <c r="B76" s="168" t="s">
        <v>359</v>
      </c>
      <c r="C76" s="168" t="s">
        <v>272</v>
      </c>
      <c r="D76" s="168"/>
      <c r="E76" s="168"/>
      <c r="F76" s="168"/>
      <c r="H76" t="s">
        <v>446</v>
      </c>
      <c r="I76" t="s">
        <v>447</v>
      </c>
      <c r="N76" s="168" t="s">
        <v>271</v>
      </c>
      <c r="O76" s="168" t="s">
        <v>360</v>
      </c>
      <c r="P76" s="168"/>
      <c r="U76" s="168" t="s">
        <v>271</v>
      </c>
      <c r="V76" s="168" t="s">
        <v>360</v>
      </c>
      <c r="W76" s="168"/>
      <c r="X76" s="168"/>
    </row>
    <row r="77" spans="2:25">
      <c r="B77" s="168" t="s">
        <v>271</v>
      </c>
      <c r="C77" s="168" t="s">
        <v>360</v>
      </c>
      <c r="D77" s="168"/>
      <c r="E77" s="168"/>
      <c r="F77" s="168"/>
      <c r="H77" t="s">
        <v>448</v>
      </c>
      <c r="I77" t="s">
        <v>449</v>
      </c>
      <c r="N77" s="168" t="s">
        <v>273</v>
      </c>
      <c r="O77" s="168" t="s">
        <v>274</v>
      </c>
      <c r="P77" s="168"/>
      <c r="U77" s="168" t="s">
        <v>273</v>
      </c>
      <c r="V77" s="168" t="s">
        <v>274</v>
      </c>
      <c r="W77" s="168"/>
      <c r="X77" s="168"/>
    </row>
    <row r="78" spans="2:25">
      <c r="B78" s="168" t="s">
        <v>273</v>
      </c>
      <c r="C78" s="168" t="s">
        <v>274</v>
      </c>
      <c r="D78" s="168"/>
      <c r="E78" s="168"/>
      <c r="F78" s="168"/>
      <c r="H78" t="s">
        <v>450</v>
      </c>
      <c r="I78" t="s">
        <v>451</v>
      </c>
      <c r="N78" s="168" t="s">
        <v>361</v>
      </c>
      <c r="O78" s="168" t="s">
        <v>291</v>
      </c>
      <c r="P78" s="168"/>
      <c r="U78" s="168" t="s">
        <v>361</v>
      </c>
      <c r="V78" s="168" t="s">
        <v>292</v>
      </c>
      <c r="W78" s="168"/>
      <c r="X78" s="168"/>
    </row>
    <row r="79" spans="2:25">
      <c r="B79" s="168" t="s">
        <v>361</v>
      </c>
      <c r="C79" s="168" t="s">
        <v>286</v>
      </c>
      <c r="D79" s="168"/>
      <c r="E79" s="168"/>
      <c r="F79" s="168"/>
      <c r="H79" t="s">
        <v>452</v>
      </c>
      <c r="I79" t="s">
        <v>453</v>
      </c>
      <c r="N79" s="168" t="s">
        <v>275</v>
      </c>
      <c r="O79" s="168" t="s">
        <v>276</v>
      </c>
      <c r="P79" s="168"/>
      <c r="U79" s="168" t="s">
        <v>275</v>
      </c>
      <c r="V79" s="168" t="s">
        <v>272</v>
      </c>
      <c r="W79" s="168"/>
      <c r="X79" s="168"/>
    </row>
    <row r="80" spans="2:25">
      <c r="B80" s="168" t="s">
        <v>275</v>
      </c>
      <c r="C80" s="168" t="s">
        <v>276</v>
      </c>
      <c r="D80" s="168"/>
      <c r="E80" s="168"/>
      <c r="F80" s="168"/>
      <c r="H80" t="s">
        <v>454</v>
      </c>
      <c r="I80" t="s">
        <v>455</v>
      </c>
      <c r="N80" s="168"/>
      <c r="O80" s="168"/>
      <c r="P80" s="168"/>
      <c r="U80" s="168"/>
      <c r="V80" s="168"/>
      <c r="W80" s="168"/>
      <c r="X80" s="168"/>
    </row>
    <row r="81" spans="2:25">
      <c r="B81" s="168"/>
      <c r="C81" s="168"/>
      <c r="D81" s="168"/>
      <c r="E81" s="168"/>
      <c r="F81" s="168"/>
      <c r="H81" t="s">
        <v>456</v>
      </c>
      <c r="I81" t="s">
        <v>457</v>
      </c>
      <c r="N81" s="168" t="s">
        <v>411</v>
      </c>
      <c r="O81" s="168" t="s">
        <v>427</v>
      </c>
      <c r="P81" s="168"/>
      <c r="U81" s="168" t="s">
        <v>411</v>
      </c>
      <c r="V81" s="168" t="s">
        <v>427</v>
      </c>
      <c r="W81" s="168"/>
      <c r="X81" s="168"/>
    </row>
    <row r="82" spans="2:25">
      <c r="B82" s="168" t="s">
        <v>411</v>
      </c>
      <c r="C82" s="168" t="s">
        <v>427</v>
      </c>
      <c r="D82" s="168"/>
      <c r="E82" s="168"/>
      <c r="F82" s="168"/>
      <c r="H82" t="s">
        <v>458</v>
      </c>
      <c r="I82" t="s">
        <v>459</v>
      </c>
      <c r="N82" s="168" t="s">
        <v>278</v>
      </c>
      <c r="O82" s="168" t="s">
        <v>367</v>
      </c>
      <c r="P82" s="168" t="s">
        <v>293</v>
      </c>
      <c r="U82" s="168" t="s">
        <v>278</v>
      </c>
      <c r="V82" s="168" t="s">
        <v>402</v>
      </c>
      <c r="W82" s="168" t="s">
        <v>405</v>
      </c>
      <c r="X82" s="168" t="s">
        <v>293</v>
      </c>
    </row>
    <row r="83" spans="2:25">
      <c r="B83" s="168" t="s">
        <v>278</v>
      </c>
      <c r="C83" s="168" t="s">
        <v>388</v>
      </c>
      <c r="D83" s="168" t="s">
        <v>389</v>
      </c>
      <c r="E83" s="168" t="s">
        <v>391</v>
      </c>
      <c r="F83" s="168" t="s">
        <v>293</v>
      </c>
      <c r="H83" t="s">
        <v>460</v>
      </c>
      <c r="I83" t="s">
        <v>461</v>
      </c>
      <c r="N83" t="s">
        <v>428</v>
      </c>
      <c r="O83" s="165">
        <v>8.6468505969809498E-2</v>
      </c>
      <c r="P83" s="165">
        <v>8.6468505969809498E-2</v>
      </c>
      <c r="U83" t="s">
        <v>476</v>
      </c>
      <c r="V83" s="165">
        <v>0</v>
      </c>
      <c r="W83" s="165">
        <v>9.2562046507488581E-3</v>
      </c>
      <c r="X83" s="165">
        <v>8.5771303054624597E-3</v>
      </c>
    </row>
    <row r="84" spans="2:25">
      <c r="B84" t="s">
        <v>428</v>
      </c>
      <c r="C84" s="215">
        <v>0.15151813454742782</v>
      </c>
      <c r="D84" s="215">
        <v>5.0396543520548044E-2</v>
      </c>
      <c r="E84" s="215">
        <v>5.3649159859035934E-2</v>
      </c>
      <c r="F84" s="214">
        <v>7.9879443102317441E-2</v>
      </c>
      <c r="H84" t="s">
        <v>462</v>
      </c>
      <c r="I84" t="s">
        <v>463</v>
      </c>
      <c r="N84" t="s">
        <v>429</v>
      </c>
      <c r="O84" s="165">
        <v>0.56834530972826602</v>
      </c>
      <c r="P84" s="165">
        <v>0.56834530972826602</v>
      </c>
      <c r="U84" t="s">
        <v>429</v>
      </c>
      <c r="V84" s="165">
        <v>0.33231696396916616</v>
      </c>
      <c r="W84" s="165">
        <v>0.75410007782478361</v>
      </c>
      <c r="X84" s="165">
        <v>0.72315628361306117</v>
      </c>
    </row>
    <row r="85" spans="2:25">
      <c r="B85" t="s">
        <v>429</v>
      </c>
      <c r="C85" s="165">
        <v>0.63498107862860453</v>
      </c>
      <c r="D85" s="165">
        <v>0.66347336398962586</v>
      </c>
      <c r="E85" s="165">
        <v>0.55050458321869467</v>
      </c>
      <c r="F85" s="165">
        <v>0.60686641481409476</v>
      </c>
      <c r="H85" t="s">
        <v>464</v>
      </c>
      <c r="I85" t="s">
        <v>465</v>
      </c>
      <c r="N85" t="s">
        <v>430</v>
      </c>
      <c r="O85" s="165">
        <v>3.7390906454370341E-2</v>
      </c>
      <c r="P85" s="165">
        <v>3.7390906454370341E-2</v>
      </c>
      <c r="U85" t="s">
        <v>430</v>
      </c>
      <c r="V85" s="165">
        <v>0</v>
      </c>
      <c r="W85" s="165">
        <v>5.5512334017501028E-3</v>
      </c>
      <c r="X85" s="165">
        <v>5.1439714266682908E-3</v>
      </c>
    </row>
    <row r="86" spans="2:25">
      <c r="B86" t="s">
        <v>430</v>
      </c>
      <c r="C86" s="165">
        <v>0.10582245203890069</v>
      </c>
      <c r="D86" s="165">
        <v>9.5010500378266735E-2</v>
      </c>
      <c r="E86" s="165">
        <v>3.4028343070378657E-2</v>
      </c>
      <c r="F86" s="165">
        <v>7.1726763872146534E-2</v>
      </c>
      <c r="H86" t="s">
        <v>466</v>
      </c>
      <c r="I86" t="s">
        <v>467</v>
      </c>
      <c r="N86" t="s">
        <v>432</v>
      </c>
      <c r="O86" s="165">
        <v>0.22168576591430236</v>
      </c>
      <c r="P86" s="165">
        <v>0.22168576591430236</v>
      </c>
      <c r="U86" t="s">
        <v>431</v>
      </c>
      <c r="V86" s="165">
        <v>0</v>
      </c>
      <c r="W86" s="165">
        <v>7.9672735167675478E-4</v>
      </c>
      <c r="X86" s="165">
        <v>7.3827606142056043E-4</v>
      </c>
    </row>
    <row r="87" spans="2:25">
      <c r="B87" t="s">
        <v>431</v>
      </c>
      <c r="C87" s="165">
        <v>0</v>
      </c>
      <c r="D87" s="165">
        <v>3.7308714573239368E-4</v>
      </c>
      <c r="E87" s="165">
        <v>5.6830028301055159E-3</v>
      </c>
      <c r="F87" s="165">
        <v>2.5583041657989457E-3</v>
      </c>
      <c r="H87" t="s">
        <v>468</v>
      </c>
      <c r="I87" t="s">
        <v>469</v>
      </c>
      <c r="N87" t="s">
        <v>287</v>
      </c>
      <c r="O87" s="165">
        <v>8.6109511933251962E-2</v>
      </c>
      <c r="P87" s="165">
        <v>8.6109511933251962E-2</v>
      </c>
      <c r="U87" t="s">
        <v>432</v>
      </c>
      <c r="V87" s="165">
        <v>0.64642210418553037</v>
      </c>
      <c r="W87" s="165">
        <v>0.22862936153197053</v>
      </c>
      <c r="X87" s="165">
        <v>0.2592804052251243</v>
      </c>
    </row>
    <row r="88" spans="2:25">
      <c r="B88" t="s">
        <v>432</v>
      </c>
      <c r="C88" s="215">
        <v>0.10767833478506683</v>
      </c>
      <c r="D88" s="215">
        <v>0.15225722263188746</v>
      </c>
      <c r="E88" s="215">
        <v>0.15011774019292287</v>
      </c>
      <c r="F88" s="214">
        <v>0.13895571134820625</v>
      </c>
      <c r="H88" t="s">
        <v>470</v>
      </c>
      <c r="I88" t="s">
        <v>471</v>
      </c>
      <c r="N88" t="s">
        <v>293</v>
      </c>
      <c r="O88" s="165">
        <v>1</v>
      </c>
      <c r="P88" s="165">
        <v>1</v>
      </c>
      <c r="U88" t="s">
        <v>434</v>
      </c>
      <c r="V88" s="165">
        <v>2.1260931845303286E-2</v>
      </c>
      <c r="W88" s="165">
        <v>1.6663952390700203E-3</v>
      </c>
      <c r="X88" s="165">
        <v>3.1039333682633652E-3</v>
      </c>
    </row>
    <row r="89" spans="2:25">
      <c r="B89" t="s">
        <v>287</v>
      </c>
      <c r="C89" s="215">
        <v>0</v>
      </c>
      <c r="D89" s="215">
        <v>2.9691408744459677E-2</v>
      </c>
      <c r="E89" s="215">
        <v>0.18683443967116531</v>
      </c>
      <c r="F89" s="214">
        <v>8.9182249207705774E-2</v>
      </c>
      <c r="H89" t="s">
        <v>472</v>
      </c>
      <c r="I89" t="s">
        <v>287</v>
      </c>
      <c r="U89" t="s">
        <v>293</v>
      </c>
      <c r="V89" s="165">
        <v>1</v>
      </c>
      <c r="W89" s="165">
        <v>1</v>
      </c>
      <c r="X89" s="165">
        <v>1</v>
      </c>
    </row>
    <row r="90" spans="2:25">
      <c r="B90" t="s">
        <v>433</v>
      </c>
      <c r="C90" s="165">
        <v>0</v>
      </c>
      <c r="D90" s="165">
        <v>8.6290620924016157E-3</v>
      </c>
      <c r="E90" s="165">
        <v>1.2069138339544667E-2</v>
      </c>
      <c r="F90" s="165">
        <v>7.7156555471214697E-3</v>
      </c>
      <c r="H90" t="s">
        <v>436</v>
      </c>
      <c r="I90" t="s">
        <v>473</v>
      </c>
    </row>
    <row r="91" spans="2:25">
      <c r="B91" t="s">
        <v>434</v>
      </c>
      <c r="C91" s="165">
        <v>0</v>
      </c>
      <c r="D91" s="165">
        <v>1.6881149707826762E-4</v>
      </c>
      <c r="E91" s="165">
        <v>7.1135928181524756E-3</v>
      </c>
      <c r="F91" s="165">
        <v>3.1154579426088836E-3</v>
      </c>
      <c r="H91" t="s">
        <v>474</v>
      </c>
      <c r="I91" t="s">
        <v>475</v>
      </c>
    </row>
    <row r="92" spans="2:25">
      <c r="B92" t="s">
        <v>293</v>
      </c>
      <c r="C92" s="165">
        <v>1</v>
      </c>
      <c r="D92" s="165">
        <v>1</v>
      </c>
      <c r="E92" s="165">
        <v>1</v>
      </c>
      <c r="F92" s="165">
        <v>1</v>
      </c>
    </row>
    <row r="94" spans="2:25">
      <c r="N94" s="124" t="s">
        <v>442</v>
      </c>
      <c r="O94" s="125"/>
      <c r="P94" s="125"/>
      <c r="Q94" s="125"/>
      <c r="R94" s="125"/>
      <c r="U94" s="124" t="s">
        <v>478</v>
      </c>
      <c r="V94" s="125"/>
      <c r="W94" s="125"/>
      <c r="X94" s="125"/>
      <c r="Y94" s="125"/>
    </row>
    <row r="95" spans="2:25">
      <c r="B95" s="124" t="s">
        <v>439</v>
      </c>
      <c r="C95" s="125"/>
      <c r="D95" s="125"/>
      <c r="E95" s="125"/>
      <c r="F95" s="125"/>
      <c r="N95" s="124" t="s">
        <v>440</v>
      </c>
      <c r="O95" s="216">
        <f>SUM(P105,P107,P114,P117)</f>
        <v>0.70961950735095192</v>
      </c>
      <c r="P95" s="125"/>
      <c r="Q95" s="125"/>
      <c r="R95" s="125"/>
      <c r="U95" s="124" t="s">
        <v>440</v>
      </c>
      <c r="V95" s="216">
        <f>SUM(X106,X113)</f>
        <v>0.74929334511440504</v>
      </c>
      <c r="W95" s="125"/>
      <c r="X95" s="125"/>
      <c r="Y95" s="125"/>
    </row>
    <row r="96" spans="2:25">
      <c r="B96" s="124" t="s">
        <v>440</v>
      </c>
      <c r="C96" s="216">
        <f>SUM(F107,F109,F114,F118,F121,F124,F127)</f>
        <v>0.75729180816890651</v>
      </c>
      <c r="D96" s="125"/>
      <c r="E96" s="125"/>
      <c r="F96" s="125"/>
      <c r="N96" s="168" t="s">
        <v>359</v>
      </c>
      <c r="O96" s="168" t="s">
        <v>272</v>
      </c>
      <c r="P96" s="168"/>
      <c r="U96" s="168" t="s">
        <v>359</v>
      </c>
      <c r="V96" s="168" t="s">
        <v>272</v>
      </c>
      <c r="W96" s="168"/>
      <c r="X96" s="168"/>
    </row>
    <row r="97" spans="2:24">
      <c r="B97" s="168" t="s">
        <v>359</v>
      </c>
      <c r="C97" s="168" t="s">
        <v>272</v>
      </c>
      <c r="D97" s="168"/>
      <c r="E97" s="168"/>
      <c r="F97" s="168"/>
      <c r="N97" s="168" t="s">
        <v>271</v>
      </c>
      <c r="O97" s="168" t="s">
        <v>360</v>
      </c>
      <c r="P97" s="168"/>
      <c r="U97" s="168" t="s">
        <v>271</v>
      </c>
      <c r="V97" s="168" t="s">
        <v>360</v>
      </c>
      <c r="W97" s="168"/>
      <c r="X97" s="168"/>
    </row>
    <row r="98" spans="2:24">
      <c r="B98" s="168" t="s">
        <v>271</v>
      </c>
      <c r="C98" s="168" t="s">
        <v>360</v>
      </c>
      <c r="D98" s="168"/>
      <c r="E98" s="168"/>
      <c r="F98" s="168"/>
      <c r="N98" s="168" t="s">
        <v>273</v>
      </c>
      <c r="O98" s="168" t="s">
        <v>274</v>
      </c>
      <c r="P98" s="168"/>
      <c r="U98" s="168" t="s">
        <v>273</v>
      </c>
      <c r="V98" s="168" t="s">
        <v>274</v>
      </c>
      <c r="W98" s="168"/>
      <c r="X98" s="168"/>
    </row>
    <row r="99" spans="2:24">
      <c r="B99" s="168" t="s">
        <v>273</v>
      </c>
      <c r="C99" s="168" t="s">
        <v>274</v>
      </c>
      <c r="D99" s="168"/>
      <c r="E99" s="168"/>
      <c r="F99" s="168"/>
      <c r="N99" s="168" t="s">
        <v>361</v>
      </c>
      <c r="O99" s="168" t="s">
        <v>291</v>
      </c>
      <c r="P99" s="168"/>
      <c r="U99" s="168" t="s">
        <v>361</v>
      </c>
      <c r="V99" s="168" t="s">
        <v>292</v>
      </c>
      <c r="W99" s="168"/>
      <c r="X99" s="168"/>
    </row>
    <row r="100" spans="2:24">
      <c r="B100" s="168" t="s">
        <v>361</v>
      </c>
      <c r="C100" s="168" t="s">
        <v>286</v>
      </c>
      <c r="D100" s="168"/>
      <c r="E100" s="168"/>
      <c r="F100" s="168"/>
      <c r="N100" s="168" t="s">
        <v>275</v>
      </c>
      <c r="O100" s="168" t="s">
        <v>276</v>
      </c>
      <c r="P100" s="168"/>
      <c r="U100" s="168" t="s">
        <v>275</v>
      </c>
      <c r="V100" s="168" t="s">
        <v>272</v>
      </c>
      <c r="W100" s="168"/>
      <c r="X100" s="168"/>
    </row>
    <row r="101" spans="2:24">
      <c r="B101" s="168" t="s">
        <v>275</v>
      </c>
      <c r="C101" s="168" t="s">
        <v>276</v>
      </c>
      <c r="D101" s="168"/>
      <c r="E101" s="168"/>
      <c r="F101" s="168"/>
      <c r="N101" s="168"/>
      <c r="O101" s="168"/>
      <c r="P101" s="168"/>
      <c r="U101" s="168"/>
      <c r="V101" s="168"/>
      <c r="W101" s="168"/>
      <c r="X101" s="168"/>
    </row>
    <row r="102" spans="2:24">
      <c r="B102" s="168"/>
      <c r="C102" s="168"/>
      <c r="D102" s="168"/>
      <c r="E102" s="168"/>
      <c r="F102" s="168"/>
      <c r="N102" s="168" t="s">
        <v>411</v>
      </c>
      <c r="O102" s="168" t="s">
        <v>427</v>
      </c>
      <c r="P102" s="168"/>
      <c r="U102" s="168" t="s">
        <v>411</v>
      </c>
      <c r="V102" s="168" t="s">
        <v>427</v>
      </c>
      <c r="W102" s="168"/>
      <c r="X102" s="168"/>
    </row>
    <row r="103" spans="2:24">
      <c r="B103" s="168" t="s">
        <v>411</v>
      </c>
      <c r="C103" s="168" t="s">
        <v>427</v>
      </c>
      <c r="D103" s="168"/>
      <c r="E103" s="168"/>
      <c r="F103" s="168"/>
      <c r="N103" s="168" t="s">
        <v>278</v>
      </c>
      <c r="O103" s="168" t="s">
        <v>367</v>
      </c>
      <c r="P103" s="168" t="s">
        <v>293</v>
      </c>
      <c r="U103" s="168" t="s">
        <v>278</v>
      </c>
      <c r="V103" s="168" t="s">
        <v>402</v>
      </c>
      <c r="W103" s="168" t="s">
        <v>405</v>
      </c>
      <c r="X103" s="168" t="s">
        <v>293</v>
      </c>
    </row>
    <row r="104" spans="2:24" ht="15">
      <c r="B104" s="168" t="s">
        <v>278</v>
      </c>
      <c r="C104" s="168" t="s">
        <v>388</v>
      </c>
      <c r="D104" s="168" t="s">
        <v>389</v>
      </c>
      <c r="E104" s="168" t="s">
        <v>391</v>
      </c>
      <c r="F104" s="168" t="s">
        <v>293</v>
      </c>
      <c r="N104" s="205" t="s">
        <v>428</v>
      </c>
      <c r="O104" s="207">
        <v>8.6468505969809484E-2</v>
      </c>
      <c r="P104" s="207">
        <v>8.6468505969809484E-2</v>
      </c>
      <c r="U104" s="205" t="s">
        <v>476</v>
      </c>
      <c r="V104" s="207">
        <v>0</v>
      </c>
      <c r="W104" s="207">
        <v>9.2562046507488581E-3</v>
      </c>
      <c r="X104" s="207">
        <v>8.5771303054624597E-3</v>
      </c>
    </row>
    <row r="105" spans="2:24" ht="15">
      <c r="B105" s="205" t="s">
        <v>428</v>
      </c>
      <c r="C105" s="207">
        <v>0.15151813454742785</v>
      </c>
      <c r="D105" s="207">
        <v>5.0396543520548051E-2</v>
      </c>
      <c r="E105" s="207">
        <v>5.3649159859035934E-2</v>
      </c>
      <c r="F105" s="207">
        <v>7.9879443102317441E-2</v>
      </c>
      <c r="N105" s="208" t="s">
        <v>436</v>
      </c>
      <c r="O105" s="165">
        <v>7.385023664952778E-5</v>
      </c>
      <c r="P105" s="165">
        <v>7.385023664952778E-5</v>
      </c>
      <c r="U105" s="208" t="s">
        <v>437</v>
      </c>
      <c r="V105" s="165">
        <v>0</v>
      </c>
      <c r="W105" s="165">
        <v>9.2562046507488581E-3</v>
      </c>
      <c r="X105" s="165">
        <v>8.5771303054624597E-3</v>
      </c>
    </row>
    <row r="106" spans="2:24" ht="15">
      <c r="B106" s="208" t="s">
        <v>435</v>
      </c>
      <c r="C106" s="165">
        <v>1.5384943452898831E-3</v>
      </c>
      <c r="D106" s="165">
        <v>0</v>
      </c>
      <c r="E106" s="165">
        <v>0</v>
      </c>
      <c r="F106" s="165">
        <v>4.2723081997657293E-4</v>
      </c>
      <c r="N106" s="208" t="s">
        <v>437</v>
      </c>
      <c r="O106" s="165">
        <v>8.639465573315995E-2</v>
      </c>
      <c r="P106" s="165">
        <v>8.639465573315995E-2</v>
      </c>
      <c r="U106" s="205" t="s">
        <v>429</v>
      </c>
      <c r="V106" s="207">
        <v>0.33231696396916616</v>
      </c>
      <c r="W106" s="207">
        <v>0.75410007782478361</v>
      </c>
      <c r="X106" s="207">
        <v>0.72315628361306117</v>
      </c>
    </row>
    <row r="107" spans="2:24" ht="15">
      <c r="B107" s="208" t="s">
        <v>436</v>
      </c>
      <c r="C107" s="165">
        <v>4.7860764094595137E-2</v>
      </c>
      <c r="D107" s="165">
        <v>0</v>
      </c>
      <c r="E107" s="165">
        <v>0</v>
      </c>
      <c r="F107" s="165">
        <v>1.3290652352047785E-2</v>
      </c>
      <c r="N107" s="205" t="s">
        <v>429</v>
      </c>
      <c r="O107" s="207">
        <v>0.56834530972826591</v>
      </c>
      <c r="P107" s="207">
        <v>0.56834530972826591</v>
      </c>
      <c r="U107" s="208" t="s">
        <v>437</v>
      </c>
      <c r="V107" s="165">
        <v>0.33231696396916616</v>
      </c>
      <c r="W107" s="165">
        <v>0.75410007782478361</v>
      </c>
      <c r="X107" s="165">
        <v>0.72315628361306117</v>
      </c>
    </row>
    <row r="108" spans="2:24" ht="15">
      <c r="B108" s="208" t="s">
        <v>437</v>
      </c>
      <c r="C108" s="165">
        <v>0.10211887610754283</v>
      </c>
      <c r="D108" s="165">
        <v>5.0396543520548051E-2</v>
      </c>
      <c r="E108" s="165">
        <v>5.3649159859035934E-2</v>
      </c>
      <c r="F108" s="214">
        <v>6.6161559930293087E-2</v>
      </c>
      <c r="N108" s="208" t="s">
        <v>436</v>
      </c>
      <c r="O108" s="165">
        <v>1.8619991410577096E-2</v>
      </c>
      <c r="P108" s="165">
        <v>1.8619991410577096E-2</v>
      </c>
      <c r="U108" s="205" t="s">
        <v>430</v>
      </c>
      <c r="V108" s="207">
        <v>0</v>
      </c>
      <c r="W108" s="207">
        <v>5.5512334017501028E-3</v>
      </c>
      <c r="X108" s="207">
        <v>5.1439714266682908E-3</v>
      </c>
    </row>
    <row r="109" spans="2:24" ht="15">
      <c r="B109" s="205" t="s">
        <v>429</v>
      </c>
      <c r="C109" s="207">
        <v>0.63498107862860464</v>
      </c>
      <c r="D109" s="207">
        <v>0.66347336398962597</v>
      </c>
      <c r="E109" s="207">
        <v>0.55050458321869455</v>
      </c>
      <c r="F109" s="207">
        <v>0.60686641481409465</v>
      </c>
      <c r="N109" s="208" t="s">
        <v>437</v>
      </c>
      <c r="O109" s="165">
        <v>0.54972531831768878</v>
      </c>
      <c r="P109" s="165">
        <v>0.54972531831768878</v>
      </c>
      <c r="U109" s="208" t="s">
        <v>435</v>
      </c>
      <c r="V109" s="165">
        <v>0</v>
      </c>
      <c r="W109" s="165">
        <v>5.5512334017501028E-3</v>
      </c>
      <c r="X109" s="165">
        <v>5.1439714266682908E-3</v>
      </c>
    </row>
    <row r="110" spans="2:24" ht="15">
      <c r="B110" s="208" t="s">
        <v>436</v>
      </c>
      <c r="C110" s="165">
        <v>2.8861359075176334E-2</v>
      </c>
      <c r="D110" s="165">
        <v>5.9994866431226665E-4</v>
      </c>
      <c r="E110" s="165">
        <v>2.5525711477500178E-2</v>
      </c>
      <c r="F110" s="165">
        <v>1.9192141326354072E-2</v>
      </c>
      <c r="N110" s="205" t="s">
        <v>430</v>
      </c>
      <c r="O110" s="207">
        <v>3.7390906454370335E-2</v>
      </c>
      <c r="P110" s="207">
        <v>3.7390906454370335E-2</v>
      </c>
      <c r="U110" s="205" t="s">
        <v>431</v>
      </c>
      <c r="V110" s="207">
        <v>0</v>
      </c>
      <c r="W110" s="207">
        <v>7.9672735167675478E-4</v>
      </c>
      <c r="X110" s="207">
        <v>7.3827606142056043E-4</v>
      </c>
    </row>
    <row r="111" spans="2:24">
      <c r="B111" s="208" t="s">
        <v>437</v>
      </c>
      <c r="C111" s="165">
        <v>0.60611971955342825</v>
      </c>
      <c r="D111" s="165">
        <v>0.66287341532531363</v>
      </c>
      <c r="E111" s="165">
        <v>0.52497887174119451</v>
      </c>
      <c r="F111" s="165">
        <v>0.58767427348774059</v>
      </c>
      <c r="N111" s="208" t="s">
        <v>430</v>
      </c>
      <c r="O111" s="165">
        <v>3.7390906454370335E-2</v>
      </c>
      <c r="P111" s="165">
        <v>3.7390906454370335E-2</v>
      </c>
      <c r="U111" s="208" t="s">
        <v>437</v>
      </c>
      <c r="V111" s="165">
        <v>0</v>
      </c>
      <c r="W111" s="165">
        <v>7.9672735167675478E-4</v>
      </c>
      <c r="X111" s="165">
        <v>7.3827606142056043E-4</v>
      </c>
    </row>
    <row r="112" spans="2:24" ht="15">
      <c r="B112" s="205" t="s">
        <v>430</v>
      </c>
      <c r="C112" s="207">
        <v>0.1058224520389007</v>
      </c>
      <c r="D112" s="207">
        <v>9.5010500378266777E-2</v>
      </c>
      <c r="E112" s="207">
        <v>3.402834307037865E-2</v>
      </c>
      <c r="F112" s="207">
        <v>7.1726763872146534E-2</v>
      </c>
      <c r="N112" s="205" t="s">
        <v>432</v>
      </c>
      <c r="O112" s="207">
        <v>0.22168576591430247</v>
      </c>
      <c r="P112" s="207">
        <v>0.22168576591430247</v>
      </c>
      <c r="U112" s="205" t="s">
        <v>432</v>
      </c>
      <c r="V112" s="207">
        <v>0.64642210418553037</v>
      </c>
      <c r="W112" s="207">
        <v>0.22862936153197055</v>
      </c>
      <c r="X112" s="207">
        <v>0.2592804052251243</v>
      </c>
    </row>
    <row r="113" spans="2:24">
      <c r="B113" s="208" t="s">
        <v>435</v>
      </c>
      <c r="C113" s="165">
        <v>5.4568512549967862E-3</v>
      </c>
      <c r="D113" s="165">
        <v>4.3714449622395818E-3</v>
      </c>
      <c r="E113" s="165">
        <v>1.379910121719765E-2</v>
      </c>
      <c r="F113" s="165">
        <v>8.7366151107983996E-3</v>
      </c>
      <c r="N113" s="208" t="s">
        <v>435</v>
      </c>
      <c r="O113" s="165">
        <v>8.0867395049422468E-3</v>
      </c>
      <c r="P113" s="165">
        <v>8.0867395049422468E-3</v>
      </c>
      <c r="U113" s="208" t="s">
        <v>436</v>
      </c>
      <c r="V113" s="165">
        <v>0</v>
      </c>
      <c r="W113" s="165">
        <v>2.8206402562354845E-2</v>
      </c>
      <c r="X113" s="165">
        <v>2.6137061501343834E-2</v>
      </c>
    </row>
    <row r="114" spans="2:24">
      <c r="B114" s="208" t="s">
        <v>430</v>
      </c>
      <c r="C114" s="165">
        <v>0.1003656007839039</v>
      </c>
      <c r="D114" s="165">
        <v>9.0639055416027181E-2</v>
      </c>
      <c r="E114" s="165">
        <v>2.0229241853181004E-2</v>
      </c>
      <c r="F114" s="165">
        <v>6.2990148761348133E-2</v>
      </c>
      <c r="N114" s="208" t="s">
        <v>436</v>
      </c>
      <c r="O114" s="165">
        <v>6.6651086410805652E-2</v>
      </c>
      <c r="P114" s="165">
        <v>6.6651086410805652E-2</v>
      </c>
      <c r="U114" s="208" t="s">
        <v>437</v>
      </c>
      <c r="V114" s="165">
        <v>0.64642210418553037</v>
      </c>
      <c r="W114" s="165">
        <v>0.20042295896961571</v>
      </c>
      <c r="X114" s="165">
        <v>0.23314334372378048</v>
      </c>
    </row>
    <row r="115" spans="2:24" ht="15">
      <c r="B115" s="205" t="s">
        <v>431</v>
      </c>
      <c r="C115" s="207">
        <v>0</v>
      </c>
      <c r="D115" s="207">
        <v>3.7308714573239374E-4</v>
      </c>
      <c r="E115" s="207">
        <v>5.6830028301055159E-3</v>
      </c>
      <c r="F115" s="207">
        <v>2.5583041657989457E-3</v>
      </c>
      <c r="N115" s="208" t="s">
        <v>437</v>
      </c>
      <c r="O115" s="165">
        <v>0.14694793999855457</v>
      </c>
      <c r="P115" s="165">
        <v>0.14694793999855457</v>
      </c>
      <c r="U115" s="205" t="s">
        <v>434</v>
      </c>
      <c r="V115" s="207">
        <v>2.1260931845303286E-2</v>
      </c>
      <c r="W115" s="207">
        <v>1.6663952390700203E-3</v>
      </c>
      <c r="X115" s="207">
        <v>3.1039333682633652E-3</v>
      </c>
    </row>
    <row r="116" spans="2:24" ht="15">
      <c r="B116" s="208" t="s">
        <v>437</v>
      </c>
      <c r="C116" s="165">
        <v>0</v>
      </c>
      <c r="D116" s="165">
        <v>3.7308714573239374E-4</v>
      </c>
      <c r="E116" s="165">
        <v>5.6830028301055159E-3</v>
      </c>
      <c r="F116" s="165">
        <v>2.5583041657989457E-3</v>
      </c>
      <c r="N116" s="205" t="s">
        <v>287</v>
      </c>
      <c r="O116" s="207">
        <v>8.6109511933251962E-2</v>
      </c>
      <c r="P116" s="207">
        <v>8.6109511933251962E-2</v>
      </c>
      <c r="U116" s="208" t="s">
        <v>437</v>
      </c>
      <c r="V116" s="165">
        <v>2.1260931845303286E-2</v>
      </c>
      <c r="W116" s="165">
        <v>1.6663952390700203E-3</v>
      </c>
      <c r="X116" s="165">
        <v>3.1039333682633652E-3</v>
      </c>
    </row>
    <row r="117" spans="2:24" ht="15">
      <c r="B117" s="205" t="s">
        <v>432</v>
      </c>
      <c r="C117" s="207">
        <v>0.10767833478506686</v>
      </c>
      <c r="D117" s="207">
        <v>0.15225722263188743</v>
      </c>
      <c r="E117" s="207">
        <v>0.15011774019292287</v>
      </c>
      <c r="F117" s="207">
        <v>0.13895571134820625</v>
      </c>
      <c r="N117" s="208" t="s">
        <v>436</v>
      </c>
      <c r="O117" s="165">
        <v>7.454926097523086E-2</v>
      </c>
      <c r="P117" s="165">
        <v>7.454926097523086E-2</v>
      </c>
      <c r="U117" s="209" t="s">
        <v>293</v>
      </c>
      <c r="V117" s="211">
        <v>1</v>
      </c>
      <c r="W117" s="211">
        <v>1</v>
      </c>
      <c r="X117" s="211">
        <v>1</v>
      </c>
    </row>
    <row r="118" spans="2:24">
      <c r="B118" s="208" t="s">
        <v>436</v>
      </c>
      <c r="C118" s="165">
        <v>0</v>
      </c>
      <c r="D118" s="165">
        <v>5.7106261732230677E-2</v>
      </c>
      <c r="E118" s="165">
        <v>6.9030697556657014E-2</v>
      </c>
      <c r="F118" s="165">
        <v>4.6388176697157946E-2</v>
      </c>
      <c r="N118" s="208" t="s">
        <v>437</v>
      </c>
      <c r="O118" s="165">
        <v>1.1560250958021096E-2</v>
      </c>
      <c r="P118" s="165">
        <v>1.1560250958021096E-2</v>
      </c>
    </row>
    <row r="119" spans="2:24" ht="15">
      <c r="B119" s="208" t="s">
        <v>437</v>
      </c>
      <c r="C119" s="165">
        <v>0.10767833478506686</v>
      </c>
      <c r="D119" s="165">
        <v>9.5150960899656759E-2</v>
      </c>
      <c r="E119" s="165">
        <v>8.1087042636265844E-2</v>
      </c>
      <c r="F119" s="214">
        <v>9.2567534651048319E-2</v>
      </c>
      <c r="N119" s="209" t="s">
        <v>293</v>
      </c>
      <c r="O119" s="211">
        <v>1</v>
      </c>
      <c r="P119" s="211">
        <v>1</v>
      </c>
    </row>
    <row r="120" spans="2:24" ht="15">
      <c r="B120" s="205" t="s">
        <v>287</v>
      </c>
      <c r="C120" s="207">
        <v>0</v>
      </c>
      <c r="D120" s="207">
        <v>2.969140874445968E-2</v>
      </c>
      <c r="E120" s="207">
        <v>0.18683443967116528</v>
      </c>
      <c r="F120" s="207">
        <v>8.918224920770576E-2</v>
      </c>
    </row>
    <row r="121" spans="2:24">
      <c r="B121" s="208" t="s">
        <v>436</v>
      </c>
      <c r="C121" s="165">
        <v>0</v>
      </c>
      <c r="D121" s="165">
        <v>1.1491719016236994E-3</v>
      </c>
      <c r="E121" s="165">
        <v>5.499688731797539E-2</v>
      </c>
      <c r="F121" s="165">
        <v>2.404092849673543E-2</v>
      </c>
    </row>
    <row r="122" spans="2:24">
      <c r="B122" s="208" t="s">
        <v>437</v>
      </c>
      <c r="C122" s="165">
        <v>0</v>
      </c>
      <c r="D122" s="165">
        <v>2.8542236842835984E-2</v>
      </c>
      <c r="E122" s="165">
        <v>0.13183755235318989</v>
      </c>
      <c r="F122" s="214">
        <v>6.5141320710970327E-2</v>
      </c>
    </row>
    <row r="123" spans="2:24" ht="15">
      <c r="B123" s="205" t="s">
        <v>433</v>
      </c>
      <c r="C123" s="207">
        <v>0</v>
      </c>
      <c r="D123" s="207">
        <v>8.6290620924016157E-3</v>
      </c>
      <c r="E123" s="207">
        <v>1.2069138339544667E-2</v>
      </c>
      <c r="F123" s="207">
        <v>7.7156555471214697E-3</v>
      </c>
    </row>
    <row r="124" spans="2:24">
      <c r="B124" s="208" t="s">
        <v>436</v>
      </c>
      <c r="C124" s="165">
        <v>0</v>
      </c>
      <c r="D124" s="165">
        <v>0</v>
      </c>
      <c r="E124" s="165">
        <v>1.392028377678021E-3</v>
      </c>
      <c r="F124" s="165">
        <v>6.0002910491376666E-4</v>
      </c>
    </row>
    <row r="125" spans="2:24">
      <c r="B125" s="208" t="s">
        <v>437</v>
      </c>
      <c r="C125" s="165">
        <v>0</v>
      </c>
      <c r="D125" s="165">
        <v>8.6290620924016157E-3</v>
      </c>
      <c r="E125" s="165">
        <v>1.0677109961866646E-2</v>
      </c>
      <c r="F125" s="165">
        <v>7.1156264422077026E-3</v>
      </c>
    </row>
    <row r="126" spans="2:24" ht="15">
      <c r="B126" s="205" t="s">
        <v>434</v>
      </c>
      <c r="C126" s="207">
        <v>0</v>
      </c>
      <c r="D126" s="207">
        <v>1.6881149707826765E-4</v>
      </c>
      <c r="E126" s="207">
        <v>7.1135928181524756E-3</v>
      </c>
      <c r="F126" s="207">
        <v>3.1154579426088836E-3</v>
      </c>
    </row>
    <row r="127" spans="2:24">
      <c r="B127" s="208" t="s">
        <v>436</v>
      </c>
      <c r="C127" s="165">
        <v>0</v>
      </c>
      <c r="D127" s="165">
        <v>1.6881149707826765E-4</v>
      </c>
      <c r="E127" s="165">
        <v>7.1135928181524756E-3</v>
      </c>
      <c r="F127" s="165">
        <v>3.1154579426088836E-3</v>
      </c>
    </row>
    <row r="128" spans="2:24" ht="15">
      <c r="B128" s="209" t="s">
        <v>293</v>
      </c>
      <c r="C128" s="211">
        <v>1</v>
      </c>
      <c r="D128" s="211">
        <v>1</v>
      </c>
      <c r="E128" s="211">
        <v>1</v>
      </c>
      <c r="F128" s="211">
        <v>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1"/>
  <dimension ref="B2:I37"/>
  <sheetViews>
    <sheetView workbookViewId="0">
      <selection activeCell="C24" sqref="C24"/>
    </sheetView>
  </sheetViews>
  <sheetFormatPr defaultRowHeight="12.75"/>
  <cols>
    <col min="3" max="3" width="57.140625" customWidth="1"/>
    <col min="4" max="4" width="16.140625" customWidth="1"/>
    <col min="6" max="6" width="81" customWidth="1"/>
    <col min="7" max="7" width="5.42578125" customWidth="1"/>
    <col min="8" max="8" width="3.7109375" customWidth="1"/>
    <col min="9" max="9" width="9.140625" hidden="1" customWidth="1"/>
  </cols>
  <sheetData>
    <row r="2" spans="2:6">
      <c r="B2" s="57" t="s">
        <v>1</v>
      </c>
      <c r="C2" s="57" t="s">
        <v>55</v>
      </c>
      <c r="D2" s="57" t="s">
        <v>56</v>
      </c>
      <c r="E2" s="57" t="s">
        <v>57</v>
      </c>
      <c r="F2" s="57" t="s">
        <v>58</v>
      </c>
    </row>
    <row r="3" spans="2:6" s="58" customFormat="1" ht="14.25" customHeight="1">
      <c r="B3" s="62">
        <f>ROW()-2</f>
        <v>1</v>
      </c>
      <c r="C3" t="s">
        <v>59</v>
      </c>
      <c r="D3" s="59">
        <v>42051</v>
      </c>
      <c r="E3" s="60" t="s">
        <v>927</v>
      </c>
      <c r="F3" t="s">
        <v>241</v>
      </c>
    </row>
    <row r="4" spans="2:6">
      <c r="B4" s="62">
        <f t="shared" ref="B4:B37" si="0">ROW()-2</f>
        <v>2</v>
      </c>
      <c r="C4" t="s">
        <v>60</v>
      </c>
      <c r="D4" s="59">
        <v>42051</v>
      </c>
      <c r="E4" s="60" t="s">
        <v>927</v>
      </c>
      <c r="F4" t="s">
        <v>932</v>
      </c>
    </row>
    <row r="5" spans="2:6">
      <c r="B5" s="62">
        <f t="shared" si="0"/>
        <v>3</v>
      </c>
      <c r="C5" t="s">
        <v>242</v>
      </c>
      <c r="E5" s="60"/>
    </row>
    <row r="6" spans="2:6">
      <c r="B6" s="62">
        <f t="shared" si="0"/>
        <v>4</v>
      </c>
      <c r="C6" t="s">
        <v>931</v>
      </c>
      <c r="E6" s="60"/>
    </row>
    <row r="7" spans="2:6">
      <c r="B7" s="62">
        <f t="shared" si="0"/>
        <v>5</v>
      </c>
      <c r="C7" t="s">
        <v>243</v>
      </c>
      <c r="D7" s="59">
        <v>42051</v>
      </c>
      <c r="E7" s="60" t="s">
        <v>927</v>
      </c>
    </row>
    <row r="8" spans="2:6">
      <c r="B8" s="62">
        <f t="shared" si="0"/>
        <v>6</v>
      </c>
      <c r="C8" t="s">
        <v>244</v>
      </c>
      <c r="E8" s="60"/>
    </row>
    <row r="9" spans="2:6">
      <c r="B9" s="62">
        <f t="shared" si="0"/>
        <v>7</v>
      </c>
      <c r="C9" t="s">
        <v>12</v>
      </c>
      <c r="F9" t="s">
        <v>928</v>
      </c>
    </row>
    <row r="10" spans="2:6">
      <c r="B10" s="62">
        <f t="shared" si="0"/>
        <v>8</v>
      </c>
      <c r="C10" t="s">
        <v>69</v>
      </c>
      <c r="D10" s="59">
        <v>42051</v>
      </c>
      <c r="E10" s="60" t="s">
        <v>927</v>
      </c>
    </row>
    <row r="11" spans="2:6">
      <c r="B11" s="62">
        <f t="shared" si="0"/>
        <v>9</v>
      </c>
      <c r="C11" t="s">
        <v>68</v>
      </c>
      <c r="D11" s="59">
        <v>42051</v>
      </c>
      <c r="E11" s="60" t="s">
        <v>927</v>
      </c>
    </row>
    <row r="12" spans="2:6">
      <c r="B12" s="62">
        <f t="shared" si="0"/>
        <v>10</v>
      </c>
      <c r="C12" t="s">
        <v>71</v>
      </c>
      <c r="D12" s="59">
        <v>42051</v>
      </c>
      <c r="E12" s="60" t="s">
        <v>927</v>
      </c>
    </row>
    <row r="13" spans="2:6">
      <c r="B13" s="62">
        <f t="shared" si="0"/>
        <v>11</v>
      </c>
      <c r="C13" t="s">
        <v>65</v>
      </c>
      <c r="D13" s="59">
        <v>42051</v>
      </c>
      <c r="E13" s="60" t="s">
        <v>927</v>
      </c>
      <c r="F13" t="s">
        <v>929</v>
      </c>
    </row>
    <row r="14" spans="2:6">
      <c r="B14" s="62">
        <f t="shared" si="0"/>
        <v>12</v>
      </c>
      <c r="C14" t="s">
        <v>70</v>
      </c>
      <c r="D14" s="59">
        <v>42051</v>
      </c>
      <c r="E14" s="60" t="s">
        <v>927</v>
      </c>
    </row>
    <row r="15" spans="2:6">
      <c r="B15" s="62">
        <f t="shared" si="0"/>
        <v>13</v>
      </c>
      <c r="C15" t="s">
        <v>62</v>
      </c>
      <c r="D15" s="59">
        <v>42051</v>
      </c>
      <c r="E15" s="60" t="s">
        <v>927</v>
      </c>
    </row>
    <row r="16" spans="2:6">
      <c r="B16" s="62">
        <f t="shared" si="0"/>
        <v>14</v>
      </c>
      <c r="C16" t="s">
        <v>63</v>
      </c>
      <c r="D16" s="59">
        <v>42051</v>
      </c>
      <c r="E16" s="60" t="s">
        <v>927</v>
      </c>
    </row>
    <row r="17" spans="2:5">
      <c r="B17" s="62">
        <f>ROW()-2</f>
        <v>15</v>
      </c>
      <c r="C17" t="s">
        <v>72</v>
      </c>
      <c r="D17" s="59">
        <v>42051</v>
      </c>
      <c r="E17" s="60" t="s">
        <v>927</v>
      </c>
    </row>
    <row r="18" spans="2:5">
      <c r="B18" s="62">
        <f t="shared" si="0"/>
        <v>16</v>
      </c>
      <c r="C18" t="s">
        <v>66</v>
      </c>
      <c r="D18" s="59">
        <v>42051</v>
      </c>
      <c r="E18" s="60" t="s">
        <v>927</v>
      </c>
    </row>
    <row r="19" spans="2:5">
      <c r="B19" s="62">
        <f t="shared" si="0"/>
        <v>17</v>
      </c>
      <c r="C19" t="s">
        <v>64</v>
      </c>
      <c r="D19" s="59">
        <v>42051</v>
      </c>
      <c r="E19" s="60" t="s">
        <v>927</v>
      </c>
    </row>
    <row r="20" spans="2:5">
      <c r="B20" s="62">
        <f t="shared" si="0"/>
        <v>18</v>
      </c>
      <c r="C20" t="s">
        <v>67</v>
      </c>
      <c r="D20" s="59">
        <v>42051</v>
      </c>
      <c r="E20" s="60" t="s">
        <v>927</v>
      </c>
    </row>
    <row r="21" spans="2:5">
      <c r="B21" s="62">
        <f t="shared" si="0"/>
        <v>19</v>
      </c>
      <c r="C21" t="s">
        <v>61</v>
      </c>
      <c r="D21" s="61"/>
    </row>
    <row r="22" spans="2:5">
      <c r="B22" s="62">
        <f t="shared" si="0"/>
        <v>20</v>
      </c>
      <c r="C22" t="s">
        <v>930</v>
      </c>
    </row>
    <row r="23" spans="2:5">
      <c r="B23" s="62">
        <f t="shared" si="0"/>
        <v>21</v>
      </c>
      <c r="C23" t="s">
        <v>937</v>
      </c>
    </row>
    <row r="24" spans="2:5">
      <c r="B24" s="62">
        <f t="shared" si="0"/>
        <v>22</v>
      </c>
    </row>
    <row r="25" spans="2:5">
      <c r="B25" s="62">
        <f t="shared" si="0"/>
        <v>23</v>
      </c>
      <c r="D25" s="61"/>
    </row>
    <row r="26" spans="2:5">
      <c r="B26" s="62">
        <f t="shared" si="0"/>
        <v>24</v>
      </c>
      <c r="D26" s="61"/>
    </row>
    <row r="27" spans="2:5">
      <c r="B27" s="62">
        <f t="shared" si="0"/>
        <v>25</v>
      </c>
      <c r="D27" s="61"/>
    </row>
    <row r="28" spans="2:5">
      <c r="B28" s="62">
        <f t="shared" si="0"/>
        <v>26</v>
      </c>
    </row>
    <row r="29" spans="2:5">
      <c r="B29" s="62">
        <f t="shared" si="0"/>
        <v>27</v>
      </c>
    </row>
    <row r="30" spans="2:5">
      <c r="B30" s="62">
        <f t="shared" si="0"/>
        <v>28</v>
      </c>
    </row>
    <row r="31" spans="2:5">
      <c r="B31" s="62">
        <f t="shared" si="0"/>
        <v>29</v>
      </c>
    </row>
    <row r="32" spans="2:5">
      <c r="B32" s="62">
        <f t="shared" si="0"/>
        <v>30</v>
      </c>
    </row>
    <row r="33" spans="2:2">
      <c r="B33" s="62">
        <f t="shared" si="0"/>
        <v>31</v>
      </c>
    </row>
    <row r="34" spans="2:2">
      <c r="B34" s="62">
        <f t="shared" si="0"/>
        <v>32</v>
      </c>
    </row>
    <row r="35" spans="2:2">
      <c r="B35" s="62">
        <f t="shared" si="0"/>
        <v>33</v>
      </c>
    </row>
    <row r="36" spans="2:2">
      <c r="B36" s="62">
        <f t="shared" si="0"/>
        <v>34</v>
      </c>
    </row>
    <row r="37" spans="2:2">
      <c r="B37" s="62">
        <f t="shared" si="0"/>
        <v>35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B3:F8"/>
  <sheetViews>
    <sheetView workbookViewId="0">
      <selection activeCell="D15" sqref="D15"/>
    </sheetView>
  </sheetViews>
  <sheetFormatPr defaultRowHeight="12.75"/>
  <cols>
    <col min="3" max="3" width="85.28515625" customWidth="1"/>
    <col min="5" max="5" width="13.140625" customWidth="1"/>
    <col min="6" max="6" width="100.85546875" customWidth="1"/>
  </cols>
  <sheetData>
    <row r="3" spans="2:6" ht="15">
      <c r="B3" s="338" t="s">
        <v>1</v>
      </c>
      <c r="C3" s="338" t="s">
        <v>445</v>
      </c>
      <c r="D3" s="338" t="s">
        <v>57</v>
      </c>
      <c r="E3" s="338" t="s">
        <v>973</v>
      </c>
      <c r="F3" s="338" t="s">
        <v>3</v>
      </c>
    </row>
    <row r="4" spans="2:6">
      <c r="B4" s="339">
        <f>ROW()-3</f>
        <v>1</v>
      </c>
      <c r="C4" s="246" t="s">
        <v>975</v>
      </c>
      <c r="D4" s="246" t="s">
        <v>927</v>
      </c>
      <c r="E4" s="356">
        <v>42071</v>
      </c>
    </row>
    <row r="5" spans="2:6">
      <c r="B5" s="339">
        <f>ROW()-3</f>
        <v>2</v>
      </c>
      <c r="C5" s="246" t="s">
        <v>974</v>
      </c>
      <c r="D5" s="246" t="s">
        <v>927</v>
      </c>
      <c r="E5" s="356">
        <v>42071</v>
      </c>
    </row>
    <row r="6" spans="2:6">
      <c r="B6" s="339">
        <f t="shared" ref="B6:B8" si="0">ROW()-3</f>
        <v>3</v>
      </c>
      <c r="C6" s="246" t="s">
        <v>977</v>
      </c>
      <c r="D6" s="246" t="s">
        <v>927</v>
      </c>
      <c r="E6" s="356">
        <v>42071</v>
      </c>
    </row>
    <row r="7" spans="2:6">
      <c r="B7" s="339">
        <f t="shared" si="0"/>
        <v>4</v>
      </c>
      <c r="C7" s="246" t="s">
        <v>981</v>
      </c>
      <c r="D7" s="246" t="s">
        <v>927</v>
      </c>
      <c r="E7" s="357">
        <v>42081</v>
      </c>
    </row>
    <row r="8" spans="2:6">
      <c r="B8" s="339">
        <f t="shared" si="0"/>
        <v>5</v>
      </c>
      <c r="C8" s="355" t="s">
        <v>982</v>
      </c>
      <c r="D8" s="246" t="s">
        <v>927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codeName="Sheet5"/>
  <dimension ref="C1:F14"/>
  <sheetViews>
    <sheetView tabSelected="1" topLeftCell="A4" zoomScaleNormal="100" zoomScaleSheetLayoutView="90" workbookViewId="0">
      <selection activeCell="D15" sqref="D15"/>
    </sheetView>
  </sheetViews>
  <sheetFormatPr defaultRowHeight="15"/>
  <cols>
    <col min="1" max="1" width="4" style="1" customWidth="1"/>
    <col min="2" max="2" width="4.28515625" style="1" customWidth="1"/>
    <col min="3" max="3" width="28.140625" style="1" customWidth="1"/>
    <col min="4" max="4" width="73.42578125" style="1" customWidth="1"/>
    <col min="5" max="5" width="55.140625" style="1" customWidth="1"/>
    <col min="6" max="6" width="61.42578125" style="1" customWidth="1"/>
    <col min="7" max="16384" width="9.140625" style="1"/>
  </cols>
  <sheetData>
    <row r="1" spans="3:6" ht="15.75" thickBot="1"/>
    <row r="2" spans="3:6" ht="19.5" thickBot="1">
      <c r="C2" s="2" t="s">
        <v>0</v>
      </c>
      <c r="D2" s="56" t="str">
        <f>[1]MLIST!$B$64</f>
        <v>Lighting Controls Interior</v>
      </c>
      <c r="E2" s="3"/>
      <c r="F2" s="4"/>
    </row>
    <row r="3" spans="3:6">
      <c r="C3" s="5" t="s">
        <v>1</v>
      </c>
      <c r="D3" s="5" t="s">
        <v>2</v>
      </c>
      <c r="E3" s="5" t="s">
        <v>3</v>
      </c>
      <c r="F3" s="5" t="s">
        <v>4</v>
      </c>
    </row>
    <row r="4" spans="3:6" ht="60">
      <c r="C4" s="6" t="s">
        <v>5</v>
      </c>
      <c r="D4" s="7" t="s">
        <v>934</v>
      </c>
      <c r="E4" s="8"/>
      <c r="F4" s="9" t="s">
        <v>946</v>
      </c>
    </row>
    <row r="5" spans="3:6" ht="45">
      <c r="C5" s="6" t="s">
        <v>6</v>
      </c>
      <c r="D5" s="10" t="s">
        <v>947</v>
      </c>
      <c r="E5" s="11"/>
      <c r="F5" s="9" t="s">
        <v>948</v>
      </c>
    </row>
    <row r="6" spans="3:6" ht="30">
      <c r="C6" s="6" t="s">
        <v>53</v>
      </c>
      <c r="D6" s="10" t="s">
        <v>942</v>
      </c>
      <c r="E6" s="11" t="s">
        <v>943</v>
      </c>
      <c r="F6" s="9" t="s">
        <v>933</v>
      </c>
    </row>
    <row r="7" spans="3:6" ht="60">
      <c r="C7" s="6" t="s">
        <v>7</v>
      </c>
      <c r="D7" s="10" t="s">
        <v>951</v>
      </c>
      <c r="E7" s="10"/>
      <c r="F7" s="9" t="s">
        <v>945</v>
      </c>
    </row>
    <row r="8" spans="3:6" ht="27" customHeight="1">
      <c r="C8" s="6" t="s">
        <v>8</v>
      </c>
      <c r="D8" s="10" t="s">
        <v>944</v>
      </c>
      <c r="E8" s="10"/>
      <c r="F8" s="9" t="s">
        <v>952</v>
      </c>
    </row>
    <row r="9" spans="3:6" ht="27" customHeight="1">
      <c r="C9" s="6" t="s">
        <v>54</v>
      </c>
      <c r="D9" s="10" t="s">
        <v>935</v>
      </c>
      <c r="E9" s="12"/>
      <c r="F9" s="9" t="s">
        <v>952</v>
      </c>
    </row>
    <row r="10" spans="3:6" ht="27" customHeight="1">
      <c r="C10" s="6" t="s">
        <v>9</v>
      </c>
      <c r="D10" s="10" t="s">
        <v>936</v>
      </c>
      <c r="E10" s="12"/>
      <c r="F10" s="9" t="s">
        <v>953</v>
      </c>
    </row>
    <row r="11" spans="3:6" ht="27" customHeight="1">
      <c r="C11" s="6" t="s">
        <v>10</v>
      </c>
      <c r="D11" s="10" t="s">
        <v>938</v>
      </c>
      <c r="E11" s="10"/>
      <c r="F11" s="9" t="s">
        <v>954</v>
      </c>
    </row>
    <row r="12" spans="3:6" ht="27" customHeight="1">
      <c r="C12" s="6" t="s">
        <v>11</v>
      </c>
      <c r="D12" s="12" t="s">
        <v>939</v>
      </c>
      <c r="E12" s="12"/>
      <c r="F12" s="9"/>
    </row>
    <row r="13" spans="3:6" ht="105">
      <c r="C13" s="6" t="s">
        <v>12</v>
      </c>
      <c r="D13" s="12" t="s">
        <v>949</v>
      </c>
      <c r="E13" s="13" t="s">
        <v>950</v>
      </c>
      <c r="F13" s="9"/>
    </row>
    <row r="14" spans="3:6">
      <c r="C14" s="6" t="s">
        <v>13</v>
      </c>
      <c r="D14" s="12" t="s">
        <v>941</v>
      </c>
      <c r="E14" s="12" t="s">
        <v>940</v>
      </c>
      <c r="F14" s="9"/>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sheetPr codeName="Sheet1"/>
  <dimension ref="A1:Z251"/>
  <sheetViews>
    <sheetView workbookViewId="0">
      <selection activeCell="A6" sqref="A6"/>
    </sheetView>
  </sheetViews>
  <sheetFormatPr defaultRowHeight="12.75"/>
  <cols>
    <col min="1" max="1" width="32.140625" customWidth="1"/>
    <col min="2" max="2" width="21" customWidth="1"/>
    <col min="3" max="3" width="19.140625" customWidth="1"/>
    <col min="4" max="4" width="55" customWidth="1"/>
    <col min="5" max="5" width="11" customWidth="1"/>
    <col min="6" max="24" width="10.42578125" bestFit="1" customWidth="1"/>
  </cols>
  <sheetData>
    <row r="1" spans="1:25">
      <c r="A1" s="63" t="s">
        <v>73</v>
      </c>
      <c r="B1" s="358" t="s">
        <v>777</v>
      </c>
      <c r="C1" s="359"/>
      <c r="D1" s="359"/>
      <c r="E1" s="359"/>
      <c r="F1" s="359"/>
      <c r="G1" s="359"/>
      <c r="H1" s="359"/>
      <c r="I1" s="359"/>
      <c r="J1" s="359"/>
      <c r="K1" s="359"/>
      <c r="L1" s="359"/>
      <c r="M1" s="359"/>
      <c r="N1" s="359"/>
      <c r="O1" s="359"/>
      <c r="P1" s="359"/>
      <c r="Q1" s="359"/>
      <c r="R1" s="359"/>
      <c r="S1" s="360"/>
      <c r="T1" s="64"/>
      <c r="U1" s="64"/>
      <c r="V1" s="64"/>
      <c r="W1" s="64"/>
      <c r="X1" s="23"/>
    </row>
    <row r="2" spans="1:25">
      <c r="A2" s="65"/>
      <c r="B2" s="361"/>
      <c r="C2" s="362"/>
      <c r="D2" s="362"/>
      <c r="E2" s="362"/>
      <c r="F2" s="362"/>
      <c r="G2" s="362"/>
      <c r="H2" s="362"/>
      <c r="I2" s="362"/>
      <c r="J2" s="362"/>
      <c r="K2" s="362"/>
      <c r="L2" s="362"/>
      <c r="M2" s="362"/>
      <c r="N2" s="362"/>
      <c r="O2" s="362"/>
      <c r="P2" s="362"/>
      <c r="Q2" s="362"/>
      <c r="R2" s="362"/>
      <c r="S2" s="363"/>
      <c r="T2" s="66"/>
      <c r="U2" s="66"/>
      <c r="V2" s="66"/>
      <c r="W2" s="66"/>
      <c r="X2" s="23"/>
    </row>
    <row r="3" spans="1:25">
      <c r="A3" s="65"/>
      <c r="B3" s="361"/>
      <c r="C3" s="362"/>
      <c r="D3" s="362"/>
      <c r="E3" s="362"/>
      <c r="F3" s="362"/>
      <c r="G3" s="362"/>
      <c r="H3" s="362"/>
      <c r="I3" s="362"/>
      <c r="J3" s="362"/>
      <c r="K3" s="362"/>
      <c r="L3" s="362"/>
      <c r="M3" s="362"/>
      <c r="N3" s="362"/>
      <c r="O3" s="362"/>
      <c r="P3" s="362"/>
      <c r="Q3" s="362"/>
      <c r="R3" s="362"/>
      <c r="S3" s="363"/>
      <c r="T3" s="66"/>
      <c r="U3" s="66"/>
      <c r="V3" s="66"/>
      <c r="W3" s="66"/>
      <c r="X3" s="23"/>
    </row>
    <row r="4" spans="1:25">
      <c r="A4" s="65"/>
      <c r="B4" s="361"/>
      <c r="C4" s="362"/>
      <c r="D4" s="362"/>
      <c r="E4" s="362"/>
      <c r="F4" s="362"/>
      <c r="G4" s="362"/>
      <c r="H4" s="362"/>
      <c r="I4" s="362"/>
      <c r="J4" s="362"/>
      <c r="K4" s="362"/>
      <c r="L4" s="362"/>
      <c r="M4" s="362"/>
      <c r="N4" s="362"/>
      <c r="O4" s="362"/>
      <c r="P4" s="362"/>
      <c r="Q4" s="362"/>
      <c r="R4" s="362"/>
      <c r="S4" s="363"/>
      <c r="T4" s="66"/>
      <c r="U4" s="66"/>
      <c r="V4" s="66"/>
      <c r="W4" s="66"/>
      <c r="X4" s="23"/>
    </row>
    <row r="5" spans="1:25">
      <c r="A5" s="67" t="s">
        <v>74</v>
      </c>
      <c r="B5" s="361"/>
      <c r="C5" s="362"/>
      <c r="D5" s="364"/>
      <c r="E5" s="364"/>
      <c r="F5" s="364"/>
      <c r="G5" s="364"/>
      <c r="H5" s="364"/>
      <c r="I5" s="364"/>
      <c r="J5" s="364"/>
      <c r="K5" s="364"/>
      <c r="L5" s="364"/>
      <c r="M5" s="364"/>
      <c r="N5" s="364"/>
      <c r="O5" s="364"/>
      <c r="P5" s="364"/>
      <c r="Q5" s="364"/>
      <c r="R5" s="364"/>
      <c r="S5" s="365"/>
      <c r="T5" s="66"/>
      <c r="U5" s="66"/>
      <c r="V5" s="66"/>
      <c r="W5" s="66"/>
      <c r="X5" s="23"/>
    </row>
    <row r="6" spans="1:25">
      <c r="A6" s="68"/>
      <c r="B6" s="69"/>
      <c r="C6" s="69"/>
      <c r="D6" s="70"/>
      <c r="E6" s="71"/>
      <c r="F6" s="71"/>
      <c r="G6" s="71"/>
      <c r="H6" s="71"/>
      <c r="I6" s="71"/>
      <c r="J6" s="71"/>
      <c r="K6" s="71"/>
      <c r="L6" s="71"/>
      <c r="M6" s="71"/>
      <c r="N6" s="71"/>
      <c r="O6" s="71"/>
      <c r="P6" s="71"/>
      <c r="Q6" s="71"/>
      <c r="R6" s="71"/>
      <c r="S6" s="72"/>
      <c r="T6" s="66"/>
      <c r="U6" s="66"/>
      <c r="V6" s="66"/>
      <c r="W6" s="66"/>
      <c r="X6" s="23"/>
    </row>
    <row r="7" spans="1:25">
      <c r="A7" s="290"/>
      <c r="B7" s="344" t="s">
        <v>75</v>
      </c>
      <c r="C7" s="345" t="s">
        <v>41</v>
      </c>
      <c r="D7" s="341" t="s">
        <v>41</v>
      </c>
      <c r="E7" s="23"/>
      <c r="F7" s="23"/>
      <c r="G7" s="23"/>
      <c r="H7" s="23"/>
      <c r="I7" s="23"/>
      <c r="J7" s="23"/>
      <c r="K7" s="23"/>
      <c r="L7" s="23"/>
      <c r="M7" s="23"/>
      <c r="N7" s="23"/>
      <c r="O7" s="23"/>
      <c r="P7" s="23"/>
      <c r="Q7" s="23"/>
      <c r="R7" s="23"/>
      <c r="S7" s="23"/>
      <c r="T7" s="23"/>
      <c r="U7" s="23"/>
      <c r="V7" s="23"/>
      <c r="W7" s="23"/>
      <c r="X7" s="23"/>
    </row>
    <row r="8" spans="1:25">
      <c r="A8" s="291" t="s">
        <v>771</v>
      </c>
      <c r="B8" s="346" t="s">
        <v>76</v>
      </c>
      <c r="C8" s="347" t="str">
        <f>CONCATENATE([1]MLIST!$B$64,"-",C7)</f>
        <v>Lighting Controls Interior-New</v>
      </c>
      <c r="D8" s="342" t="str">
        <f>[3]!switch_ForecastState</f>
        <v>Region</v>
      </c>
      <c r="E8" s="74"/>
      <c r="F8" s="292"/>
      <c r="G8" s="23"/>
      <c r="H8" s="23"/>
      <c r="I8" s="23"/>
      <c r="J8" s="23"/>
      <c r="K8" s="23"/>
      <c r="L8" s="23"/>
      <c r="M8" s="23"/>
      <c r="N8" s="23"/>
      <c r="O8" s="23"/>
      <c r="P8" s="23"/>
      <c r="Q8" s="23"/>
      <c r="R8" s="23"/>
      <c r="S8" s="23"/>
      <c r="T8" s="23"/>
      <c r="U8" s="23"/>
      <c r="V8" s="23"/>
      <c r="W8" s="23"/>
      <c r="X8" s="23"/>
    </row>
    <row r="9" spans="1:25">
      <c r="A9" s="291" t="str">
        <f>INDEX([1]ACHIEV!$A$19:$B$100,MATCH(C8,[1]ACHIEV!$B$19:$B$100,0),1)</f>
        <v>Lighting</v>
      </c>
      <c r="B9" s="348" t="s">
        <v>77</v>
      </c>
      <c r="C9" s="347">
        <f>[1]FILES!$H$4</f>
        <v>2035</v>
      </c>
      <c r="D9" s="342" t="str">
        <f>[3]!switch_ForecastScenario</f>
        <v>Base</v>
      </c>
      <c r="E9" s="75"/>
      <c r="F9" s="23"/>
      <c r="G9" s="23"/>
      <c r="H9" s="23"/>
      <c r="I9" s="23"/>
      <c r="J9" s="23"/>
      <c r="K9" s="23"/>
      <c r="L9" s="23"/>
      <c r="M9" s="23"/>
      <c r="N9" s="23"/>
      <c r="O9" s="23"/>
      <c r="P9" s="23"/>
      <c r="Q9" s="23"/>
      <c r="R9" s="23"/>
      <c r="S9" s="23"/>
      <c r="T9" s="23"/>
      <c r="U9" s="23"/>
      <c r="V9" s="23"/>
      <c r="W9" s="23"/>
      <c r="X9" s="23"/>
    </row>
    <row r="10" spans="1:25">
      <c r="A10" s="293"/>
      <c r="B10" s="349" t="s">
        <v>212</v>
      </c>
      <c r="C10" s="350">
        <f>MIN(SUM(E91:X126),SUM(Y91:Y126))</f>
        <v>10.950320424220104</v>
      </c>
      <c r="D10" s="343"/>
      <c r="E10" s="23">
        <v>1</v>
      </c>
      <c r="F10" s="23">
        <f>E10+1</f>
        <v>2</v>
      </c>
      <c r="G10" s="23">
        <f t="shared" ref="G10:V11" si="0">F10+1</f>
        <v>3</v>
      </c>
      <c r="H10" s="23">
        <f t="shared" si="0"/>
        <v>4</v>
      </c>
      <c r="I10" s="23">
        <f t="shared" si="0"/>
        <v>5</v>
      </c>
      <c r="J10" s="23">
        <f t="shared" si="0"/>
        <v>6</v>
      </c>
      <c r="K10" s="23">
        <f t="shared" si="0"/>
        <v>7</v>
      </c>
      <c r="L10" s="23">
        <f t="shared" si="0"/>
        <v>8</v>
      </c>
      <c r="M10" s="23">
        <f t="shared" si="0"/>
        <v>9</v>
      </c>
      <c r="N10" s="23">
        <f t="shared" si="0"/>
        <v>10</v>
      </c>
      <c r="O10" s="23">
        <f t="shared" si="0"/>
        <v>11</v>
      </c>
      <c r="P10" s="23">
        <f t="shared" si="0"/>
        <v>12</v>
      </c>
      <c r="Q10" s="23">
        <f t="shared" si="0"/>
        <v>13</v>
      </c>
      <c r="R10" s="23">
        <f t="shared" si="0"/>
        <v>14</v>
      </c>
      <c r="S10" s="23">
        <f t="shared" si="0"/>
        <v>15</v>
      </c>
      <c r="T10" s="23">
        <f t="shared" si="0"/>
        <v>16</v>
      </c>
      <c r="U10" s="23">
        <f t="shared" si="0"/>
        <v>17</v>
      </c>
      <c r="V10" s="23">
        <f t="shared" si="0"/>
        <v>18</v>
      </c>
      <c r="W10" s="23">
        <f>V10+1</f>
        <v>19</v>
      </c>
      <c r="X10" s="23">
        <f>W10+1</f>
        <v>20</v>
      </c>
    </row>
    <row r="11" spans="1:25" ht="15">
      <c r="A11" s="351" t="s">
        <v>213</v>
      </c>
      <c r="B11" s="352"/>
      <c r="C11" s="73"/>
      <c r="D11" s="73"/>
      <c r="E11" s="73">
        <f>C9-20+1</f>
        <v>2016</v>
      </c>
      <c r="F11" s="73">
        <f>E11+1</f>
        <v>2017</v>
      </c>
      <c r="G11" s="73">
        <f t="shared" si="0"/>
        <v>2018</v>
      </c>
      <c r="H11" s="73">
        <f t="shared" si="0"/>
        <v>2019</v>
      </c>
      <c r="I11" s="73">
        <f t="shared" si="0"/>
        <v>2020</v>
      </c>
      <c r="J11" s="73">
        <f t="shared" si="0"/>
        <v>2021</v>
      </c>
      <c r="K11" s="73">
        <f t="shared" si="0"/>
        <v>2022</v>
      </c>
      <c r="L11" s="73">
        <f t="shared" si="0"/>
        <v>2023</v>
      </c>
      <c r="M11" s="73">
        <f t="shared" si="0"/>
        <v>2024</v>
      </c>
      <c r="N11" s="73">
        <f t="shared" si="0"/>
        <v>2025</v>
      </c>
      <c r="O11" s="73">
        <f t="shared" si="0"/>
        <v>2026</v>
      </c>
      <c r="P11" s="73">
        <f t="shared" si="0"/>
        <v>2027</v>
      </c>
      <c r="Q11" s="73">
        <f t="shared" si="0"/>
        <v>2028</v>
      </c>
      <c r="R11" s="73">
        <f t="shared" si="0"/>
        <v>2029</v>
      </c>
      <c r="S11" s="73">
        <f t="shared" si="0"/>
        <v>2030</v>
      </c>
      <c r="T11" s="73">
        <f t="shared" si="0"/>
        <v>2031</v>
      </c>
      <c r="U11" s="73">
        <f t="shared" si="0"/>
        <v>2032</v>
      </c>
      <c r="V11" s="73">
        <f t="shared" si="0"/>
        <v>2033</v>
      </c>
      <c r="W11" s="73">
        <f>V11+1</f>
        <v>2034</v>
      </c>
      <c r="X11" s="73">
        <f>W11+1</f>
        <v>2035</v>
      </c>
      <c r="Y11" s="78" t="s">
        <v>78</v>
      </c>
    </row>
    <row r="12" spans="1:25">
      <c r="A12" s="73"/>
      <c r="B12" s="73"/>
      <c r="C12" s="73"/>
      <c r="D12" s="73"/>
      <c r="E12" s="73" t="str">
        <f>CONCATENATE("FLOOR_",E11)</f>
        <v>FLOOR_2016</v>
      </c>
      <c r="F12" s="73" t="str">
        <f t="shared" ref="F12:X12" si="1">CONCATENATE("FLOOR_",F11)</f>
        <v>FLOOR_2017</v>
      </c>
      <c r="G12" s="73" t="str">
        <f t="shared" si="1"/>
        <v>FLOOR_2018</v>
      </c>
      <c r="H12" s="73" t="str">
        <f t="shared" si="1"/>
        <v>FLOOR_2019</v>
      </c>
      <c r="I12" s="73" t="str">
        <f t="shared" si="1"/>
        <v>FLOOR_2020</v>
      </c>
      <c r="J12" s="73" t="str">
        <f t="shared" si="1"/>
        <v>FLOOR_2021</v>
      </c>
      <c r="K12" s="73" t="str">
        <f t="shared" si="1"/>
        <v>FLOOR_2022</v>
      </c>
      <c r="L12" s="73" t="str">
        <f t="shared" si="1"/>
        <v>FLOOR_2023</v>
      </c>
      <c r="M12" s="73" t="str">
        <f t="shared" si="1"/>
        <v>FLOOR_2024</v>
      </c>
      <c r="N12" s="73" t="str">
        <f t="shared" si="1"/>
        <v>FLOOR_2025</v>
      </c>
      <c r="O12" s="73" t="str">
        <f t="shared" si="1"/>
        <v>FLOOR_2026</v>
      </c>
      <c r="P12" s="73" t="str">
        <f t="shared" si="1"/>
        <v>FLOOR_2027</v>
      </c>
      <c r="Q12" s="73" t="str">
        <f t="shared" si="1"/>
        <v>FLOOR_2028</v>
      </c>
      <c r="R12" s="73" t="str">
        <f t="shared" si="1"/>
        <v>FLOOR_2029</v>
      </c>
      <c r="S12" s="73" t="str">
        <f t="shared" si="1"/>
        <v>FLOOR_2030</v>
      </c>
      <c r="T12" s="73" t="str">
        <f t="shared" si="1"/>
        <v>FLOOR_2031</v>
      </c>
      <c r="U12" s="73" t="str">
        <f t="shared" si="1"/>
        <v>FLOOR_2032</v>
      </c>
      <c r="V12" s="73" t="str">
        <f t="shared" si="1"/>
        <v>FLOOR_2033</v>
      </c>
      <c r="W12" s="73" t="str">
        <f t="shared" si="1"/>
        <v>FLOOR_2034</v>
      </c>
      <c r="X12" s="73" t="str">
        <f t="shared" si="1"/>
        <v>FLOOR_2035</v>
      </c>
      <c r="Y12" s="79">
        <v>0.85</v>
      </c>
    </row>
    <row r="13" spans="1:25">
      <c r="A13" s="23"/>
      <c r="B13" s="23"/>
      <c r="C13" s="23" t="s">
        <v>42</v>
      </c>
      <c r="D13" s="23"/>
      <c r="E13" s="74">
        <f>INDEX([3]!tbl_Forecast,MATCH($D$8&amp;$C13&amp;$D$7,[3]!rng_ForecastRowLookup,0),MATCH(E$11,[3]!rng_ForecastColumnLookup,0))</f>
        <v>7.8066550111953834</v>
      </c>
      <c r="F13" s="74">
        <f>INDEX([3]!tbl_Forecast,MATCH($D$8&amp;$C13&amp;$D$7,[3]!rng_ForecastRowLookup,0),MATCH(F$11,[3]!rng_ForecastColumnLookup,0))</f>
        <v>5.9496992573140863</v>
      </c>
      <c r="G13" s="74">
        <f>INDEX([3]!tbl_Forecast,MATCH($D$8&amp;$C13&amp;$D$7,[3]!rng_ForecastRowLookup,0),MATCH(G$11,[3]!rng_ForecastColumnLookup,0))</f>
        <v>5.890903545908837</v>
      </c>
      <c r="H13" s="74">
        <f>INDEX([3]!tbl_Forecast,MATCH($D$8&amp;$C13&amp;$D$7,[3]!rng_ForecastRowLookup,0),MATCH(H$11,[3]!rng_ForecastColumnLookup,0))</f>
        <v>6.8915688291332424</v>
      </c>
      <c r="I13" s="74">
        <f>INDEX([3]!tbl_Forecast,MATCH($D$8&amp;$C13&amp;$D$7,[3]!rng_ForecastRowLookup,0),MATCH(I$11,[3]!rng_ForecastColumnLookup,0))</f>
        <v>6.6410191533148355</v>
      </c>
      <c r="J13" s="74">
        <f>INDEX([3]!tbl_Forecast,MATCH($D$8&amp;$C13&amp;$D$7,[3]!rng_ForecastRowLookup,0),MATCH(J$11,[3]!rng_ForecastColumnLookup,0))</f>
        <v>5.4382226791221893</v>
      </c>
      <c r="K13" s="74">
        <f>INDEX([3]!tbl_Forecast,MATCH($D$8&amp;$C13&amp;$D$7,[3]!rng_ForecastRowLookup,0),MATCH(K$11,[3]!rng_ForecastColumnLookup,0))</f>
        <v>6.9236851515846078</v>
      </c>
      <c r="L13" s="74">
        <f>INDEX([3]!tbl_Forecast,MATCH($D$8&amp;$C13&amp;$D$7,[3]!rng_ForecastRowLookup,0),MATCH(L$11,[3]!rng_ForecastColumnLookup,0))</f>
        <v>6.040566884985755</v>
      </c>
      <c r="M13" s="74">
        <f>INDEX([3]!tbl_Forecast,MATCH($D$8&amp;$C13&amp;$D$7,[3]!rng_ForecastRowLookup,0),MATCH(M$11,[3]!rng_ForecastColumnLookup,0))</f>
        <v>5.8620040343764588</v>
      </c>
      <c r="N13" s="74">
        <f>INDEX([3]!tbl_Forecast,MATCH($D$8&amp;$C13&amp;$D$7,[3]!rng_ForecastRowLookup,0),MATCH(N$11,[3]!rng_ForecastColumnLookup,0))</f>
        <v>6.6048352977963205</v>
      </c>
      <c r="O13" s="74">
        <f>INDEX([3]!tbl_Forecast,MATCH($D$8&amp;$C13&amp;$D$7,[3]!rng_ForecastRowLookup,0),MATCH(O$11,[3]!rng_ForecastColumnLookup,0))</f>
        <v>6.6081856774849808</v>
      </c>
      <c r="P13" s="74">
        <f>INDEX([3]!tbl_Forecast,MATCH($D$8&amp;$C13&amp;$D$7,[3]!rng_ForecastRowLookup,0),MATCH(P$11,[3]!rng_ForecastColumnLookup,0))</f>
        <v>7.2276230030590352</v>
      </c>
      <c r="Q13" s="74">
        <f>INDEX([3]!tbl_Forecast,MATCH($D$8&amp;$C13&amp;$D$7,[3]!rng_ForecastRowLookup,0),MATCH(Q$11,[3]!rng_ForecastColumnLookup,0))</f>
        <v>7.9321378463678132</v>
      </c>
      <c r="R13" s="74">
        <f>INDEX([3]!tbl_Forecast,MATCH($D$8&amp;$C13&amp;$D$7,[3]!rng_ForecastRowLookup,0),MATCH(R$11,[3]!rng_ForecastColumnLookup,0))</f>
        <v>7.2590370336019197</v>
      </c>
      <c r="S13" s="74">
        <f>INDEX([3]!tbl_Forecast,MATCH($D$8&amp;$C13&amp;$D$7,[3]!rng_ForecastRowLookup,0),MATCH(S$11,[3]!rng_ForecastColumnLookup,0))</f>
        <v>7.9122271387396417</v>
      </c>
      <c r="T13" s="74">
        <f>INDEX([3]!tbl_Forecast,MATCH($D$8&amp;$C13&amp;$D$7,[3]!rng_ForecastRowLookup,0),MATCH(T$11,[3]!rng_ForecastColumnLookup,0))</f>
        <v>7.7623340380974311</v>
      </c>
      <c r="U13" s="74">
        <f>INDEX([3]!tbl_Forecast,MATCH($D$8&amp;$C13&amp;$D$7,[3]!rng_ForecastRowLookup,0),MATCH(U$11,[3]!rng_ForecastColumnLookup,0))</f>
        <v>7.6402299023279152</v>
      </c>
      <c r="V13" s="74">
        <f>INDEX([3]!tbl_Forecast,MATCH($D$8&amp;$C13&amp;$D$7,[3]!rng_ForecastRowLookup,0),MATCH(V$11,[3]!rng_ForecastColumnLookup,0))</f>
        <v>7.1724831299946894</v>
      </c>
      <c r="W13" s="74">
        <f>INDEX([3]!tbl_Forecast,MATCH($D$8&amp;$C13&amp;$D$7,[3]!rng_ForecastRowLookup,0),MATCH(W$11,[3]!rng_ForecastColumnLookup,0))</f>
        <v>7.0810470955732994</v>
      </c>
      <c r="X13" s="74">
        <f>INDEX([3]!tbl_Forecast,MATCH($D$8&amp;$C13&amp;$D$7,[3]!rng_ForecastRowLookup,0),MATCH(X$11,[3]!rng_ForecastColumnLookup,0))</f>
        <v>7.4281005850341701</v>
      </c>
    </row>
    <row r="14" spans="1:25">
      <c r="A14" s="23"/>
      <c r="B14" s="23"/>
      <c r="C14" s="23" t="s">
        <v>503</v>
      </c>
      <c r="D14" s="23"/>
      <c r="E14" s="74">
        <f>INDEX([3]!tbl_Forecast,MATCH($D$8&amp;$C14&amp;$D$7,[3]!rng_ForecastRowLookup,0),MATCH(E$11,[3]!rng_ForecastColumnLookup,0))</f>
        <v>6.3306892326899415</v>
      </c>
      <c r="F14" s="74">
        <f>INDEX([3]!tbl_Forecast,MATCH($D$8&amp;$C14&amp;$D$7,[3]!rng_ForecastRowLookup,0),MATCH(F$11,[3]!rng_ForecastColumnLookup,0))</f>
        <v>4.6245517962703104</v>
      </c>
      <c r="G14" s="74">
        <f>INDEX([3]!tbl_Forecast,MATCH($D$8&amp;$C14&amp;$D$7,[3]!rng_ForecastRowLookup,0),MATCH(G$11,[3]!rng_ForecastColumnLookup,0))</f>
        <v>4.6954401235311058</v>
      </c>
      <c r="H14" s="74">
        <f>INDEX([3]!tbl_Forecast,MATCH($D$8&amp;$C14&amp;$D$7,[3]!rng_ForecastRowLookup,0),MATCH(H$11,[3]!rng_ForecastColumnLookup,0))</f>
        <v>5.5561738496820645</v>
      </c>
      <c r="I14" s="74">
        <f>INDEX([3]!tbl_Forecast,MATCH($D$8&amp;$C14&amp;$D$7,[3]!rng_ForecastRowLookup,0),MATCH(I$11,[3]!rng_ForecastColumnLookup,0))</f>
        <v>5.2903315868283292</v>
      </c>
      <c r="J14" s="74">
        <f>INDEX([3]!tbl_Forecast,MATCH($D$8&amp;$C14&amp;$D$7,[3]!rng_ForecastRowLookup,0),MATCH(J$11,[3]!rng_ForecastColumnLookup,0))</f>
        <v>4.0954748538564614</v>
      </c>
      <c r="K14" s="74">
        <f>INDEX([3]!tbl_Forecast,MATCH($D$8&amp;$C14&amp;$D$7,[3]!rng_ForecastRowLookup,0),MATCH(K$11,[3]!rng_ForecastColumnLookup,0))</f>
        <v>5.6166455086822502</v>
      </c>
      <c r="L14" s="74">
        <f>INDEX([3]!tbl_Forecast,MATCH($D$8&amp;$C14&amp;$D$7,[3]!rng_ForecastRowLookup,0),MATCH(L$11,[3]!rng_ForecastColumnLookup,0))</f>
        <v>4.8928421056079552</v>
      </c>
      <c r="M14" s="74">
        <f>INDEX([3]!tbl_Forecast,MATCH($D$8&amp;$C14&amp;$D$7,[3]!rng_ForecastRowLookup,0),MATCH(M$11,[3]!rng_ForecastColumnLookup,0))</f>
        <v>4.6489885594062974</v>
      </c>
      <c r="N14" s="74">
        <f>INDEX([3]!tbl_Forecast,MATCH($D$8&amp;$C14&amp;$D$7,[3]!rng_ForecastRowLookup,0),MATCH(N$11,[3]!rng_ForecastColumnLookup,0))</f>
        <v>5.3600762751998365</v>
      </c>
      <c r="O14" s="74">
        <f>INDEX([3]!tbl_Forecast,MATCH($D$8&amp;$C14&amp;$D$7,[3]!rng_ForecastRowLookup,0),MATCH(O$11,[3]!rng_ForecastColumnLookup,0))</f>
        <v>5.3451061612370649</v>
      </c>
      <c r="P14" s="74">
        <f>INDEX([3]!tbl_Forecast,MATCH($D$8&amp;$C14&amp;$D$7,[3]!rng_ForecastRowLookup,0),MATCH(P$11,[3]!rng_ForecastColumnLookup,0))</f>
        <v>5.7169042762389006</v>
      </c>
      <c r="Q14" s="74">
        <f>INDEX([3]!tbl_Forecast,MATCH($D$8&amp;$C14&amp;$D$7,[3]!rng_ForecastRowLookup,0),MATCH(Q$11,[3]!rng_ForecastColumnLookup,0))</f>
        <v>6.1644080859749115</v>
      </c>
      <c r="R14" s="74">
        <f>INDEX([3]!tbl_Forecast,MATCH($D$8&amp;$C14&amp;$D$7,[3]!rng_ForecastRowLookup,0),MATCH(R$11,[3]!rng_ForecastColumnLookup,0))</f>
        <v>5.8003829082546376</v>
      </c>
      <c r="S14" s="74">
        <f>INDEX([3]!tbl_Forecast,MATCH($D$8&amp;$C14&amp;$D$7,[3]!rng_ForecastRowLookup,0),MATCH(S$11,[3]!rng_ForecastColumnLookup,0))</f>
        <v>6.4331999103991837</v>
      </c>
      <c r="T14" s="74">
        <f>INDEX([3]!tbl_Forecast,MATCH($D$8&amp;$C14&amp;$D$7,[3]!rng_ForecastRowLookup,0),MATCH(T$11,[3]!rng_ForecastColumnLookup,0))</f>
        <v>6.1077443299386847</v>
      </c>
      <c r="U14" s="74">
        <f>INDEX([3]!tbl_Forecast,MATCH($D$8&amp;$C14&amp;$D$7,[3]!rng_ForecastRowLookup,0),MATCH(U$11,[3]!rng_ForecastColumnLookup,0))</f>
        <v>6.3133258324543373</v>
      </c>
      <c r="V14" s="74">
        <f>INDEX([3]!tbl_Forecast,MATCH($D$8&amp;$C14&amp;$D$7,[3]!rng_ForecastRowLookup,0),MATCH(V$11,[3]!rng_ForecastColumnLookup,0))</f>
        <v>5.5403053352108875</v>
      </c>
      <c r="W14" s="74">
        <f>INDEX([3]!tbl_Forecast,MATCH($D$8&amp;$C14&amp;$D$7,[3]!rng_ForecastRowLookup,0),MATCH(W$11,[3]!rng_ForecastColumnLookup,0))</f>
        <v>5.5266028757425794</v>
      </c>
      <c r="X14" s="74">
        <f>INDEX([3]!tbl_Forecast,MATCH($D$8&amp;$C14&amp;$D$7,[3]!rng_ForecastRowLookup,0),MATCH(X$11,[3]!rng_ForecastColumnLookup,0))</f>
        <v>5.9833355534459063</v>
      </c>
    </row>
    <row r="15" spans="1:25">
      <c r="A15" s="23"/>
      <c r="B15" s="23"/>
      <c r="C15" s="23" t="s">
        <v>504</v>
      </c>
      <c r="D15" s="23"/>
      <c r="E15" s="74">
        <f>INDEX([3]!tbl_Forecast,MATCH($D$8&amp;$C15&amp;$D$7,[3]!rng_ForecastRowLookup,0),MATCH(E$11,[3]!rng_ForecastColumnLookup,0))</f>
        <v>1.6621196768024407</v>
      </c>
      <c r="F15" s="74">
        <f>INDEX([3]!tbl_Forecast,MATCH($D$8&amp;$C15&amp;$D$7,[3]!rng_ForecastRowLookup,0),MATCH(F$11,[3]!rng_ForecastColumnLookup,0))</f>
        <v>1.2170657423442173</v>
      </c>
      <c r="G15" s="74">
        <f>INDEX([3]!tbl_Forecast,MATCH($D$8&amp;$C15&amp;$D$7,[3]!rng_ForecastRowLookup,0),MATCH(G$11,[3]!rng_ForecastColumnLookup,0))</f>
        <v>1.2444333527444498</v>
      </c>
      <c r="H15" s="74">
        <f>INDEX([3]!tbl_Forecast,MATCH($D$8&amp;$C15&amp;$D$7,[3]!rng_ForecastRowLookup,0),MATCH(H$11,[3]!rng_ForecastColumnLookup,0))</f>
        <v>1.4586094503549032</v>
      </c>
      <c r="I15" s="74">
        <f>INDEX([3]!tbl_Forecast,MATCH($D$8&amp;$C15&amp;$D$7,[3]!rng_ForecastRowLookup,0),MATCH(I$11,[3]!rng_ForecastColumnLookup,0))</f>
        <v>1.4004070058555529</v>
      </c>
      <c r="J15" s="74">
        <f>INDEX([3]!tbl_Forecast,MATCH($D$8&amp;$C15&amp;$D$7,[3]!rng_ForecastRowLookup,0),MATCH(J$11,[3]!rng_ForecastColumnLookup,0))</f>
        <v>1.0787722980410579</v>
      </c>
      <c r="K15" s="74">
        <f>INDEX([3]!tbl_Forecast,MATCH($D$8&amp;$C15&amp;$D$7,[3]!rng_ForecastRowLookup,0),MATCH(K$11,[3]!rng_ForecastColumnLookup,0))</f>
        <v>1.4747976167420549</v>
      </c>
      <c r="L15" s="74">
        <f>INDEX([3]!tbl_Forecast,MATCH($D$8&amp;$C15&amp;$D$7,[3]!rng_ForecastRowLookup,0),MATCH(L$11,[3]!rng_ForecastColumnLookup,0))</f>
        <v>1.2896357804774434</v>
      </c>
      <c r="M15" s="74">
        <f>INDEX([3]!tbl_Forecast,MATCH($D$8&amp;$C15&amp;$D$7,[3]!rng_ForecastRowLookup,0),MATCH(M$11,[3]!rng_ForecastColumnLookup,0))</f>
        <v>1.2239291307589197</v>
      </c>
      <c r="N15" s="74">
        <f>INDEX([3]!tbl_Forecast,MATCH($D$8&amp;$C15&amp;$D$7,[3]!rng_ForecastRowLookup,0),MATCH(N$11,[3]!rng_ForecastColumnLookup,0))</f>
        <v>1.4012443744673324</v>
      </c>
      <c r="O15" s="74">
        <f>INDEX([3]!tbl_Forecast,MATCH($D$8&amp;$C15&amp;$D$7,[3]!rng_ForecastRowLookup,0),MATCH(O$11,[3]!rng_ForecastColumnLookup,0))</f>
        <v>1.3991315932028052</v>
      </c>
      <c r="P15" s="74">
        <f>INDEX([3]!tbl_Forecast,MATCH($D$8&amp;$C15&amp;$D$7,[3]!rng_ForecastRowLookup,0),MATCH(P$11,[3]!rng_ForecastColumnLookup,0))</f>
        <v>1.4996248899933684</v>
      </c>
      <c r="Q15" s="74">
        <f>INDEX([3]!tbl_Forecast,MATCH($D$8&amp;$C15&amp;$D$7,[3]!rng_ForecastRowLookup,0),MATCH(Q$11,[3]!rng_ForecastColumnLookup,0))</f>
        <v>1.6197763904689295</v>
      </c>
      <c r="R15" s="74">
        <f>INDEX([3]!tbl_Forecast,MATCH($D$8&amp;$C15&amp;$D$7,[3]!rng_ForecastRowLookup,0),MATCH(R$11,[3]!rng_ForecastColumnLookup,0))</f>
        <v>1.5187400891362097</v>
      </c>
      <c r="S15" s="74">
        <f>INDEX([3]!tbl_Forecast,MATCH($D$8&amp;$C15&amp;$D$7,[3]!rng_ForecastRowLookup,0),MATCH(S$11,[3]!rng_ForecastColumnLookup,0))</f>
        <v>1.6890757136254622</v>
      </c>
      <c r="T15" s="74">
        <f>INDEX([3]!tbl_Forecast,MATCH($D$8&amp;$C15&amp;$D$7,[3]!rng_ForecastRowLookup,0),MATCH(T$11,[3]!rng_ForecastColumnLookup,0))</f>
        <v>1.5972356158259797</v>
      </c>
      <c r="U15" s="74">
        <f>INDEX([3]!tbl_Forecast,MATCH($D$8&amp;$C15&amp;$D$7,[3]!rng_ForecastRowLookup,0),MATCH(U$11,[3]!rng_ForecastColumnLookup,0))</f>
        <v>1.640465747141107</v>
      </c>
      <c r="V15" s="74">
        <f>INDEX([3]!tbl_Forecast,MATCH($D$8&amp;$C15&amp;$D$7,[3]!rng_ForecastRowLookup,0),MATCH(V$11,[3]!rng_ForecastColumnLookup,0))</f>
        <v>1.4565955217811706</v>
      </c>
      <c r="W15" s="74">
        <f>INDEX([3]!tbl_Forecast,MATCH($D$8&amp;$C15&amp;$D$7,[3]!rng_ForecastRowLookup,0),MATCH(W$11,[3]!rng_ForecastColumnLookup,0))</f>
        <v>1.4531741906643101</v>
      </c>
      <c r="X15" s="74">
        <f>INDEX([3]!tbl_Forecast,MATCH($D$8&amp;$C15&amp;$D$7,[3]!rng_ForecastRowLookup,0),MATCH(X$11,[3]!rng_ForecastColumnLookup,0))</f>
        <v>1.5648660344158036</v>
      </c>
    </row>
    <row r="16" spans="1:25">
      <c r="A16" s="23"/>
      <c r="B16" s="23"/>
      <c r="C16" s="26" t="s">
        <v>772</v>
      </c>
      <c r="D16" s="23"/>
      <c r="E16" s="74">
        <f>INDEX([3]!tbl_Forecast,MATCH($D$8&amp;$C16&amp;$D$7,[3]!rng_ForecastRowLookup,0),MATCH(E$11,[3]!rng_ForecastColumnLookup,0))</f>
        <v>1.799418169017593</v>
      </c>
      <c r="F16" s="74">
        <f>INDEX([3]!tbl_Forecast,MATCH($D$8&amp;$C16&amp;$D$7,[3]!rng_ForecastRowLookup,0),MATCH(F$11,[3]!rng_ForecastColumnLookup,0))</f>
        <v>1.485755176968429</v>
      </c>
      <c r="G16" s="74">
        <f>INDEX([3]!tbl_Forecast,MATCH($D$8&amp;$C16&amp;$D$7,[3]!rng_ForecastRowLookup,0),MATCH(G$11,[3]!rng_ForecastColumnLookup,0))</f>
        <v>0.89794362681754358</v>
      </c>
      <c r="H16" s="74">
        <f>INDEX([3]!tbl_Forecast,MATCH($D$8&amp;$C16&amp;$D$7,[3]!rng_ForecastRowLookup,0),MATCH(H$11,[3]!rng_ForecastColumnLookup,0))</f>
        <v>0.91201694404352718</v>
      </c>
      <c r="I16" s="74">
        <f>INDEX([3]!tbl_Forecast,MATCH($D$8&amp;$C16&amp;$D$7,[3]!rng_ForecastRowLookup,0),MATCH(I$11,[3]!rng_ForecastColumnLookup,0))</f>
        <v>0.85125423267540556</v>
      </c>
      <c r="J16" s="74">
        <f>INDEX([3]!tbl_Forecast,MATCH($D$8&amp;$C16&amp;$D$7,[3]!rng_ForecastRowLookup,0),MATCH(J$11,[3]!rng_ForecastColumnLookup,0))</f>
        <v>0.73204497427617965</v>
      </c>
      <c r="K16" s="74">
        <f>INDEX([3]!tbl_Forecast,MATCH($D$8&amp;$C16&amp;$D$7,[3]!rng_ForecastRowLookup,0),MATCH(K$11,[3]!rng_ForecastColumnLookup,0))</f>
        <v>0.73428349109996394</v>
      </c>
      <c r="L16" s="74">
        <f>INDEX([3]!tbl_Forecast,MATCH($D$8&amp;$C16&amp;$D$7,[3]!rng_ForecastRowLookup,0),MATCH(L$11,[3]!rng_ForecastColumnLookup,0))</f>
        <v>0.71341173425108251</v>
      </c>
      <c r="M16" s="74">
        <f>INDEX([3]!tbl_Forecast,MATCH($D$8&amp;$C16&amp;$D$7,[3]!rng_ForecastRowLookup,0),MATCH(M$11,[3]!rng_ForecastColumnLookup,0))</f>
        <v>0.89455902577447755</v>
      </c>
      <c r="N16" s="74">
        <f>INDEX([3]!tbl_Forecast,MATCH($D$8&amp;$C16&amp;$D$7,[3]!rng_ForecastRowLookup,0),MATCH(N$11,[3]!rng_ForecastColumnLookup,0))</f>
        <v>1.032083805968905</v>
      </c>
      <c r="O16" s="74">
        <f>INDEX([3]!tbl_Forecast,MATCH($D$8&amp;$C16&amp;$D$7,[3]!rng_ForecastRowLookup,0),MATCH(O$11,[3]!rng_ForecastColumnLookup,0))</f>
        <v>1.0963398187475875</v>
      </c>
      <c r="P16" s="74">
        <f>INDEX([3]!tbl_Forecast,MATCH($D$8&amp;$C16&amp;$D$7,[3]!rng_ForecastRowLookup,0),MATCH(P$11,[3]!rng_ForecastColumnLookup,0))</f>
        <v>1.617287860192538</v>
      </c>
      <c r="Q16" s="74">
        <f>INDEX([3]!tbl_Forecast,MATCH($D$8&amp;$C16&amp;$D$7,[3]!rng_ForecastRowLookup,0),MATCH(Q$11,[3]!rng_ForecastColumnLookup,0))</f>
        <v>1.8239074921539626</v>
      </c>
      <c r="R16" s="74">
        <f>INDEX([3]!tbl_Forecast,MATCH($D$8&amp;$C16&amp;$D$7,[3]!rng_ForecastRowLookup,0),MATCH(R$11,[3]!rng_ForecastColumnLookup,0))</f>
        <v>1.6267354909009817</v>
      </c>
      <c r="S16" s="74">
        <f>INDEX([3]!tbl_Forecast,MATCH($D$8&amp;$C16&amp;$D$7,[3]!rng_ForecastRowLookup,0),MATCH(S$11,[3]!rng_ForecastColumnLookup,0))</f>
        <v>1.5970323938843554</v>
      </c>
      <c r="T16" s="74">
        <f>INDEX([3]!tbl_Forecast,MATCH($D$8&amp;$C16&amp;$D$7,[3]!rng_ForecastRowLookup,0),MATCH(T$11,[3]!rng_ForecastColumnLookup,0))</f>
        <v>1.5393396581386409</v>
      </c>
      <c r="U16" s="74">
        <f>INDEX([3]!tbl_Forecast,MATCH($D$8&amp;$C16&amp;$D$7,[3]!rng_ForecastRowLookup,0),MATCH(U$11,[3]!rng_ForecastColumnLookup,0))</f>
        <v>1.2960530677092543</v>
      </c>
      <c r="V16" s="74">
        <f>INDEX([3]!tbl_Forecast,MATCH($D$8&amp;$C16&amp;$D$7,[3]!rng_ForecastRowLookup,0),MATCH(V$11,[3]!rng_ForecastColumnLookup,0))</f>
        <v>1.3176455108269955</v>
      </c>
      <c r="W16" s="74">
        <f>INDEX([3]!tbl_Forecast,MATCH($D$8&amp;$C16&amp;$D$7,[3]!rng_ForecastRowLookup,0),MATCH(W$11,[3]!rng_ForecastColumnLookup,0))</f>
        <v>1.2469979474733393</v>
      </c>
      <c r="X16" s="74">
        <f>INDEX([3]!tbl_Forecast,MATCH($D$8&amp;$C16&amp;$D$7,[3]!rng_ForecastRowLookup,0),MATCH(X$11,[3]!rng_ForecastColumnLookup,0))</f>
        <v>1.3540449607593745</v>
      </c>
    </row>
    <row r="17" spans="1:26">
      <c r="A17" s="23"/>
      <c r="B17" s="23"/>
      <c r="C17" s="26" t="s">
        <v>510</v>
      </c>
      <c r="D17" s="23"/>
      <c r="E17" s="74">
        <f>INDEX([3]!tbl_Forecast,MATCH($D$8&amp;$C17&amp;$D$7,[3]!rng_ForecastRowLookup,0),MATCH(E$11,[3]!rng_ForecastColumnLookup,0))</f>
        <v>0.71960427219664069</v>
      </c>
      <c r="F17" s="74">
        <f>INDEX([3]!tbl_Forecast,MATCH($D$8&amp;$C17&amp;$D$7,[3]!rng_ForecastRowLookup,0),MATCH(F$11,[3]!rng_ForecastColumnLookup,0))</f>
        <v>0.59647847099566831</v>
      </c>
      <c r="G17" s="74">
        <f>INDEX([3]!tbl_Forecast,MATCH($D$8&amp;$C17&amp;$D$7,[3]!rng_ForecastRowLookup,0),MATCH(G$11,[3]!rng_ForecastColumnLookup,0))</f>
        <v>0.36611838042447359</v>
      </c>
      <c r="H17" s="74">
        <f>INDEX([3]!tbl_Forecast,MATCH($D$8&amp;$C17&amp;$D$7,[3]!rng_ForecastRowLookup,0),MATCH(H$11,[3]!rng_ForecastColumnLookup,0))</f>
        <v>0.3731768350638246</v>
      </c>
      <c r="I17" s="74">
        <f>INDEX([3]!tbl_Forecast,MATCH($D$8&amp;$C17&amp;$D$7,[3]!rng_ForecastRowLookup,0),MATCH(I$11,[3]!rng_ForecastColumnLookup,0))</f>
        <v>0.34504559304633386</v>
      </c>
      <c r="J17" s="74">
        <f>INDEX([3]!tbl_Forecast,MATCH($D$8&amp;$C17&amp;$D$7,[3]!rng_ForecastRowLookup,0),MATCH(J$11,[3]!rng_ForecastColumnLookup,0))</f>
        <v>0.2928623587115301</v>
      </c>
      <c r="K17" s="74">
        <f>INDEX([3]!tbl_Forecast,MATCH($D$8&amp;$C17&amp;$D$7,[3]!rng_ForecastRowLookup,0),MATCH(K$11,[3]!rng_ForecastColumnLookup,0))</f>
        <v>0.29376294298921468</v>
      </c>
      <c r="L17" s="74">
        <f>INDEX([3]!tbl_Forecast,MATCH($D$8&amp;$C17&amp;$D$7,[3]!rng_ForecastRowLookup,0),MATCH(L$11,[3]!rng_ForecastColumnLookup,0))</f>
        <v>0.28416308329236456</v>
      </c>
      <c r="M17" s="74">
        <f>INDEX([3]!tbl_Forecast,MATCH($D$8&amp;$C17&amp;$D$7,[3]!rng_ForecastRowLookup,0),MATCH(M$11,[3]!rng_ForecastColumnLookup,0))</f>
        <v>0.36455471421578001</v>
      </c>
      <c r="N17" s="74">
        <f>INDEX([3]!tbl_Forecast,MATCH($D$8&amp;$C17&amp;$D$7,[3]!rng_ForecastRowLookup,0),MATCH(N$11,[3]!rng_ForecastColumnLookup,0))</f>
        <v>0.42646627810709853</v>
      </c>
      <c r="O17" s="74">
        <f>INDEX([3]!tbl_Forecast,MATCH($D$8&amp;$C17&amp;$D$7,[3]!rng_ForecastRowLookup,0),MATCH(O$11,[3]!rng_ForecastColumnLookup,0))</f>
        <v>0.44956380488737768</v>
      </c>
      <c r="P17" s="74">
        <f>INDEX([3]!tbl_Forecast,MATCH($D$8&amp;$C17&amp;$D$7,[3]!rng_ForecastRowLookup,0),MATCH(P$11,[3]!rng_ForecastColumnLookup,0))</f>
        <v>0.65213839834683018</v>
      </c>
      <c r="Q17" s="74">
        <f>INDEX([3]!tbl_Forecast,MATCH($D$8&amp;$C17&amp;$D$7,[3]!rng_ForecastRowLookup,0),MATCH(Q$11,[3]!rng_ForecastColumnLookup,0))</f>
        <v>0.73353807331773047</v>
      </c>
      <c r="R17" s="74">
        <f>INDEX([3]!tbl_Forecast,MATCH($D$8&amp;$C17&amp;$D$7,[3]!rng_ForecastRowLookup,0),MATCH(R$11,[3]!rng_ForecastColumnLookup,0))</f>
        <v>0.65560780242911365</v>
      </c>
      <c r="S17" s="74">
        <f>INDEX([3]!tbl_Forecast,MATCH($D$8&amp;$C17&amp;$D$7,[3]!rng_ForecastRowLookup,0),MATCH(S$11,[3]!rng_ForecastColumnLookup,0))</f>
        <v>0.64604928436358278</v>
      </c>
      <c r="T17" s="74">
        <f>INDEX([3]!tbl_Forecast,MATCH($D$8&amp;$C17&amp;$D$7,[3]!rng_ForecastRowLookup,0),MATCH(T$11,[3]!rng_ForecastColumnLookup,0))</f>
        <v>0.62178261445398098</v>
      </c>
      <c r="U17" s="74">
        <f>INDEX([3]!tbl_Forecast,MATCH($D$8&amp;$C17&amp;$D$7,[3]!rng_ForecastRowLookup,0),MATCH(U$11,[3]!rng_ForecastColumnLookup,0))</f>
        <v>0.52554853465709617</v>
      </c>
      <c r="V17" s="74">
        <f>INDEX([3]!tbl_Forecast,MATCH($D$8&amp;$C17&amp;$D$7,[3]!rng_ForecastRowLookup,0),MATCH(V$11,[3]!rng_ForecastColumnLookup,0))</f>
        <v>0.53266253778165396</v>
      </c>
      <c r="W17" s="74">
        <f>INDEX([3]!tbl_Forecast,MATCH($D$8&amp;$C17&amp;$D$7,[3]!rng_ForecastRowLookup,0),MATCH(W$11,[3]!rng_ForecastColumnLookup,0))</f>
        <v>0.50454130308386236</v>
      </c>
      <c r="X17" s="74">
        <f>INDEX([3]!tbl_Forecast,MATCH($D$8&amp;$C17&amp;$D$7,[3]!rng_ForecastRowLookup,0),MATCH(X$11,[3]!rng_ForecastColumnLookup,0))</f>
        <v>0.54553111610891503</v>
      </c>
    </row>
    <row r="18" spans="1:26">
      <c r="A18" s="23"/>
      <c r="B18" s="23"/>
      <c r="C18" s="26" t="s">
        <v>511</v>
      </c>
      <c r="D18" s="23"/>
      <c r="E18" s="74">
        <f>INDEX([3]!tbl_Forecast,MATCH($D$8&amp;$C18&amp;$D$7,[3]!rng_ForecastRowLookup,0),MATCH(E$11,[3]!rng_ForecastColumnLookup,0))</f>
        <v>2.7275899469990224</v>
      </c>
      <c r="F18" s="74">
        <f>INDEX([3]!tbl_Forecast,MATCH($D$8&amp;$C18&amp;$D$7,[3]!rng_ForecastRowLookup,0),MATCH(F$11,[3]!rng_ForecastColumnLookup,0))</f>
        <v>2.2451802625726844</v>
      </c>
      <c r="G18" s="74">
        <f>INDEX([3]!tbl_Forecast,MATCH($D$8&amp;$C18&amp;$D$7,[3]!rng_ForecastRowLookup,0),MATCH(G$11,[3]!rng_ForecastColumnLookup,0))</f>
        <v>1.3846551620328988</v>
      </c>
      <c r="H18" s="74">
        <f>INDEX([3]!tbl_Forecast,MATCH($D$8&amp;$C18&amp;$D$7,[3]!rng_ForecastRowLookup,0),MATCH(H$11,[3]!rng_ForecastColumnLookup,0))</f>
        <v>1.414332931216091</v>
      </c>
      <c r="I18" s="74">
        <f>INDEX([3]!tbl_Forecast,MATCH($D$8&amp;$C18&amp;$D$7,[3]!rng_ForecastRowLookup,0),MATCH(I$11,[3]!rng_ForecastColumnLookup,0))</f>
        <v>1.3048976182463843</v>
      </c>
      <c r="J18" s="74">
        <f>INDEX([3]!tbl_Forecast,MATCH($D$8&amp;$C18&amp;$D$7,[3]!rng_ForecastRowLookup,0),MATCH(J$11,[3]!rng_ForecastColumnLookup,0))</f>
        <v>1.1035456427042536</v>
      </c>
      <c r="K18" s="74">
        <f>INDEX([3]!tbl_Forecast,MATCH($D$8&amp;$C18&amp;$D$7,[3]!rng_ForecastRowLookup,0),MATCH(K$11,[3]!rng_ForecastColumnLookup,0))</f>
        <v>1.0932193385059683</v>
      </c>
      <c r="L18" s="74">
        <f>INDEX([3]!tbl_Forecast,MATCH($D$8&amp;$C18&amp;$D$7,[3]!rng_ForecastRowLookup,0),MATCH(L$11,[3]!rng_ForecastColumnLookup,0))</f>
        <v>1.0602010304011045</v>
      </c>
      <c r="M18" s="74">
        <f>INDEX([3]!tbl_Forecast,MATCH($D$8&amp;$C18&amp;$D$7,[3]!rng_ForecastRowLookup,0),MATCH(M$11,[3]!rng_ForecastColumnLookup,0))</f>
        <v>1.3687417218066935</v>
      </c>
      <c r="N18" s="74">
        <f>INDEX([3]!tbl_Forecast,MATCH($D$8&amp;$C18&amp;$D$7,[3]!rng_ForecastRowLookup,0),MATCH(N$11,[3]!rng_ForecastColumnLookup,0))</f>
        <v>1.6102119957699914</v>
      </c>
      <c r="O18" s="74">
        <f>INDEX([3]!tbl_Forecast,MATCH($D$8&amp;$C18&amp;$D$7,[3]!rng_ForecastRowLookup,0),MATCH(O$11,[3]!rng_ForecastColumnLookup,0))</f>
        <v>1.7014476793012303</v>
      </c>
      <c r="P18" s="74">
        <f>INDEX([3]!tbl_Forecast,MATCH($D$8&amp;$C18&amp;$D$7,[3]!rng_ForecastRowLookup,0),MATCH(P$11,[3]!rng_ForecastColumnLookup,0))</f>
        <v>2.4475448442766612</v>
      </c>
      <c r="Q18" s="74">
        <f>INDEX([3]!tbl_Forecast,MATCH($D$8&amp;$C18&amp;$D$7,[3]!rng_ForecastRowLookup,0),MATCH(Q$11,[3]!rng_ForecastColumnLookup,0))</f>
        <v>2.7642584104961641</v>
      </c>
      <c r="R18" s="74">
        <f>INDEX([3]!tbl_Forecast,MATCH($D$8&amp;$C18&amp;$D$7,[3]!rng_ForecastRowLookup,0),MATCH(R$11,[3]!rng_ForecastColumnLookup,0))</f>
        <v>2.4645092385842489</v>
      </c>
      <c r="S18" s="74">
        <f>INDEX([3]!tbl_Forecast,MATCH($D$8&amp;$C18&amp;$D$7,[3]!rng_ForecastRowLookup,0),MATCH(S$11,[3]!rng_ForecastColumnLookup,0))</f>
        <v>2.435211674558635</v>
      </c>
      <c r="T18" s="74">
        <f>INDEX([3]!tbl_Forecast,MATCH($D$8&amp;$C18&amp;$D$7,[3]!rng_ForecastRowLookup,0),MATCH(T$11,[3]!rng_ForecastColumnLookup,0))</f>
        <v>2.3436666024455817</v>
      </c>
      <c r="U18" s="74">
        <f>INDEX([3]!tbl_Forecast,MATCH($D$8&amp;$C18&amp;$D$7,[3]!rng_ForecastRowLookup,0),MATCH(U$11,[3]!rng_ForecastColumnLookup,0))</f>
        <v>1.9970991421399598</v>
      </c>
      <c r="V18" s="74">
        <f>INDEX([3]!tbl_Forecast,MATCH($D$8&amp;$C18&amp;$D$7,[3]!rng_ForecastRowLookup,0),MATCH(V$11,[3]!rng_ForecastColumnLookup,0))</f>
        <v>2.0220850932468024</v>
      </c>
      <c r="W18" s="74">
        <f>INDEX([3]!tbl_Forecast,MATCH($D$8&amp;$C18&amp;$D$7,[3]!rng_ForecastRowLookup,0),MATCH(W$11,[3]!rng_ForecastColumnLookup,0))</f>
        <v>1.9074632582746243</v>
      </c>
      <c r="X18" s="74">
        <f>INDEX([3]!tbl_Forecast,MATCH($D$8&amp;$C18&amp;$D$7,[3]!rng_ForecastRowLookup,0),MATCH(X$11,[3]!rng_ForecastColumnLookup,0))</f>
        <v>2.0633846520749657</v>
      </c>
    </row>
    <row r="19" spans="1:26">
      <c r="A19" s="23"/>
      <c r="B19" s="23"/>
      <c r="C19" s="26" t="s">
        <v>512</v>
      </c>
      <c r="D19" s="23"/>
      <c r="E19" s="74">
        <f>INDEX([3]!tbl_Forecast,MATCH($D$8&amp;$C19&amp;$D$7,[3]!rng_ForecastRowLookup,0),MATCH(E$11,[3]!rng_ForecastColumnLookup,0))</f>
        <v>0.86249938561661099</v>
      </c>
      <c r="F19" s="74">
        <f>INDEX([3]!tbl_Forecast,MATCH($D$8&amp;$C19&amp;$D$7,[3]!rng_ForecastRowLookup,0),MATCH(F$11,[3]!rng_ForecastColumnLookup,0))</f>
        <v>0.71243811393533818</v>
      </c>
      <c r="G19" s="74">
        <f>INDEX([3]!tbl_Forecast,MATCH($D$8&amp;$C19&amp;$D$7,[3]!rng_ForecastRowLookup,0),MATCH(G$11,[3]!rng_ForecastColumnLookup,0))</f>
        <v>0.43988135050703958</v>
      </c>
      <c r="H19" s="74">
        <f>INDEX([3]!tbl_Forecast,MATCH($D$8&amp;$C19&amp;$D$7,[3]!rng_ForecastRowLookup,0),MATCH(H$11,[3]!rng_ForecastColumnLookup,0))</f>
        <v>0.44879648252082133</v>
      </c>
      <c r="I19" s="74">
        <f>INDEX([3]!tbl_Forecast,MATCH($D$8&amp;$C19&amp;$D$7,[3]!rng_ForecastRowLookup,0),MATCH(I$11,[3]!rng_ForecastColumnLookup,0))</f>
        <v>0.41374173801952452</v>
      </c>
      <c r="J19" s="74">
        <f>INDEX([3]!tbl_Forecast,MATCH($D$8&amp;$C19&amp;$D$7,[3]!rng_ForecastRowLookup,0),MATCH(J$11,[3]!rng_ForecastColumnLookup,0))</f>
        <v>0.34301620014224921</v>
      </c>
      <c r="K19" s="74">
        <f>INDEX([3]!tbl_Forecast,MATCH($D$8&amp;$C19&amp;$D$7,[3]!rng_ForecastRowLookup,0),MATCH(K$11,[3]!rng_ForecastColumnLookup,0))</f>
        <v>0.33946657261656726</v>
      </c>
      <c r="L19" s="74">
        <f>INDEX([3]!tbl_Forecast,MATCH($D$8&amp;$C19&amp;$D$7,[3]!rng_ForecastRowLookup,0),MATCH(L$11,[3]!rng_ForecastColumnLookup,0))</f>
        <v>0.32965754978673117</v>
      </c>
      <c r="M19" s="74">
        <f>INDEX([3]!tbl_Forecast,MATCH($D$8&amp;$C19&amp;$D$7,[3]!rng_ForecastRowLookup,0),MATCH(M$11,[3]!rng_ForecastColumnLookup,0))</f>
        <v>0.43689232903555525</v>
      </c>
      <c r="N19" s="74">
        <f>INDEX([3]!tbl_Forecast,MATCH($D$8&amp;$C19&amp;$D$7,[3]!rng_ForecastRowLookup,0),MATCH(N$11,[3]!rng_ForecastColumnLookup,0))</f>
        <v>0.51886957722704219</v>
      </c>
      <c r="O19" s="74">
        <f>INDEX([3]!tbl_Forecast,MATCH($D$8&amp;$C19&amp;$D$7,[3]!rng_ForecastRowLookup,0),MATCH(O$11,[3]!rng_ForecastColumnLookup,0))</f>
        <v>0.54817313334918127</v>
      </c>
      <c r="P19" s="74">
        <f>INDEX([3]!tbl_Forecast,MATCH($D$8&amp;$C19&amp;$D$7,[3]!rng_ForecastRowLookup,0),MATCH(P$11,[3]!rng_ForecastColumnLookup,0))</f>
        <v>0.77969532117377649</v>
      </c>
      <c r="Q19" s="74">
        <f>INDEX([3]!tbl_Forecast,MATCH($D$8&amp;$C19&amp;$D$7,[3]!rng_ForecastRowLookup,0),MATCH(Q$11,[3]!rng_ForecastColumnLookup,0))</f>
        <v>0.87858644381951334</v>
      </c>
      <c r="R19" s="74">
        <f>INDEX([3]!tbl_Forecast,MATCH($D$8&amp;$C19&amp;$D$7,[3]!rng_ForecastRowLookup,0),MATCH(R$11,[3]!rng_ForecastColumnLookup,0))</f>
        <v>0.78420074698109388</v>
      </c>
      <c r="S19" s="74">
        <f>INDEX([3]!tbl_Forecast,MATCH($D$8&amp;$C19&amp;$D$7,[3]!rng_ForecastRowLookup,0),MATCH(S$11,[3]!rng_ForecastColumnLookup,0))</f>
        <v>0.77728841592354081</v>
      </c>
      <c r="T19" s="74">
        <f>INDEX([3]!tbl_Forecast,MATCH($D$8&amp;$C19&amp;$D$7,[3]!rng_ForecastRowLookup,0),MATCH(T$11,[3]!rng_ForecastColumnLookup,0))</f>
        <v>0.74886674252534069</v>
      </c>
      <c r="U19" s="74">
        <f>INDEX([3]!tbl_Forecast,MATCH($D$8&amp;$C19&amp;$D$7,[3]!rng_ForecastRowLookup,0),MATCH(U$11,[3]!rng_ForecastColumnLookup,0))</f>
        <v>0.63964179951326661</v>
      </c>
      <c r="V19" s="74">
        <f>INDEX([3]!tbl_Forecast,MATCH($D$8&amp;$C19&amp;$D$7,[3]!rng_ForecastRowLookup,0),MATCH(V$11,[3]!rng_ForecastColumnLookup,0))</f>
        <v>0.64714740319049269</v>
      </c>
      <c r="W19" s="74">
        <f>INDEX([3]!tbl_Forecast,MATCH($D$8&amp;$C19&amp;$D$7,[3]!rng_ForecastRowLookup,0),MATCH(W$11,[3]!rng_ForecastColumnLookup,0))</f>
        <v>0.61166389038687663</v>
      </c>
      <c r="X19" s="74">
        <f>INDEX([3]!tbl_Forecast,MATCH($D$8&amp;$C19&amp;$D$7,[3]!rng_ForecastRowLookup,0),MATCH(X$11,[3]!rng_ForecastColumnLookup,0))</f>
        <v>0.66242443593788758</v>
      </c>
    </row>
    <row r="20" spans="1:26" ht="15">
      <c r="A20" s="23"/>
      <c r="B20" s="23"/>
      <c r="C20" s="294" t="s">
        <v>291</v>
      </c>
      <c r="D20" s="23"/>
      <c r="E20" s="74">
        <f>INDEX([3]!tbl_Forecast,MATCH($D$8&amp;$C20&amp;$D$7,[3]!rng_ForecastRowLookup,0),MATCH(E$11,[3]!rng_ForecastColumnLookup,0))</f>
        <v>0.49337113702797691</v>
      </c>
      <c r="F20" s="74">
        <f>INDEX([3]!tbl_Forecast,MATCH($D$8&amp;$C20&amp;$D$7,[3]!rng_ForecastRowLookup,0),MATCH(F$11,[3]!rng_ForecastColumnLookup,0))</f>
        <v>1.1029723159217257</v>
      </c>
      <c r="G20" s="74">
        <f>INDEX([3]!tbl_Forecast,MATCH($D$8&amp;$C20&amp;$D$7,[3]!rng_ForecastRowLookup,0),MATCH(G$11,[3]!rng_ForecastColumnLookup,0))</f>
        <v>0.94992456965043459</v>
      </c>
      <c r="H20" s="74">
        <f>INDEX([3]!tbl_Forecast,MATCH($D$8&amp;$C20&amp;$D$7,[3]!rng_ForecastRowLookup,0),MATCH(H$11,[3]!rng_ForecastColumnLookup,0))</f>
        <v>0.71720701164062661</v>
      </c>
      <c r="I20" s="74">
        <f>INDEX([3]!tbl_Forecast,MATCH($D$8&amp;$C20&amp;$D$7,[3]!rng_ForecastRowLookup,0),MATCH(I$11,[3]!rng_ForecastColumnLookup,0))</f>
        <v>0.7442281187428561</v>
      </c>
      <c r="J20" s="74">
        <f>INDEX([3]!tbl_Forecast,MATCH($D$8&amp;$C20&amp;$D$7,[3]!rng_ForecastRowLookup,0),MATCH(J$11,[3]!rng_ForecastColumnLookup,0))</f>
        <v>0.85140099810585501</v>
      </c>
      <c r="K20" s="74">
        <f>INDEX([3]!tbl_Forecast,MATCH($D$8&amp;$C20&amp;$D$7,[3]!rng_ForecastRowLookup,0),MATCH(K$11,[3]!rng_ForecastColumnLookup,0))</f>
        <v>0.99139466996200198</v>
      </c>
      <c r="L20" s="74">
        <f>INDEX([3]!tbl_Forecast,MATCH($D$8&amp;$C20&amp;$D$7,[3]!rng_ForecastRowLookup,0),MATCH(L$11,[3]!rng_ForecastColumnLookup,0))</f>
        <v>1.5014629353162949</v>
      </c>
      <c r="M20" s="74">
        <f>INDEX([3]!tbl_Forecast,MATCH($D$8&amp;$C20&amp;$D$7,[3]!rng_ForecastRowLookup,0),MATCH(M$11,[3]!rng_ForecastColumnLookup,0))</f>
        <v>1.8697826256608596</v>
      </c>
      <c r="N20" s="74">
        <f>INDEX([3]!tbl_Forecast,MATCH($D$8&amp;$C20&amp;$D$7,[3]!rng_ForecastRowLookup,0),MATCH(N$11,[3]!rng_ForecastColumnLookup,0))</f>
        <v>1.6452707482432332</v>
      </c>
      <c r="O20" s="74">
        <f>INDEX([3]!tbl_Forecast,MATCH($D$8&amp;$C20&amp;$D$7,[3]!rng_ForecastRowLookup,0),MATCH(O$11,[3]!rng_ForecastColumnLookup,0))</f>
        <v>1.6753181172445872</v>
      </c>
      <c r="P20" s="74">
        <f>INDEX([3]!tbl_Forecast,MATCH($D$8&amp;$C20&amp;$D$7,[3]!rng_ForecastRowLookup,0),MATCH(P$11,[3]!rng_ForecastColumnLookup,0))</f>
        <v>1.7943041099264481</v>
      </c>
      <c r="Q20" s="74">
        <f>INDEX([3]!tbl_Forecast,MATCH($D$8&amp;$C20&amp;$D$7,[3]!rng_ForecastRowLookup,0),MATCH(Q$11,[3]!rng_ForecastColumnLookup,0))</f>
        <v>1.8624299937819393</v>
      </c>
      <c r="R20" s="74">
        <f>INDEX([3]!tbl_Forecast,MATCH($D$8&amp;$C20&amp;$D$7,[3]!rng_ForecastRowLookup,0),MATCH(R$11,[3]!rng_ForecastColumnLookup,0))</f>
        <v>1.7489264522150836</v>
      </c>
      <c r="S20" s="74">
        <f>INDEX([3]!tbl_Forecast,MATCH($D$8&amp;$C20&amp;$D$7,[3]!rng_ForecastRowLookup,0),MATCH(S$11,[3]!rng_ForecastColumnLookup,0))</f>
        <v>1.7975598556031414</v>
      </c>
      <c r="T20" s="74">
        <f>INDEX([3]!tbl_Forecast,MATCH($D$8&amp;$C20&amp;$D$7,[3]!rng_ForecastRowLookup,0),MATCH(T$11,[3]!rng_ForecastColumnLookup,0))</f>
        <v>1.6195220459723754</v>
      </c>
      <c r="U20" s="74">
        <f>INDEX([3]!tbl_Forecast,MATCH($D$8&amp;$C20&amp;$D$7,[3]!rng_ForecastRowLookup,0),MATCH(U$11,[3]!rng_ForecastColumnLookup,0))</f>
        <v>1.8221433074925411</v>
      </c>
      <c r="V20" s="74">
        <f>INDEX([3]!tbl_Forecast,MATCH($D$8&amp;$C20&amp;$D$7,[3]!rng_ForecastRowLookup,0),MATCH(V$11,[3]!rng_ForecastColumnLookup,0))</f>
        <v>1.6336676691608698</v>
      </c>
      <c r="W20" s="74">
        <f>INDEX([3]!tbl_Forecast,MATCH($D$8&amp;$C20&amp;$D$7,[3]!rng_ForecastRowLookup,0),MATCH(W$11,[3]!rng_ForecastColumnLookup,0))</f>
        <v>1.7826242149357872</v>
      </c>
      <c r="X20" s="74">
        <f>INDEX([3]!tbl_Forecast,MATCH($D$8&amp;$C20&amp;$D$7,[3]!rng_ForecastRowLookup,0),MATCH(X$11,[3]!rng_ForecastColumnLookup,0))</f>
        <v>1.6891002859244486</v>
      </c>
    </row>
    <row r="21" spans="1:26" ht="15">
      <c r="A21" s="23"/>
      <c r="B21" s="23"/>
      <c r="C21" s="294" t="s">
        <v>505</v>
      </c>
      <c r="D21" s="23"/>
      <c r="E21" s="74">
        <f>INDEX([3]!tbl_Forecast,MATCH($D$8&amp;$C21&amp;$D$7,[3]!rng_ForecastRowLookup,0),MATCH(E$11,[3]!rng_ForecastColumnLookup,0))</f>
        <v>0.2800209986196866</v>
      </c>
      <c r="F21" s="74">
        <f>INDEX([3]!tbl_Forecast,MATCH($D$8&amp;$C21&amp;$D$7,[3]!rng_ForecastRowLookup,0),MATCH(F$11,[3]!rng_ForecastColumnLookup,0))</f>
        <v>0.29719871383536939</v>
      </c>
      <c r="G21" s="74">
        <f>INDEX([3]!tbl_Forecast,MATCH($D$8&amp;$C21&amp;$D$7,[3]!rng_ForecastRowLookup,0),MATCH(G$11,[3]!rng_ForecastColumnLookup,0))</f>
        <v>0.58203115602335975</v>
      </c>
      <c r="H21" s="74">
        <f>INDEX([3]!tbl_Forecast,MATCH($D$8&amp;$C21&amp;$D$7,[3]!rng_ForecastRowLookup,0),MATCH(H$11,[3]!rng_ForecastColumnLookup,0))</f>
        <v>0.83189457735737737</v>
      </c>
      <c r="I21" s="74">
        <f>INDEX([3]!tbl_Forecast,MATCH($D$8&amp;$C21&amp;$D$7,[3]!rng_ForecastRowLookup,0),MATCH(I$11,[3]!rng_ForecastColumnLookup,0))</f>
        <v>0.66610454718876777</v>
      </c>
      <c r="J21" s="74">
        <f>INDEX([3]!tbl_Forecast,MATCH($D$8&amp;$C21&amp;$D$7,[3]!rng_ForecastRowLookup,0),MATCH(J$11,[3]!rng_ForecastColumnLookup,0))</f>
        <v>0.73648247778559484</v>
      </c>
      <c r="K21" s="74">
        <f>INDEX([3]!tbl_Forecast,MATCH($D$8&amp;$C21&amp;$D$7,[3]!rng_ForecastRowLookup,0),MATCH(K$11,[3]!rng_ForecastColumnLookup,0))</f>
        <v>0.64334185638367225</v>
      </c>
      <c r="L21" s="74">
        <f>INDEX([3]!tbl_Forecast,MATCH($D$8&amp;$C21&amp;$D$7,[3]!rng_ForecastRowLookup,0),MATCH(L$11,[3]!rng_ForecastColumnLookup,0))</f>
        <v>0.97289424291238524</v>
      </c>
      <c r="M21" s="74">
        <f>INDEX([3]!tbl_Forecast,MATCH($D$8&amp;$C21&amp;$D$7,[3]!rng_ForecastRowLookup,0),MATCH(M$11,[3]!rng_ForecastColumnLookup,0))</f>
        <v>1.1820978013224126</v>
      </c>
      <c r="N21" s="74">
        <f>INDEX([3]!tbl_Forecast,MATCH($D$8&amp;$C21&amp;$D$7,[3]!rng_ForecastRowLookup,0),MATCH(N$11,[3]!rng_ForecastColumnLookup,0))</f>
        <v>1.1785313924254113</v>
      </c>
      <c r="O21" s="74">
        <f>INDEX([3]!tbl_Forecast,MATCH($D$8&amp;$C21&amp;$D$7,[3]!rng_ForecastRowLookup,0),MATCH(O$11,[3]!rng_ForecastColumnLookup,0))</f>
        <v>1.2952038876416079</v>
      </c>
      <c r="P21" s="74">
        <f>INDEX([3]!tbl_Forecast,MATCH($D$8&amp;$C21&amp;$D$7,[3]!rng_ForecastRowLookup,0),MATCH(P$11,[3]!rng_ForecastColumnLookup,0))</f>
        <v>1.3229243736280945</v>
      </c>
      <c r="Q21" s="74">
        <f>INDEX([3]!tbl_Forecast,MATCH($D$8&amp;$C21&amp;$D$7,[3]!rng_ForecastRowLookup,0),MATCH(Q$11,[3]!rng_ForecastColumnLookup,0))</f>
        <v>1.422909455419719</v>
      </c>
      <c r="R21" s="74">
        <f>INDEX([3]!tbl_Forecast,MATCH($D$8&amp;$C21&amp;$D$7,[3]!rng_ForecastRowLookup,0),MATCH(R$11,[3]!rng_ForecastColumnLookup,0))</f>
        <v>1.4430187909981058</v>
      </c>
      <c r="S21" s="74">
        <f>INDEX([3]!tbl_Forecast,MATCH($D$8&amp;$C21&amp;$D$7,[3]!rng_ForecastRowLookup,0),MATCH(S$11,[3]!rng_ForecastColumnLookup,0))</f>
        <v>1.2923971403480323</v>
      </c>
      <c r="T21" s="74">
        <f>INDEX([3]!tbl_Forecast,MATCH($D$8&amp;$C21&amp;$D$7,[3]!rng_ForecastRowLookup,0),MATCH(T$11,[3]!rng_ForecastColumnLookup,0))</f>
        <v>1.1785050733908478</v>
      </c>
      <c r="U21" s="74">
        <f>INDEX([3]!tbl_Forecast,MATCH($D$8&amp;$C21&amp;$D$7,[3]!rng_ForecastRowLookup,0),MATCH(U$11,[3]!rng_ForecastColumnLookup,0))</f>
        <v>1.3433889489273994</v>
      </c>
      <c r="V21" s="74">
        <f>INDEX([3]!tbl_Forecast,MATCH($D$8&amp;$C21&amp;$D$7,[3]!rng_ForecastRowLookup,0),MATCH(V$11,[3]!rng_ForecastColumnLookup,0))</f>
        <v>1.2265545990556588</v>
      </c>
      <c r="W21" s="74">
        <f>INDEX([3]!tbl_Forecast,MATCH($D$8&amp;$C21&amp;$D$7,[3]!rng_ForecastRowLookup,0),MATCH(W$11,[3]!rng_ForecastColumnLookup,0))</f>
        <v>1.2571458643971927</v>
      </c>
      <c r="X21" s="74">
        <f>INDEX([3]!tbl_Forecast,MATCH($D$8&amp;$C21&amp;$D$7,[3]!rng_ForecastRowLookup,0),MATCH(X$11,[3]!rng_ForecastColumnLookup,0))</f>
        <v>1.2979913333963795</v>
      </c>
    </row>
    <row r="22" spans="1:26" ht="15">
      <c r="A22" s="23"/>
      <c r="B22" s="23"/>
      <c r="C22" s="294" t="s">
        <v>292</v>
      </c>
      <c r="D22" s="23"/>
      <c r="E22" s="74">
        <f>INDEX([3]!tbl_Forecast,MATCH($D$8&amp;$C22&amp;$D$7,[3]!rng_ForecastRowLookup,0),MATCH(E$11,[3]!rng_ForecastColumnLookup,0))</f>
        <v>7.6586609772993617</v>
      </c>
      <c r="F22" s="74">
        <f>INDEX([3]!tbl_Forecast,MATCH($D$8&amp;$C22&amp;$D$7,[3]!rng_ForecastRowLookup,0),MATCH(F$11,[3]!rng_ForecastColumnLookup,0))</f>
        <v>7.5774552212762423</v>
      </c>
      <c r="G22" s="74">
        <f>INDEX([3]!tbl_Forecast,MATCH($D$8&amp;$C22&amp;$D$7,[3]!rng_ForecastRowLookup,0),MATCH(G$11,[3]!rng_ForecastColumnLookup,0))</f>
        <v>5.6453939930651131</v>
      </c>
      <c r="H22" s="74">
        <f>INDEX([3]!tbl_Forecast,MATCH($D$8&amp;$C22&amp;$D$7,[3]!rng_ForecastRowLookup,0),MATCH(H$11,[3]!rng_ForecastColumnLookup,0))</f>
        <v>4.800793231843981</v>
      </c>
      <c r="I22" s="74">
        <f>INDEX([3]!tbl_Forecast,MATCH($D$8&amp;$C22&amp;$D$7,[3]!rng_ForecastRowLookup,0),MATCH(I$11,[3]!rng_ForecastColumnLookup,0))</f>
        <v>3.5881391412601156</v>
      </c>
      <c r="J22" s="74">
        <f>INDEX([3]!tbl_Forecast,MATCH($D$8&amp;$C22&amp;$D$7,[3]!rng_ForecastRowLookup,0),MATCH(J$11,[3]!rng_ForecastColumnLookup,0))</f>
        <v>3.1529819033971824</v>
      </c>
      <c r="K22" s="74">
        <f>INDEX([3]!tbl_Forecast,MATCH($D$8&amp;$C22&amp;$D$7,[3]!rng_ForecastRowLookup,0),MATCH(K$11,[3]!rng_ForecastColumnLookup,0))</f>
        <v>4.0691744688008198</v>
      </c>
      <c r="L22" s="74">
        <f>INDEX([3]!tbl_Forecast,MATCH($D$8&amp;$C22&amp;$D$7,[3]!rng_ForecastRowLookup,0),MATCH(L$11,[3]!rng_ForecastColumnLookup,0))</f>
        <v>4.5400289951106014</v>
      </c>
      <c r="M22" s="74">
        <f>INDEX([3]!tbl_Forecast,MATCH($D$8&amp;$C22&amp;$D$7,[3]!rng_ForecastRowLookup,0),MATCH(M$11,[3]!rng_ForecastColumnLookup,0))</f>
        <v>4.8555474587969272</v>
      </c>
      <c r="N22" s="74">
        <f>INDEX([3]!tbl_Forecast,MATCH($D$8&amp;$C22&amp;$D$7,[3]!rng_ForecastRowLookup,0),MATCH(N$11,[3]!rng_ForecastColumnLookup,0))</f>
        <v>4.6966359797376018</v>
      </c>
      <c r="O22" s="74">
        <f>INDEX([3]!tbl_Forecast,MATCH($D$8&amp;$C22&amp;$D$7,[3]!rng_ForecastRowLookup,0),MATCH(O$11,[3]!rng_ForecastColumnLookup,0))</f>
        <v>4.8557170740974245</v>
      </c>
      <c r="P22" s="74">
        <f>INDEX([3]!tbl_Forecast,MATCH($D$8&amp;$C22&amp;$D$7,[3]!rng_ForecastRowLookup,0),MATCH(P$11,[3]!rng_ForecastColumnLookup,0))</f>
        <v>4.451750056135543</v>
      </c>
      <c r="Q22" s="74">
        <f>INDEX([3]!tbl_Forecast,MATCH($D$8&amp;$C22&amp;$D$7,[3]!rng_ForecastRowLookup,0),MATCH(Q$11,[3]!rng_ForecastColumnLookup,0))</f>
        <v>3.8657972013430704</v>
      </c>
      <c r="R22" s="74">
        <f>INDEX([3]!tbl_Forecast,MATCH($D$8&amp;$C22&amp;$D$7,[3]!rng_ForecastRowLookup,0),MATCH(R$11,[3]!rng_ForecastColumnLookup,0))</f>
        <v>3.9817445148405937</v>
      </c>
      <c r="S22" s="74">
        <f>INDEX([3]!tbl_Forecast,MATCH($D$8&amp;$C22&amp;$D$7,[3]!rng_ForecastRowLookup,0),MATCH(S$11,[3]!rng_ForecastColumnLookup,0))</f>
        <v>3.9951806948216846</v>
      </c>
      <c r="T22" s="74">
        <f>INDEX([3]!tbl_Forecast,MATCH($D$8&amp;$C22&amp;$D$7,[3]!rng_ForecastRowLookup,0),MATCH(T$11,[3]!rng_ForecastColumnLookup,0))</f>
        <v>4.4738164673360306</v>
      </c>
      <c r="U22" s="74">
        <f>INDEX([3]!tbl_Forecast,MATCH($D$8&amp;$C22&amp;$D$7,[3]!rng_ForecastRowLookup,0),MATCH(U$11,[3]!rng_ForecastColumnLookup,0))</f>
        <v>4.2737219736102183</v>
      </c>
      <c r="V22" s="74">
        <f>INDEX([3]!tbl_Forecast,MATCH($D$8&amp;$C22&amp;$D$7,[3]!rng_ForecastRowLookup,0),MATCH(V$11,[3]!rng_ForecastColumnLookup,0))</f>
        <v>4.0870251812551333</v>
      </c>
      <c r="W22" s="74">
        <f>INDEX([3]!tbl_Forecast,MATCH($D$8&amp;$C22&amp;$D$7,[3]!rng_ForecastRowLookup,0),MATCH(W$11,[3]!rng_ForecastColumnLookup,0))</f>
        <v>4.137725578117939</v>
      </c>
      <c r="X22" s="74">
        <f>INDEX([3]!tbl_Forecast,MATCH($D$8&amp;$C22&amp;$D$7,[3]!rng_ForecastRowLookup,0),MATCH(X$11,[3]!rng_ForecastColumnLookup,0))</f>
        <v>3.6922064696454697</v>
      </c>
    </row>
    <row r="23" spans="1:26" ht="15">
      <c r="A23" s="23"/>
      <c r="B23" s="23"/>
      <c r="C23" s="294" t="s">
        <v>506</v>
      </c>
      <c r="D23" s="23"/>
      <c r="E23" s="74">
        <f>INDEX([3]!tbl_Forecast,MATCH($D$8&amp;$C23&amp;$D$7,[3]!rng_ForecastRowLookup,0),MATCH(E$11,[3]!rng_ForecastColumnLookup,0))</f>
        <v>0.38924897939746522</v>
      </c>
      <c r="F23" s="74">
        <f>INDEX([3]!tbl_Forecast,MATCH($D$8&amp;$C23&amp;$D$7,[3]!rng_ForecastRowLookup,0),MATCH(F$11,[3]!rng_ForecastColumnLookup,0))</f>
        <v>0.34341311895347121</v>
      </c>
      <c r="G23" s="74">
        <f>INDEX([3]!tbl_Forecast,MATCH($D$8&amp;$C23&amp;$D$7,[3]!rng_ForecastRowLookup,0),MATCH(G$11,[3]!rng_ForecastColumnLookup,0))</f>
        <v>0.29927348040561341</v>
      </c>
      <c r="H23" s="74">
        <f>INDEX([3]!tbl_Forecast,MATCH($D$8&amp;$C23&amp;$D$7,[3]!rng_ForecastRowLookup,0),MATCH(H$11,[3]!rng_ForecastColumnLookup,0))</f>
        <v>0.29688874456634085</v>
      </c>
      <c r="I23" s="74">
        <f>INDEX([3]!tbl_Forecast,MATCH($D$8&amp;$C23&amp;$D$7,[3]!rng_ForecastRowLookup,0),MATCH(I$11,[3]!rng_ForecastColumnLookup,0))</f>
        <v>0.29379933994281465</v>
      </c>
      <c r="J23" s="74">
        <f>INDEX([3]!tbl_Forecast,MATCH($D$8&amp;$C23&amp;$D$7,[3]!rng_ForecastRowLookup,0),MATCH(J$11,[3]!rng_ForecastColumnLookup,0))</f>
        <v>0.29041766271303127</v>
      </c>
      <c r="K23" s="74">
        <f>INDEX([3]!tbl_Forecast,MATCH($D$8&amp;$C23&amp;$D$7,[3]!rng_ForecastRowLookup,0),MATCH(K$11,[3]!rng_ForecastColumnLookup,0))</f>
        <v>0.28614144770449462</v>
      </c>
      <c r="L23" s="74">
        <f>INDEX([3]!tbl_Forecast,MATCH($D$8&amp;$C23&amp;$D$7,[3]!rng_ForecastRowLookup,0),MATCH(L$11,[3]!rng_ForecastColumnLookup,0))</f>
        <v>0.28163861967746157</v>
      </c>
      <c r="M23" s="74">
        <f>INDEX([3]!tbl_Forecast,MATCH($D$8&amp;$C23&amp;$D$7,[3]!rng_ForecastRowLookup,0),MATCH(M$11,[3]!rng_ForecastColumnLookup,0))</f>
        <v>0.27688800876616482</v>
      </c>
      <c r="N23" s="74">
        <f>INDEX([3]!tbl_Forecast,MATCH($D$8&amp;$C23&amp;$D$7,[3]!rng_ForecastRowLookup,0),MATCH(N$11,[3]!rng_ForecastColumnLookup,0))</f>
        <v>0.27357754310134663</v>
      </c>
      <c r="O23" s="74">
        <f>INDEX([3]!tbl_Forecast,MATCH($D$8&amp;$C23&amp;$D$7,[3]!rng_ForecastRowLookup,0),MATCH(O$11,[3]!rng_ForecastColumnLookup,0))</f>
        <v>0.27063184585003941</v>
      </c>
      <c r="P23" s="74">
        <f>INDEX([3]!tbl_Forecast,MATCH($D$8&amp;$C23&amp;$D$7,[3]!rng_ForecastRowLookup,0),MATCH(P$11,[3]!rng_ForecastColumnLookup,0))</f>
        <v>0.26801411864303953</v>
      </c>
      <c r="Q23" s="74">
        <f>INDEX([3]!tbl_Forecast,MATCH($D$8&amp;$C23&amp;$D$7,[3]!rng_ForecastRowLookup,0),MATCH(Q$11,[3]!rng_ForecastColumnLookup,0))</f>
        <v>0.26660240614409092</v>
      </c>
      <c r="R23" s="74">
        <f>INDEX([3]!tbl_Forecast,MATCH($D$8&amp;$C23&amp;$D$7,[3]!rng_ForecastRowLookup,0),MATCH(R$11,[3]!rng_ForecastColumnLookup,0))</f>
        <v>0.25138198684402913</v>
      </c>
      <c r="S23" s="74">
        <f>INDEX([3]!tbl_Forecast,MATCH($D$8&amp;$C23&amp;$D$7,[3]!rng_ForecastRowLookup,0),MATCH(S$11,[3]!rng_ForecastColumnLookup,0))</f>
        <v>0.26455339135243683</v>
      </c>
      <c r="T23" s="74">
        <f>INDEX([3]!tbl_Forecast,MATCH($D$8&amp;$C23&amp;$D$7,[3]!rng_ForecastRowLookup,0),MATCH(T$11,[3]!rng_ForecastColumnLookup,0))</f>
        <v>0.26299167309250365</v>
      </c>
      <c r="U23" s="74">
        <f>INDEX([3]!tbl_Forecast,MATCH($D$8&amp;$C23&amp;$D$7,[3]!rng_ForecastRowLookup,0),MATCH(U$11,[3]!rng_ForecastColumnLookup,0))</f>
        <v>0.26140909607327911</v>
      </c>
      <c r="V23" s="74">
        <f>INDEX([3]!tbl_Forecast,MATCH($D$8&amp;$C23&amp;$D$7,[3]!rng_ForecastRowLookup,0),MATCH(V$11,[3]!rng_ForecastColumnLookup,0))</f>
        <v>0.25947687815142023</v>
      </c>
      <c r="W23" s="74">
        <f>INDEX([3]!tbl_Forecast,MATCH($D$8&amp;$C23&amp;$D$7,[3]!rng_ForecastRowLookup,0),MATCH(W$11,[3]!rng_ForecastColumnLookup,0))</f>
        <v>0.25750619496776178</v>
      </c>
      <c r="X23" s="74">
        <f>INDEX([3]!tbl_Forecast,MATCH($D$8&amp;$C23&amp;$D$7,[3]!rng_ForecastRowLookup,0),MATCH(X$11,[3]!rng_ForecastColumnLookup,0))</f>
        <v>0.25562560804995926</v>
      </c>
    </row>
    <row r="24" spans="1:26" ht="15">
      <c r="A24" s="23"/>
      <c r="B24" s="23"/>
      <c r="C24" s="294" t="s">
        <v>507</v>
      </c>
      <c r="D24" s="23"/>
      <c r="E24" s="74">
        <f>INDEX([3]!tbl_Forecast,MATCH($D$8&amp;$C24&amp;$D$7,[3]!rng_ForecastRowLookup,0),MATCH(E$11,[3]!rng_ForecastColumnLookup,0))</f>
        <v>0.19765540078516197</v>
      </c>
      <c r="F24" s="74">
        <f>INDEX([3]!tbl_Forecast,MATCH($D$8&amp;$C24&amp;$D$7,[3]!rng_ForecastRowLookup,0),MATCH(F$11,[3]!rng_ForecastColumnLookup,0))</f>
        <v>0.18600542935034625</v>
      </c>
      <c r="G24" s="74">
        <f>INDEX([3]!tbl_Forecast,MATCH($D$8&amp;$C24&amp;$D$7,[3]!rng_ForecastRowLookup,0),MATCH(G$11,[3]!rng_ForecastColumnLookup,0))</f>
        <v>9.5760802585072302E-2</v>
      </c>
      <c r="H24" s="74">
        <f>INDEX([3]!tbl_Forecast,MATCH($D$8&amp;$C24&amp;$D$7,[3]!rng_ForecastRowLookup,0),MATCH(H$11,[3]!rng_ForecastColumnLookup,0))</f>
        <v>0.10062051473914659</v>
      </c>
      <c r="I24" s="74">
        <f>INDEX([3]!tbl_Forecast,MATCH($D$8&amp;$C24&amp;$D$7,[3]!rng_ForecastRowLookup,0),MATCH(I$11,[3]!rng_ForecastColumnLookup,0))</f>
        <v>8.5646792534183808E-2</v>
      </c>
      <c r="J24" s="74">
        <f>INDEX([3]!tbl_Forecast,MATCH($D$8&amp;$C24&amp;$D$7,[3]!rng_ForecastRowLookup,0),MATCH(J$11,[3]!rng_ForecastColumnLookup,0))</f>
        <v>6.5415041923045286E-2</v>
      </c>
      <c r="K24" s="74">
        <f>INDEX([3]!tbl_Forecast,MATCH($D$8&amp;$C24&amp;$D$7,[3]!rng_ForecastRowLookup,0),MATCH(K$11,[3]!rng_ForecastColumnLookup,0))</f>
        <v>5.7242996146950373E-2</v>
      </c>
      <c r="L24" s="74">
        <f>INDEX([3]!tbl_Forecast,MATCH($D$8&amp;$C24&amp;$D$7,[3]!rng_ForecastRowLookup,0),MATCH(L$11,[3]!rng_ForecastColumnLookup,0))</f>
        <v>5.5087150941189433E-2</v>
      </c>
      <c r="M24" s="74">
        <f>INDEX([3]!tbl_Forecast,MATCH($D$8&amp;$C24&amp;$D$7,[3]!rng_ForecastRowLookup,0),MATCH(M$11,[3]!rng_ForecastColumnLookup,0))</f>
        <v>7.3916214299540497E-2</v>
      </c>
      <c r="N24" s="74">
        <f>INDEX([3]!tbl_Forecast,MATCH($D$8&amp;$C24&amp;$D$7,[3]!rng_ForecastRowLookup,0),MATCH(N$11,[3]!rng_ForecastColumnLookup,0))</f>
        <v>9.2056169088318471E-2</v>
      </c>
      <c r="O24" s="74">
        <f>INDEX([3]!tbl_Forecast,MATCH($D$8&amp;$C24&amp;$D$7,[3]!rng_ForecastRowLookup,0),MATCH(O$11,[3]!rng_ForecastColumnLookup,0))</f>
        <v>0.10393709432109566</v>
      </c>
      <c r="P24" s="74">
        <f>INDEX([3]!tbl_Forecast,MATCH($D$8&amp;$C24&amp;$D$7,[3]!rng_ForecastRowLookup,0),MATCH(P$11,[3]!rng_ForecastColumnLookup,0))</f>
        <v>0.15172170448022598</v>
      </c>
      <c r="Q24" s="74">
        <f>INDEX([3]!tbl_Forecast,MATCH($D$8&amp;$C24&amp;$D$7,[3]!rng_ForecastRowLookup,0),MATCH(Q$11,[3]!rng_ForecastColumnLookup,0))</f>
        <v>0.15706997726929292</v>
      </c>
      <c r="R24" s="74">
        <f>INDEX([3]!tbl_Forecast,MATCH($D$8&amp;$C24&amp;$D$7,[3]!rng_ForecastRowLookup,0),MATCH(R$11,[3]!rng_ForecastColumnLookup,0))</f>
        <v>0.14510580631504899</v>
      </c>
      <c r="S24" s="74">
        <f>INDEX([3]!tbl_Forecast,MATCH($D$8&amp;$C24&amp;$D$7,[3]!rng_ForecastRowLookup,0),MATCH(S$11,[3]!rng_ForecastColumnLookup,0))</f>
        <v>0.15272706829792246</v>
      </c>
      <c r="T24" s="74">
        <f>INDEX([3]!tbl_Forecast,MATCH($D$8&amp;$C24&amp;$D$7,[3]!rng_ForecastRowLookup,0),MATCH(T$11,[3]!rng_ForecastColumnLookup,0))</f>
        <v>0.14104647748606622</v>
      </c>
      <c r="U24" s="74">
        <f>INDEX([3]!tbl_Forecast,MATCH($D$8&amp;$C24&amp;$D$7,[3]!rng_ForecastRowLookup,0),MATCH(U$11,[3]!rng_ForecastColumnLookup,0))</f>
        <v>0.11700741064540764</v>
      </c>
      <c r="V24" s="74">
        <f>INDEX([3]!tbl_Forecast,MATCH($D$8&amp;$C24&amp;$D$7,[3]!rng_ForecastRowLookup,0),MATCH(V$11,[3]!rng_ForecastColumnLookup,0))</f>
        <v>0.1200067315077773</v>
      </c>
      <c r="W24" s="74">
        <f>INDEX([3]!tbl_Forecast,MATCH($D$8&amp;$C24&amp;$D$7,[3]!rng_ForecastRowLookup,0),MATCH(W$11,[3]!rng_ForecastColumnLookup,0))</f>
        <v>0.11457442878633581</v>
      </c>
      <c r="X24" s="74">
        <f>INDEX([3]!tbl_Forecast,MATCH($D$8&amp;$C24&amp;$D$7,[3]!rng_ForecastRowLookup,0),MATCH(X$11,[3]!rng_ForecastColumnLookup,0))</f>
        <v>0.1211768182439132</v>
      </c>
    </row>
    <row r="25" spans="1:26" ht="15">
      <c r="A25" s="23"/>
      <c r="B25" s="23"/>
      <c r="C25" s="294" t="s">
        <v>289</v>
      </c>
      <c r="D25" s="23"/>
      <c r="E25" s="74">
        <f>INDEX([3]!tbl_Forecast,MATCH($D$8&amp;$C25&amp;$D$7,[3]!rng_ForecastRowLookup,0),MATCH(E$11,[3]!rng_ForecastColumnLookup,0))</f>
        <v>0.46894871790011039</v>
      </c>
      <c r="F25" s="74">
        <f>INDEX([3]!tbl_Forecast,MATCH($D$8&amp;$C25&amp;$D$7,[3]!rng_ForecastRowLookup,0),MATCH(F$11,[3]!rng_ForecastColumnLookup,0))</f>
        <v>0.47387410836125871</v>
      </c>
      <c r="G25" s="74">
        <f>INDEX([3]!tbl_Forecast,MATCH($D$8&amp;$C25&amp;$D$7,[3]!rng_ForecastRowLookup,0),MATCH(G$11,[3]!rng_ForecastColumnLookup,0))</f>
        <v>0.45144590813821411</v>
      </c>
      <c r="H25" s="74">
        <f>INDEX([3]!tbl_Forecast,MATCH($D$8&amp;$C25&amp;$D$7,[3]!rng_ForecastRowLookup,0),MATCH(H$11,[3]!rng_ForecastColumnLookup,0))</f>
        <v>0.4505136151455652</v>
      </c>
      <c r="I25" s="74">
        <f>INDEX([3]!tbl_Forecast,MATCH($D$8&amp;$C25&amp;$D$7,[3]!rng_ForecastRowLookup,0),MATCH(I$11,[3]!rng_ForecastColumnLookup,0))</f>
        <v>0.44778046039172248</v>
      </c>
      <c r="J25" s="74">
        <f>INDEX([3]!tbl_Forecast,MATCH($D$8&amp;$C25&amp;$D$7,[3]!rng_ForecastRowLookup,0),MATCH(J$11,[3]!rng_ForecastColumnLookup,0))</f>
        <v>0.44523396067124349</v>
      </c>
      <c r="K25" s="74">
        <f>INDEX([3]!tbl_Forecast,MATCH($D$8&amp;$C25&amp;$D$7,[3]!rng_ForecastRowLookup,0),MATCH(K$11,[3]!rng_ForecastColumnLookup,0))</f>
        <v>0.44273536313864043</v>
      </c>
      <c r="L25" s="74">
        <f>INDEX([3]!tbl_Forecast,MATCH($D$8&amp;$C25&amp;$D$7,[3]!rng_ForecastRowLookup,0),MATCH(L$11,[3]!rng_ForecastColumnLookup,0))</f>
        <v>0.4399078135546039</v>
      </c>
      <c r="M25" s="74">
        <f>INDEX([3]!tbl_Forecast,MATCH($D$8&amp;$C25&amp;$D$7,[3]!rng_ForecastRowLookup,0),MATCH(M$11,[3]!rng_ForecastColumnLookup,0))</f>
        <v>0.43708606600163591</v>
      </c>
      <c r="N25" s="74">
        <f>INDEX([3]!tbl_Forecast,MATCH($D$8&amp;$C25&amp;$D$7,[3]!rng_ForecastRowLookup,0),MATCH(N$11,[3]!rng_ForecastColumnLookup,0))</f>
        <v>0.43513915585550955</v>
      </c>
      <c r="O25" s="74">
        <f>INDEX([3]!tbl_Forecast,MATCH($D$8&amp;$C25&amp;$D$7,[3]!rng_ForecastRowLookup,0),MATCH(O$11,[3]!rng_ForecastColumnLookup,0))</f>
        <v>0.43580404899906589</v>
      </c>
      <c r="P25" s="74">
        <f>INDEX([3]!tbl_Forecast,MATCH($D$8&amp;$C25&amp;$D$7,[3]!rng_ForecastRowLookup,0),MATCH(P$11,[3]!rng_ForecastColumnLookup,0))</f>
        <v>0.59161866303702282</v>
      </c>
      <c r="Q25" s="74">
        <f>INDEX([3]!tbl_Forecast,MATCH($D$8&amp;$C25&amp;$D$7,[3]!rng_ForecastRowLookup,0),MATCH(Q$11,[3]!rng_ForecastColumnLookup,0))</f>
        <v>0.66467702134516005</v>
      </c>
      <c r="R25" s="74">
        <f>INDEX([3]!tbl_Forecast,MATCH($D$8&amp;$C25&amp;$D$7,[3]!rng_ForecastRowLookup,0),MATCH(R$11,[3]!rng_ForecastColumnLookup,0))</f>
        <v>0.65353995366480533</v>
      </c>
      <c r="S25" s="74">
        <f>INDEX([3]!tbl_Forecast,MATCH($D$8&amp;$C25&amp;$D$7,[3]!rng_ForecastRowLookup,0),MATCH(S$11,[3]!rng_ForecastColumnLookup,0))</f>
        <v>0.676060915960916</v>
      </c>
      <c r="T25" s="74">
        <f>INDEX([3]!tbl_Forecast,MATCH($D$8&amp;$C25&amp;$D$7,[3]!rng_ForecastRowLookup,0),MATCH(T$11,[3]!rng_ForecastColumnLookup,0))</f>
        <v>0.70559825286541389</v>
      </c>
      <c r="U25" s="74">
        <f>INDEX([3]!tbl_Forecast,MATCH($D$8&amp;$C25&amp;$D$7,[3]!rng_ForecastRowLookup,0),MATCH(U$11,[3]!rng_ForecastColumnLookup,0))</f>
        <v>0.63206878506691044</v>
      </c>
      <c r="V25" s="74">
        <f>INDEX([3]!tbl_Forecast,MATCH($D$8&amp;$C25&amp;$D$7,[3]!rng_ForecastRowLookup,0),MATCH(V$11,[3]!rng_ForecastColumnLookup,0))</f>
        <v>0.63726309269471215</v>
      </c>
      <c r="W25" s="74">
        <f>INDEX([3]!tbl_Forecast,MATCH($D$8&amp;$C25&amp;$D$7,[3]!rng_ForecastRowLookup,0),MATCH(W$11,[3]!rng_ForecastColumnLookup,0))</f>
        <v>0.5828366650853003</v>
      </c>
      <c r="X25" s="74">
        <f>INDEX([3]!tbl_Forecast,MATCH($D$8&amp;$C25&amp;$D$7,[3]!rng_ForecastRowLookup,0),MATCH(X$11,[3]!rng_ForecastColumnLookup,0))</f>
        <v>0.63928201324113043</v>
      </c>
    </row>
    <row r="26" spans="1:26" ht="15">
      <c r="A26" s="23"/>
      <c r="B26" s="23"/>
      <c r="C26" s="294" t="s">
        <v>285</v>
      </c>
      <c r="D26" s="23"/>
      <c r="E26" s="74">
        <f>INDEX([3]!tbl_Forecast,MATCH($D$8&amp;$C26&amp;$D$7,[3]!rng_ForecastRowLookup,0),MATCH(E$11,[3]!rng_ForecastColumnLookup,0))</f>
        <v>1.0326774321313152</v>
      </c>
      <c r="F26" s="74">
        <f>INDEX([3]!tbl_Forecast,MATCH($D$8&amp;$C26&amp;$D$7,[3]!rng_ForecastRowLookup,0),MATCH(F$11,[3]!rng_ForecastColumnLookup,0))</f>
        <v>1.0158776160943388</v>
      </c>
      <c r="G26" s="74">
        <f>INDEX([3]!tbl_Forecast,MATCH($D$8&amp;$C26&amp;$D$7,[3]!rng_ForecastRowLookup,0),MATCH(G$11,[3]!rng_ForecastColumnLookup,0))</f>
        <v>0.74304915446037911</v>
      </c>
      <c r="H26" s="74">
        <f>INDEX([3]!tbl_Forecast,MATCH($D$8&amp;$C26&amp;$D$7,[3]!rng_ForecastRowLookup,0),MATCH(H$11,[3]!rng_ForecastColumnLookup,0))</f>
        <v>0.76054102414226543</v>
      </c>
      <c r="I26" s="74">
        <f>INDEX([3]!tbl_Forecast,MATCH($D$8&amp;$C26&amp;$D$7,[3]!rng_ForecastRowLookup,0),MATCH(I$11,[3]!rng_ForecastColumnLookup,0))</f>
        <v>0.65616402459427536</v>
      </c>
      <c r="J26" s="74">
        <f>INDEX([3]!tbl_Forecast,MATCH($D$8&amp;$C26&amp;$D$7,[3]!rng_ForecastRowLookup,0),MATCH(J$11,[3]!rng_ForecastColumnLookup,0))</f>
        <v>0.62755023267601961</v>
      </c>
      <c r="K26" s="74">
        <f>INDEX([3]!tbl_Forecast,MATCH($D$8&amp;$C26&amp;$D$7,[3]!rng_ForecastRowLookup,0),MATCH(K$11,[3]!rng_ForecastColumnLookup,0))</f>
        <v>0.61023293273354484</v>
      </c>
      <c r="L26" s="74">
        <f>INDEX([3]!tbl_Forecast,MATCH($D$8&amp;$C26&amp;$D$7,[3]!rng_ForecastRowLookup,0),MATCH(L$11,[3]!rng_ForecastColumnLookup,0))</f>
        <v>0.60571699788717037</v>
      </c>
      <c r="M26" s="74">
        <f>INDEX([3]!tbl_Forecast,MATCH($D$8&amp;$C26&amp;$D$7,[3]!rng_ForecastRowLookup,0),MATCH(M$11,[3]!rng_ForecastColumnLookup,0))</f>
        <v>0.65097903457434547</v>
      </c>
      <c r="N26" s="74">
        <f>INDEX([3]!tbl_Forecast,MATCH($D$8&amp;$C26&amp;$D$7,[3]!rng_ForecastRowLookup,0),MATCH(N$11,[3]!rng_ForecastColumnLookup,0))</f>
        <v>0.69319811486407867</v>
      </c>
      <c r="O26" s="74">
        <f>INDEX([3]!tbl_Forecast,MATCH($D$8&amp;$C26&amp;$D$7,[3]!rng_ForecastRowLookup,0),MATCH(O$11,[3]!rng_ForecastColumnLookup,0))</f>
        <v>0.78843795894088464</v>
      </c>
      <c r="P26" s="74">
        <f>INDEX([3]!tbl_Forecast,MATCH($D$8&amp;$C26&amp;$D$7,[3]!rng_ForecastRowLookup,0),MATCH(P$11,[3]!rng_ForecastColumnLookup,0))</f>
        <v>1.3645659476947984</v>
      </c>
      <c r="Q26" s="74">
        <f>INDEX([3]!tbl_Forecast,MATCH($D$8&amp;$C26&amp;$D$7,[3]!rng_ForecastRowLookup,0),MATCH(Q$11,[3]!rng_ForecastColumnLookup,0))</f>
        <v>1.6032227373726178</v>
      </c>
      <c r="R26" s="74">
        <f>INDEX([3]!tbl_Forecast,MATCH($D$8&amp;$C26&amp;$D$7,[3]!rng_ForecastRowLookup,0),MATCH(R$11,[3]!rng_ForecastColumnLookup,0))</f>
        <v>1.6412696995684901</v>
      </c>
      <c r="S26" s="74">
        <f>INDEX([3]!tbl_Forecast,MATCH($D$8&amp;$C26&amp;$D$7,[3]!rng_ForecastRowLookup,0),MATCH(S$11,[3]!rng_ForecastColumnLookup,0))</f>
        <v>1.670283030615213</v>
      </c>
      <c r="T26" s="74">
        <f>INDEX([3]!tbl_Forecast,MATCH($D$8&amp;$C26&amp;$D$7,[3]!rng_ForecastRowLookup,0),MATCH(T$11,[3]!rng_ForecastColumnLookup,0))</f>
        <v>1.755661848186447</v>
      </c>
      <c r="U26" s="74">
        <f>INDEX([3]!tbl_Forecast,MATCH($D$8&amp;$C26&amp;$D$7,[3]!rng_ForecastRowLookup,0),MATCH(U$11,[3]!rng_ForecastColumnLookup,0))</f>
        <v>1.4871375295645746</v>
      </c>
      <c r="V26" s="74">
        <f>INDEX([3]!tbl_Forecast,MATCH($D$8&amp;$C26&amp;$D$7,[3]!rng_ForecastRowLookup,0),MATCH(V$11,[3]!rng_ForecastColumnLookup,0))</f>
        <v>1.4400033906080374</v>
      </c>
      <c r="W26" s="74">
        <f>INDEX([3]!tbl_Forecast,MATCH($D$8&amp;$C26&amp;$D$7,[3]!rng_ForecastRowLookup,0),MATCH(W$11,[3]!rng_ForecastColumnLookup,0))</f>
        <v>1.3499648074414823</v>
      </c>
      <c r="X26" s="74">
        <f>INDEX([3]!tbl_Forecast,MATCH($D$8&amp;$C26&amp;$D$7,[3]!rng_ForecastRowLookup,0),MATCH(X$11,[3]!rng_ForecastColumnLookup,0))</f>
        <v>1.4487057151095009</v>
      </c>
    </row>
    <row r="27" spans="1:26" ht="15">
      <c r="A27" s="23"/>
      <c r="B27" s="23"/>
      <c r="C27" s="294" t="s">
        <v>508</v>
      </c>
      <c r="D27" s="23"/>
      <c r="E27" s="74">
        <f>INDEX([3]!tbl_Forecast,MATCH($D$8&amp;$C27&amp;$D$7,[3]!rng_ForecastRowLookup,0),MATCH(E$11,[3]!rng_ForecastColumnLookup,0))</f>
        <v>4.1336070304911159</v>
      </c>
      <c r="F27" s="74">
        <f>INDEX([3]!tbl_Forecast,MATCH($D$8&amp;$C27&amp;$D$7,[3]!rng_ForecastRowLookup,0),MATCH(F$11,[3]!rng_ForecastColumnLookup,0))</f>
        <v>3.5601449453189118</v>
      </c>
      <c r="G27" s="74">
        <f>INDEX([3]!tbl_Forecast,MATCH($D$8&amp;$C27&amp;$D$7,[3]!rng_ForecastRowLookup,0),MATCH(G$11,[3]!rng_ForecastColumnLookup,0))</f>
        <v>3.2007770264658664</v>
      </c>
      <c r="H27" s="74">
        <f>INDEX([3]!tbl_Forecast,MATCH($D$8&amp;$C27&amp;$D$7,[3]!rng_ForecastRowLookup,0),MATCH(H$11,[3]!rng_ForecastColumnLookup,0))</f>
        <v>2.6531465767673241</v>
      </c>
      <c r="I27" s="74">
        <f>INDEX([3]!tbl_Forecast,MATCH($D$8&amp;$C27&amp;$D$7,[3]!rng_ForecastRowLookup,0),MATCH(I$11,[3]!rng_ForecastColumnLookup,0))</f>
        <v>1.8730082465149496</v>
      </c>
      <c r="J27" s="74">
        <f>INDEX([3]!tbl_Forecast,MATCH($D$8&amp;$C27&amp;$D$7,[3]!rng_ForecastRowLookup,0),MATCH(J$11,[3]!rng_ForecastColumnLookup,0))</f>
        <v>1.6467285324389391</v>
      </c>
      <c r="K27" s="74">
        <f>INDEX([3]!tbl_Forecast,MATCH($D$8&amp;$C27&amp;$D$7,[3]!rng_ForecastRowLookup,0),MATCH(K$11,[3]!rng_ForecastColumnLookup,0))</f>
        <v>1.5196240263467067</v>
      </c>
      <c r="L27" s="74">
        <f>INDEX([3]!tbl_Forecast,MATCH($D$8&amp;$C27&amp;$D$7,[3]!rng_ForecastRowLookup,0),MATCH(L$11,[3]!rng_ForecastColumnLookup,0))</f>
        <v>1.3328145698119136</v>
      </c>
      <c r="M27" s="74">
        <f>INDEX([3]!tbl_Forecast,MATCH($D$8&amp;$C27&amp;$D$7,[3]!rng_ForecastRowLookup,0),MATCH(M$11,[3]!rng_ForecastColumnLookup,0))</f>
        <v>1.3372342578617185</v>
      </c>
      <c r="N27" s="74">
        <f>INDEX([3]!tbl_Forecast,MATCH($D$8&amp;$C27&amp;$D$7,[3]!rng_ForecastRowLookup,0),MATCH(N$11,[3]!rng_ForecastColumnLookup,0))</f>
        <v>1.4086686461757902</v>
      </c>
      <c r="O27" s="74">
        <f>INDEX([3]!tbl_Forecast,MATCH($D$8&amp;$C27&amp;$D$7,[3]!rng_ForecastRowLookup,0),MATCH(O$11,[3]!rng_ForecastColumnLookup,0))</f>
        <v>1.6725933548501446</v>
      </c>
      <c r="P27" s="74">
        <f>INDEX([3]!tbl_Forecast,MATCH($D$8&amp;$C27&amp;$D$7,[3]!rng_ForecastRowLookup,0),MATCH(P$11,[3]!rng_ForecastColumnLookup,0))</f>
        <v>2.0158466086985318</v>
      </c>
      <c r="Q27" s="74">
        <f>INDEX([3]!tbl_Forecast,MATCH($D$8&amp;$C27&amp;$D$7,[3]!rng_ForecastRowLookup,0),MATCH(Q$11,[3]!rng_ForecastColumnLookup,0))</f>
        <v>2.3033709594417431</v>
      </c>
      <c r="R27" s="74">
        <f>INDEX([3]!tbl_Forecast,MATCH($D$8&amp;$C27&amp;$D$7,[3]!rng_ForecastRowLookup,0),MATCH(R$11,[3]!rng_ForecastColumnLookup,0))</f>
        <v>2.063930246052466</v>
      </c>
      <c r="S27" s="74">
        <f>INDEX([3]!tbl_Forecast,MATCH($D$8&amp;$C27&amp;$D$7,[3]!rng_ForecastRowLookup,0),MATCH(S$11,[3]!rng_ForecastColumnLookup,0))</f>
        <v>1.9880083370090949</v>
      </c>
      <c r="T27" s="74">
        <f>INDEX([3]!tbl_Forecast,MATCH($D$8&amp;$C27&amp;$D$7,[3]!rng_ForecastRowLookup,0),MATCH(T$11,[3]!rng_ForecastColumnLookup,0))</f>
        <v>1.9342270452860566</v>
      </c>
      <c r="U27" s="74">
        <f>INDEX([3]!tbl_Forecast,MATCH($D$8&amp;$C27&amp;$D$7,[3]!rng_ForecastRowLookup,0),MATCH(U$11,[3]!rng_ForecastColumnLookup,0))</f>
        <v>1.774507966199161</v>
      </c>
      <c r="V27" s="74">
        <f>INDEX([3]!tbl_Forecast,MATCH($D$8&amp;$C27&amp;$D$7,[3]!rng_ForecastRowLookup,0),MATCH(V$11,[3]!rng_ForecastColumnLookup,0))</f>
        <v>1.6723841845019074</v>
      </c>
      <c r="W27" s="74">
        <f>INDEX([3]!tbl_Forecast,MATCH($D$8&amp;$C27&amp;$D$7,[3]!rng_ForecastRowLookup,0),MATCH(W$11,[3]!rng_ForecastColumnLookup,0))</f>
        <v>1.5414284807799123</v>
      </c>
      <c r="X27" s="74">
        <f>INDEX([3]!tbl_Forecast,MATCH($D$8&amp;$C27&amp;$D$7,[3]!rng_ForecastRowLookup,0),MATCH(X$11,[3]!rng_ForecastColumnLookup,0))</f>
        <v>1.5563040522680198</v>
      </c>
    </row>
    <row r="28" spans="1:26">
      <c r="A28" s="23"/>
      <c r="B28" s="23"/>
      <c r="C28" s="26" t="s">
        <v>288</v>
      </c>
      <c r="D28" s="23"/>
      <c r="E28" s="74">
        <f>INDEX([3]!tbl_Forecast,MATCH($D$8&amp;$C28&amp;$D$7,[3]!rng_ForecastRowLookup,0),MATCH(E$11,[3]!rng_ForecastColumnLookup,0))</f>
        <v>4.5029406937179912</v>
      </c>
      <c r="F28" s="74">
        <f>INDEX([3]!tbl_Forecast,MATCH($D$8&amp;$C28&amp;$D$7,[3]!rng_ForecastRowLookup,0),MATCH(F$11,[3]!rng_ForecastColumnLookup,0))</f>
        <v>4.0786070344439063</v>
      </c>
      <c r="G28" s="74">
        <f>INDEX([3]!tbl_Forecast,MATCH($D$8&amp;$C28&amp;$D$7,[3]!rng_ForecastRowLookup,0),MATCH(G$11,[3]!rng_ForecastColumnLookup,0))</f>
        <v>3.5919834720533679</v>
      </c>
      <c r="H28" s="74">
        <f>INDEX([3]!tbl_Forecast,MATCH($D$8&amp;$C28&amp;$D$7,[3]!rng_ForecastRowLookup,0),MATCH(H$11,[3]!rng_ForecastColumnLookup,0))</f>
        <v>3.0400934926407626</v>
      </c>
      <c r="I28" s="74">
        <f>INDEX([3]!tbl_Forecast,MATCH($D$8&amp;$C28&amp;$D$7,[3]!rng_ForecastRowLookup,0),MATCH(I$11,[3]!rng_ForecastColumnLookup,0))</f>
        <v>2.3018670718031324</v>
      </c>
      <c r="J28" s="74">
        <f>INDEX([3]!tbl_Forecast,MATCH($D$8&amp;$C28&amp;$D$7,[3]!rng_ForecastRowLookup,0),MATCH(J$11,[3]!rng_ForecastColumnLookup,0))</f>
        <v>2.1321468422073435</v>
      </c>
      <c r="K28" s="74">
        <f>INDEX([3]!tbl_Forecast,MATCH($D$8&amp;$C28&amp;$D$7,[3]!rng_ForecastRowLookup,0),MATCH(K$11,[3]!rng_ForecastColumnLookup,0))</f>
        <v>1.9771504564110642</v>
      </c>
      <c r="L28" s="74">
        <f>INDEX([3]!tbl_Forecast,MATCH($D$8&amp;$C28&amp;$D$7,[3]!rng_ForecastRowLookup,0),MATCH(L$11,[3]!rng_ForecastColumnLookup,0))</f>
        <v>1.8096072137015302</v>
      </c>
      <c r="M28" s="74">
        <f>INDEX([3]!tbl_Forecast,MATCH($D$8&amp;$C28&amp;$D$7,[3]!rng_ForecastRowLookup,0),MATCH(M$11,[3]!rng_ForecastColumnLookup,0))</f>
        <v>1.9023478055732992</v>
      </c>
      <c r="N28" s="74">
        <f>INDEX([3]!tbl_Forecast,MATCH($D$8&amp;$C28&amp;$D$7,[3]!rng_ForecastRowLookup,0),MATCH(N$11,[3]!rng_ForecastColumnLookup,0))</f>
        <v>2.0129777404511922</v>
      </c>
      <c r="O28" s="74">
        <f>INDEX([3]!tbl_Forecast,MATCH($D$8&amp;$C28&amp;$D$7,[3]!rng_ForecastRowLookup,0),MATCH(O$11,[3]!rng_ForecastColumnLookup,0))</f>
        <v>2.304026079874093</v>
      </c>
      <c r="P28" s="74">
        <f>INDEX([3]!tbl_Forecast,MATCH($D$8&amp;$C28&amp;$D$7,[3]!rng_ForecastRowLookup,0),MATCH(P$11,[3]!rng_ForecastColumnLookup,0))</f>
        <v>2.7992417645016405</v>
      </c>
      <c r="Q28" s="74">
        <f>INDEX([3]!tbl_Forecast,MATCH($D$8&amp;$C28&amp;$D$7,[3]!rng_ForecastRowLookup,0),MATCH(Q$11,[3]!rng_ForecastColumnLookup,0))</f>
        <v>3.0682339807477179</v>
      </c>
      <c r="R28" s="74">
        <f>INDEX([3]!tbl_Forecast,MATCH($D$8&amp;$C28&amp;$D$7,[3]!rng_ForecastRowLookup,0),MATCH(R$11,[3]!rng_ForecastColumnLookup,0))</f>
        <v>2.7441690138981158</v>
      </c>
      <c r="S28" s="74">
        <f>INDEX([3]!tbl_Forecast,MATCH($D$8&amp;$C28&amp;$D$7,[3]!rng_ForecastRowLookup,0),MATCH(S$11,[3]!rng_ForecastColumnLookup,0))</f>
        <v>2.8046561391012603</v>
      </c>
      <c r="T28" s="74">
        <f>INDEX([3]!tbl_Forecast,MATCH($D$8&amp;$C28&amp;$D$7,[3]!rng_ForecastRowLookup,0),MATCH(T$11,[3]!rng_ForecastColumnLookup,0))</f>
        <v>2.7282838662201567</v>
      </c>
      <c r="U28" s="74">
        <f>INDEX([3]!tbl_Forecast,MATCH($D$8&amp;$C28&amp;$D$7,[3]!rng_ForecastRowLookup,0),MATCH(U$11,[3]!rng_ForecastColumnLookup,0))</f>
        <v>2.4959637785038216</v>
      </c>
      <c r="V28" s="74">
        <f>INDEX([3]!tbl_Forecast,MATCH($D$8&amp;$C28&amp;$D$7,[3]!rng_ForecastRowLookup,0),MATCH(V$11,[3]!rng_ForecastColumnLookup,0))</f>
        <v>2.4392052334479857</v>
      </c>
      <c r="W28" s="74">
        <f>INDEX([3]!tbl_Forecast,MATCH($D$8&amp;$C28&amp;$D$7,[3]!rng_ForecastRowLookup,0),MATCH(W$11,[3]!rng_ForecastColumnLookup,0))</f>
        <v>2.3386950979959957</v>
      </c>
      <c r="X28" s="74">
        <f>INDEX([3]!tbl_Forecast,MATCH($D$8&amp;$C28&amp;$D$7,[3]!rng_ForecastRowLookup,0),MATCH(X$11,[3]!rng_ForecastColumnLookup,0))</f>
        <v>2.3103955399373803</v>
      </c>
    </row>
    <row r="29" spans="1:26">
      <c r="A29" s="23"/>
      <c r="B29" s="23"/>
      <c r="C29" s="23" t="s">
        <v>283</v>
      </c>
      <c r="D29" s="23"/>
      <c r="E29" s="74">
        <f>INDEX([3]!tbl_Forecast,MATCH($D$8&amp;$C29&amp;$D$7,[3]!rng_ForecastRowLookup,0),MATCH(E$11,[3]!rng_ForecastColumnLookup,0))</f>
        <v>3.1854829351393543</v>
      </c>
      <c r="F29" s="74">
        <f>INDEX([3]!tbl_Forecast,MATCH($D$8&amp;$C29&amp;$D$7,[3]!rng_ForecastRowLookup,0),MATCH(F$11,[3]!rng_ForecastColumnLookup,0))</f>
        <v>3.1699057451518957</v>
      </c>
      <c r="G29" s="74">
        <f>INDEX([3]!tbl_Forecast,MATCH($D$8&amp;$C29&amp;$D$7,[3]!rng_ForecastRowLookup,0),MATCH(G$11,[3]!rng_ForecastColumnLookup,0))</f>
        <v>2.2628528186826316</v>
      </c>
      <c r="H29" s="74">
        <f>INDEX([3]!tbl_Forecast,MATCH($D$8&amp;$C29&amp;$D$7,[3]!rng_ForecastRowLookup,0),MATCH(H$11,[3]!rng_ForecastColumnLookup,0))</f>
        <v>2.6023617076700645</v>
      </c>
      <c r="I29" s="74">
        <f>INDEX([3]!tbl_Forecast,MATCH($D$8&amp;$C29&amp;$D$7,[3]!rng_ForecastRowLookup,0),MATCH(I$11,[3]!rng_ForecastColumnLookup,0))</f>
        <v>2.2919684786454506</v>
      </c>
      <c r="J29" s="74">
        <f>INDEX([3]!tbl_Forecast,MATCH($D$8&amp;$C29&amp;$D$7,[3]!rng_ForecastRowLookup,0),MATCH(J$11,[3]!rng_ForecastColumnLookup,0))</f>
        <v>2.1556450092355899</v>
      </c>
      <c r="K29" s="74">
        <f>INDEX([3]!tbl_Forecast,MATCH($D$8&amp;$C29&amp;$D$7,[3]!rng_ForecastRowLookup,0),MATCH(K$11,[3]!rng_ForecastColumnLookup,0))</f>
        <v>1.4820394508668711</v>
      </c>
      <c r="L29" s="74">
        <f>INDEX([3]!tbl_Forecast,MATCH($D$8&amp;$C29&amp;$D$7,[3]!rng_ForecastRowLookup,0),MATCH(L$11,[3]!rng_ForecastColumnLookup,0))</f>
        <v>1.5603361472368396</v>
      </c>
      <c r="M29" s="74">
        <f>INDEX([3]!tbl_Forecast,MATCH($D$8&amp;$C29&amp;$D$7,[3]!rng_ForecastRowLookup,0),MATCH(M$11,[3]!rng_ForecastColumnLookup,0))</f>
        <v>2.3546097038898557</v>
      </c>
      <c r="N29" s="74">
        <f>INDEX([3]!tbl_Forecast,MATCH($D$8&amp;$C29&amp;$D$7,[3]!rng_ForecastRowLookup,0),MATCH(N$11,[3]!rng_ForecastColumnLookup,0))</f>
        <v>3.2740386396924066</v>
      </c>
      <c r="O29" s="74">
        <f>INDEX([3]!tbl_Forecast,MATCH($D$8&amp;$C29&amp;$D$7,[3]!rng_ForecastRowLookup,0),MATCH(O$11,[3]!rng_ForecastColumnLookup,0))</f>
        <v>3.6241751874536021</v>
      </c>
      <c r="P29" s="74">
        <f>INDEX([3]!tbl_Forecast,MATCH($D$8&amp;$C29&amp;$D$7,[3]!rng_ForecastRowLookup,0),MATCH(P$11,[3]!rng_ForecastColumnLookup,0))</f>
        <v>4.4420137300219826</v>
      </c>
      <c r="Q29" s="74">
        <f>INDEX([3]!tbl_Forecast,MATCH($D$8&amp;$C29&amp;$D$7,[3]!rng_ForecastRowLookup,0),MATCH(Q$11,[3]!rng_ForecastColumnLookup,0))</f>
        <v>5.8224273473135861</v>
      </c>
      <c r="R29" s="74">
        <f>INDEX([3]!tbl_Forecast,MATCH($D$8&amp;$C29&amp;$D$7,[3]!rng_ForecastRowLookup,0),MATCH(R$11,[3]!rng_ForecastColumnLookup,0))</f>
        <v>6.4604400946422142</v>
      </c>
      <c r="S29" s="74">
        <f>INDEX([3]!tbl_Forecast,MATCH($D$8&amp;$C29&amp;$D$7,[3]!rng_ForecastRowLookup,0),MATCH(S$11,[3]!rng_ForecastColumnLookup,0))</f>
        <v>6.9014803298142597</v>
      </c>
      <c r="T29" s="74">
        <f>INDEX([3]!tbl_Forecast,MATCH($D$8&amp;$C29&amp;$D$7,[3]!rng_ForecastRowLookup,0),MATCH(T$11,[3]!rng_ForecastColumnLookup,0))</f>
        <v>6.748515751490312</v>
      </c>
      <c r="U29" s="74">
        <f>INDEX([3]!tbl_Forecast,MATCH($D$8&amp;$C29&amp;$D$7,[3]!rng_ForecastRowLookup,0),MATCH(U$11,[3]!rng_ForecastColumnLookup,0))</f>
        <v>6.4364694734288266</v>
      </c>
      <c r="V29" s="74">
        <f>INDEX([3]!tbl_Forecast,MATCH($D$8&amp;$C29&amp;$D$7,[3]!rng_ForecastRowLookup,0),MATCH(V$11,[3]!rng_ForecastColumnLookup,0))</f>
        <v>6.3053235195290611</v>
      </c>
      <c r="W29" s="74">
        <f>INDEX([3]!tbl_Forecast,MATCH($D$8&amp;$C29&amp;$D$7,[3]!rng_ForecastRowLookup,0),MATCH(W$11,[3]!rng_ForecastColumnLookup,0))</f>
        <v>6.2236620394663484</v>
      </c>
      <c r="X29" s="74">
        <f>INDEX([3]!tbl_Forecast,MATCH($D$8&amp;$C29&amp;$D$7,[3]!rng_ForecastRowLookup,0),MATCH(X$11,[3]!rng_ForecastColumnLookup,0))</f>
        <v>6.0386522880717726</v>
      </c>
    </row>
    <row r="30" spans="1:26">
      <c r="A30" s="23"/>
      <c r="B30" s="23"/>
      <c r="C30" s="23" t="s">
        <v>287</v>
      </c>
      <c r="D30" s="23"/>
      <c r="E30" s="74">
        <f>INDEX([3]!tbl_Forecast,MATCH($D$8&amp;$C30&amp;$D$7,[3]!rng_ForecastRowLookup,0),MATCH(E$11,[3]!rng_ForecastColumnLookup,0))</f>
        <v>12.863107129152304</v>
      </c>
      <c r="F30" s="74">
        <f>INDEX([3]!tbl_Forecast,MATCH($D$8&amp;$C30&amp;$D$7,[3]!rng_ForecastRowLookup,0),MATCH(F$11,[3]!rng_ForecastColumnLookup,0))</f>
        <v>10.7220378193485</v>
      </c>
      <c r="G30" s="74">
        <f>INDEX([3]!tbl_Forecast,MATCH($D$8&amp;$C30&amp;$D$7,[3]!rng_ForecastRowLookup,0),MATCH(G$11,[3]!rng_ForecastColumnLookup,0))</f>
        <v>10.142128438066296</v>
      </c>
      <c r="H30" s="74">
        <f>INDEX([3]!tbl_Forecast,MATCH($D$8&amp;$C30&amp;$D$7,[3]!rng_ForecastRowLookup,0),MATCH(H$11,[3]!rng_ForecastColumnLookup,0))</f>
        <v>9.4611923499879236</v>
      </c>
      <c r="I30" s="74">
        <f>INDEX([3]!tbl_Forecast,MATCH($D$8&amp;$C30&amp;$D$7,[3]!rng_ForecastRowLookup,0),MATCH(I$11,[3]!rng_ForecastColumnLookup,0))</f>
        <v>7.3638556881373223</v>
      </c>
      <c r="J30" s="74">
        <f>INDEX([3]!tbl_Forecast,MATCH($D$8&amp;$C30&amp;$D$7,[3]!rng_ForecastRowLookup,0),MATCH(J$11,[3]!rng_ForecastColumnLookup,0))</f>
        <v>8.1591439254269407</v>
      </c>
      <c r="K30" s="74">
        <f>INDEX([3]!tbl_Forecast,MATCH($D$8&amp;$C30&amp;$D$7,[3]!rng_ForecastRowLookup,0),MATCH(K$11,[3]!rng_ForecastColumnLookup,0))</f>
        <v>7.9603673258815011</v>
      </c>
      <c r="L30" s="74">
        <f>INDEX([3]!tbl_Forecast,MATCH($D$8&amp;$C30&amp;$D$7,[3]!rng_ForecastRowLookup,0),MATCH(L$11,[3]!rng_ForecastColumnLookup,0))</f>
        <v>8.6026166911432824</v>
      </c>
      <c r="M30" s="74">
        <f>INDEX([3]!tbl_Forecast,MATCH($D$8&amp;$C30&amp;$D$7,[3]!rng_ForecastRowLookup,0),MATCH(M$11,[3]!rng_ForecastColumnLookup,0))</f>
        <v>9.3207800366095146</v>
      </c>
      <c r="N30" s="74">
        <f>INDEX([3]!tbl_Forecast,MATCH($D$8&amp;$C30&amp;$D$7,[3]!rng_ForecastRowLookup,0),MATCH(N$11,[3]!rng_ForecastColumnLookup,0))</f>
        <v>9.0572786632714859</v>
      </c>
      <c r="O30" s="74">
        <f>INDEX([3]!tbl_Forecast,MATCH($D$8&amp;$C30&amp;$D$7,[3]!rng_ForecastRowLookup,0),MATCH(O$11,[3]!rng_ForecastColumnLookup,0))</f>
        <v>10.184423730877143</v>
      </c>
      <c r="P30" s="74">
        <f>INDEX([3]!tbl_Forecast,MATCH($D$8&amp;$C30&amp;$D$7,[3]!rng_ForecastRowLookup,0),MATCH(P$11,[3]!rng_ForecastColumnLookup,0))</f>
        <v>10.787657533789663</v>
      </c>
      <c r="Q30" s="74">
        <f>INDEX([3]!tbl_Forecast,MATCH($D$8&amp;$C30&amp;$D$7,[3]!rng_ForecastRowLookup,0),MATCH(Q$11,[3]!rng_ForecastColumnLookup,0))</f>
        <v>11.005378574708409</v>
      </c>
      <c r="R30" s="74">
        <f>INDEX([3]!tbl_Forecast,MATCH($D$8&amp;$C30&amp;$D$7,[3]!rng_ForecastRowLookup,0),MATCH(R$11,[3]!rng_ForecastColumnLookup,0))</f>
        <v>10.267063981307951</v>
      </c>
      <c r="S30" s="74">
        <f>INDEX([3]!tbl_Forecast,MATCH($D$8&amp;$C30&amp;$D$7,[3]!rng_ForecastRowLookup,0),MATCH(S$11,[3]!rng_ForecastColumnLookup,0))</f>
        <v>11.027475862918971</v>
      </c>
      <c r="T30" s="74">
        <f>INDEX([3]!tbl_Forecast,MATCH($D$8&amp;$C30&amp;$D$7,[3]!rng_ForecastRowLookup,0),MATCH(T$11,[3]!rng_ForecastColumnLookup,0))</f>
        <v>9.9609233822623686</v>
      </c>
      <c r="U30" s="74">
        <f>INDEX([3]!tbl_Forecast,MATCH($D$8&amp;$C30&amp;$D$7,[3]!rng_ForecastRowLookup,0),MATCH(U$11,[3]!rng_ForecastColumnLookup,0))</f>
        <v>10.340047869658916</v>
      </c>
      <c r="V30" s="74">
        <f>INDEX([3]!tbl_Forecast,MATCH($D$8&amp;$C30&amp;$D$7,[3]!rng_ForecastRowLookup,0),MATCH(V$11,[3]!rng_ForecastColumnLookup,0))</f>
        <v>9.8383849729989699</v>
      </c>
      <c r="W30" s="74">
        <f>INDEX([3]!tbl_Forecast,MATCH($D$8&amp;$C30&amp;$D$7,[3]!rng_ForecastRowLookup,0),MATCH(W$11,[3]!rng_ForecastColumnLookup,0))</f>
        <v>9.3282989614436094</v>
      </c>
      <c r="X30" s="74">
        <f>INDEX([3]!tbl_Forecast,MATCH($D$8&amp;$C30&amp;$D$7,[3]!rng_ForecastRowLookup,0),MATCH(X$11,[3]!rng_ForecastColumnLookup,0))</f>
        <v>9.0355729282982153</v>
      </c>
    </row>
    <row r="31" spans="1:26">
      <c r="A31" s="23"/>
      <c r="B31" s="295"/>
      <c r="C31" s="23"/>
      <c r="D31" s="23"/>
    </row>
    <row r="32" spans="1:26">
      <c r="A32" s="23"/>
      <c r="B32" s="295"/>
      <c r="C32" s="23" t="s">
        <v>337</v>
      </c>
      <c r="D32" s="23"/>
      <c r="E32" s="82">
        <f t="shared" ref="E32:X32" si="2">SUM(E13:E30)</f>
        <v>57.114297126179473</v>
      </c>
      <c r="F32" s="82">
        <f t="shared" si="2"/>
        <v>49.358660888456697</v>
      </c>
      <c r="G32" s="82">
        <f t="shared" si="2"/>
        <v>42.883996361562694</v>
      </c>
      <c r="H32" s="82">
        <f t="shared" si="2"/>
        <v>42.769928168515861</v>
      </c>
      <c r="I32" s="82">
        <f t="shared" si="2"/>
        <v>36.559258837741957</v>
      </c>
      <c r="J32" s="82">
        <f t="shared" si="2"/>
        <v>33.347085593434706</v>
      </c>
      <c r="K32" s="82">
        <f t="shared" si="2"/>
        <v>36.515305616596898</v>
      </c>
      <c r="L32" s="82">
        <f t="shared" si="2"/>
        <v>36.312589546095708</v>
      </c>
      <c r="M32" s="82">
        <f t="shared" si="2"/>
        <v>39.06093852873046</v>
      </c>
      <c r="N32" s="82">
        <f t="shared" si="2"/>
        <v>41.721160397442901</v>
      </c>
      <c r="O32" s="82">
        <f t="shared" si="2"/>
        <v>44.358216248359909</v>
      </c>
      <c r="P32" s="82">
        <f t="shared" si="2"/>
        <v>49.930477203838102</v>
      </c>
      <c r="Q32" s="82">
        <f t="shared" si="2"/>
        <v>53.958732397486379</v>
      </c>
      <c r="R32" s="82">
        <f t="shared" si="2"/>
        <v>51.509803850235102</v>
      </c>
      <c r="S32" s="82">
        <f t="shared" si="2"/>
        <v>54.060467297337325</v>
      </c>
      <c r="T32" s="82">
        <f t="shared" si="2"/>
        <v>52.230061485014218</v>
      </c>
      <c r="U32" s="82">
        <f t="shared" si="2"/>
        <v>51.036230165113999</v>
      </c>
      <c r="V32" s="82">
        <f t="shared" si="2"/>
        <v>48.348219984944222</v>
      </c>
      <c r="W32" s="82">
        <f t="shared" si="2"/>
        <v>47.245952894616551</v>
      </c>
      <c r="X32" s="82">
        <f t="shared" si="2"/>
        <v>47.686700389963214</v>
      </c>
      <c r="Y32" s="164">
        <f>Z32*$Y$12</f>
        <v>778.60687053441643</v>
      </c>
      <c r="Z32" s="164">
        <f>SUM(E32:X32)</f>
        <v>916.00808298166646</v>
      </c>
    </row>
    <row r="33" spans="1:26" ht="15">
      <c r="A33" s="23"/>
      <c r="B33" s="295"/>
      <c r="C33" s="353" t="s">
        <v>773</v>
      </c>
      <c r="D33" s="354" t="s">
        <v>774</v>
      </c>
      <c r="E33" s="296">
        <f>VLOOKUP($C$33,[1]!APPLIC,E10+1,FALSE)</f>
        <v>0</v>
      </c>
      <c r="F33" s="296">
        <f>VLOOKUP($C$33,[1]!APPLIC,F10+1,FALSE)</f>
        <v>0</v>
      </c>
      <c r="G33" s="296">
        <f>VLOOKUP($C$33,[1]!APPLIC,G10+1,FALSE)</f>
        <v>0</v>
      </c>
      <c r="H33" s="296">
        <f>VLOOKUP($C$33,[1]!APPLIC,H10+1,FALSE)</f>
        <v>0</v>
      </c>
      <c r="I33" s="296">
        <f>VLOOKUP($C$33,[1]!APPLIC,I10+1,FALSE)</f>
        <v>0</v>
      </c>
      <c r="J33" s="296">
        <f>VLOOKUP($C$33,[1]!APPLIC,J10+1,FALSE)</f>
        <v>0</v>
      </c>
      <c r="K33" s="296">
        <f>VLOOKUP($C$33,[1]!APPLIC,K10+1,FALSE)</f>
        <v>0</v>
      </c>
      <c r="L33" s="296">
        <f>VLOOKUP($C$33,[1]!APPLIC,L10+1,FALSE)</f>
        <v>0</v>
      </c>
      <c r="M33" s="296">
        <f>VLOOKUP($C$33,[1]!APPLIC,M10+1,FALSE)</f>
        <v>0</v>
      </c>
      <c r="N33" s="296">
        <f>VLOOKUP($C$33,[1]!APPLIC,N10+1,FALSE)</f>
        <v>0</v>
      </c>
      <c r="O33" s="296">
        <f>VLOOKUP($C$33,[1]!APPLIC,O10+1,FALSE)</f>
        <v>0</v>
      </c>
      <c r="P33" s="296">
        <f>VLOOKUP($C$33,[1]!APPLIC,P10+1,FALSE)</f>
        <v>0</v>
      </c>
      <c r="Q33" s="296">
        <f>VLOOKUP($C$33,[1]!APPLIC,Q10+1,FALSE)</f>
        <v>0</v>
      </c>
      <c r="R33" s="296">
        <f>VLOOKUP($C$33,[1]!APPLIC,R10+1,FALSE)</f>
        <v>0</v>
      </c>
      <c r="S33" s="296">
        <f>VLOOKUP($C$33,[1]!APPLIC,S10+1,FALSE)</f>
        <v>0</v>
      </c>
      <c r="T33" s="296">
        <f>VLOOKUP($C$33,[1]!APPLIC,T10+1,FALSE)</f>
        <v>0</v>
      </c>
      <c r="U33" s="296">
        <f>VLOOKUP($C$33,[1]!APPLIC,U10+1,FALSE)</f>
        <v>0</v>
      </c>
      <c r="V33" s="296">
        <f>VLOOKUP($C$33,[1]!APPLIC,V10+1,FALSE)</f>
        <v>0</v>
      </c>
      <c r="W33" s="296">
        <f>VLOOKUP($C$33,[1]!APPLIC,W10+1,FALSE)</f>
        <v>0</v>
      </c>
      <c r="X33" s="296">
        <f>VLOOKUP($C$33,[1]!APPLIC,X10+1,FALSE)</f>
        <v>0</v>
      </c>
      <c r="Y33" s="164"/>
      <c r="Z33" s="164"/>
    </row>
    <row r="34" spans="1:26">
      <c r="A34" s="23"/>
      <c r="B34" s="295"/>
      <c r="D34" s="23"/>
      <c r="E34" s="296"/>
      <c r="F34" s="296"/>
      <c r="G34" s="296"/>
      <c r="H34" s="296"/>
      <c r="I34" s="296"/>
      <c r="J34" s="296"/>
      <c r="K34" s="296"/>
      <c r="L34" s="296"/>
      <c r="M34" s="296"/>
      <c r="N34" s="296"/>
      <c r="O34" s="296"/>
      <c r="P34" s="296"/>
      <c r="Q34" s="296"/>
      <c r="R34" s="296"/>
      <c r="S34" s="296"/>
      <c r="T34" s="296"/>
      <c r="U34" s="296"/>
      <c r="V34" s="296"/>
      <c r="W34" s="296"/>
      <c r="X34" s="296"/>
      <c r="Y34" s="164"/>
      <c r="Z34" s="164"/>
    </row>
    <row r="35" spans="1:26">
      <c r="A35" s="23"/>
      <c r="B35" s="295"/>
      <c r="C35" t="s">
        <v>775</v>
      </c>
      <c r="D35" s="23"/>
      <c r="E35" s="82">
        <f>E32-E33</f>
        <v>57.114297126179473</v>
      </c>
      <c r="F35" s="82">
        <f t="shared" ref="F35:X35" si="3">F32-F33</f>
        <v>49.358660888456697</v>
      </c>
      <c r="G35" s="82">
        <f t="shared" si="3"/>
        <v>42.883996361562694</v>
      </c>
      <c r="H35" s="82">
        <f t="shared" si="3"/>
        <v>42.769928168515861</v>
      </c>
      <c r="I35" s="82">
        <f t="shared" si="3"/>
        <v>36.559258837741957</v>
      </c>
      <c r="J35" s="82">
        <f t="shared" si="3"/>
        <v>33.347085593434706</v>
      </c>
      <c r="K35" s="82">
        <f t="shared" si="3"/>
        <v>36.515305616596898</v>
      </c>
      <c r="L35" s="82">
        <f t="shared" si="3"/>
        <v>36.312589546095708</v>
      </c>
      <c r="M35" s="82">
        <f t="shared" si="3"/>
        <v>39.06093852873046</v>
      </c>
      <c r="N35" s="82">
        <f t="shared" si="3"/>
        <v>41.721160397442901</v>
      </c>
      <c r="O35" s="82">
        <f t="shared" si="3"/>
        <v>44.358216248359909</v>
      </c>
      <c r="P35" s="82">
        <f t="shared" si="3"/>
        <v>49.930477203838102</v>
      </c>
      <c r="Q35" s="82">
        <f t="shared" si="3"/>
        <v>53.958732397486379</v>
      </c>
      <c r="R35" s="82">
        <f t="shared" si="3"/>
        <v>51.509803850235102</v>
      </c>
      <c r="S35" s="82">
        <f t="shared" si="3"/>
        <v>54.060467297337325</v>
      </c>
      <c r="T35" s="82">
        <f t="shared" si="3"/>
        <v>52.230061485014218</v>
      </c>
      <c r="U35" s="82">
        <f t="shared" si="3"/>
        <v>51.036230165113999</v>
      </c>
      <c r="V35" s="82">
        <f t="shared" si="3"/>
        <v>48.348219984944222</v>
      </c>
      <c r="W35" s="82">
        <f t="shared" si="3"/>
        <v>47.245952894616551</v>
      </c>
      <c r="X35" s="82">
        <f t="shared" si="3"/>
        <v>47.686700389963214</v>
      </c>
      <c r="Y35" s="164"/>
      <c r="Z35" s="164"/>
    </row>
    <row r="38" spans="1:26" ht="15">
      <c r="A38" s="76" t="s">
        <v>214</v>
      </c>
      <c r="B38" s="77">
        <v>1000</v>
      </c>
      <c r="C38" s="73"/>
      <c r="D38" s="73"/>
      <c r="E38" s="86">
        <f t="shared" ref="E38:X39" si="4">E11</f>
        <v>2016</v>
      </c>
      <c r="F38" s="86">
        <f t="shared" si="4"/>
        <v>2017</v>
      </c>
      <c r="G38" s="86">
        <f t="shared" si="4"/>
        <v>2018</v>
      </c>
      <c r="H38" s="86">
        <f t="shared" si="4"/>
        <v>2019</v>
      </c>
      <c r="I38" s="86">
        <f t="shared" si="4"/>
        <v>2020</v>
      </c>
      <c r="J38" s="86">
        <f t="shared" si="4"/>
        <v>2021</v>
      </c>
      <c r="K38" s="86">
        <f t="shared" si="4"/>
        <v>2022</v>
      </c>
      <c r="L38" s="86">
        <f t="shared" si="4"/>
        <v>2023</v>
      </c>
      <c r="M38" s="86">
        <f t="shared" si="4"/>
        <v>2024</v>
      </c>
      <c r="N38" s="86">
        <f t="shared" si="4"/>
        <v>2025</v>
      </c>
      <c r="O38" s="86">
        <f t="shared" si="4"/>
        <v>2026</v>
      </c>
      <c r="P38" s="86">
        <f t="shared" si="4"/>
        <v>2027</v>
      </c>
      <c r="Q38" s="86">
        <f t="shared" si="4"/>
        <v>2028</v>
      </c>
      <c r="R38" s="86">
        <f t="shared" si="4"/>
        <v>2029</v>
      </c>
      <c r="S38" s="86">
        <f t="shared" si="4"/>
        <v>2030</v>
      </c>
      <c r="T38" s="86">
        <f t="shared" si="4"/>
        <v>2031</v>
      </c>
      <c r="U38" s="86">
        <f t="shared" si="4"/>
        <v>2032</v>
      </c>
      <c r="V38" s="86">
        <f t="shared" si="4"/>
        <v>2033</v>
      </c>
      <c r="W38" s="86">
        <f t="shared" si="4"/>
        <v>2034</v>
      </c>
      <c r="X38" s="86">
        <f t="shared" si="4"/>
        <v>2035</v>
      </c>
      <c r="Z38" s="78" t="s">
        <v>199</v>
      </c>
    </row>
    <row r="39" spans="1:26">
      <c r="A39" s="73" t="s">
        <v>780</v>
      </c>
      <c r="B39" s="73" t="s">
        <v>203</v>
      </c>
      <c r="C39" s="73" t="str">
        <f>$C$8</f>
        <v>Lighting Controls Interior-New</v>
      </c>
      <c r="D39" s="73"/>
      <c r="E39" s="297" t="str">
        <f t="shared" si="4"/>
        <v>FLOOR_2016</v>
      </c>
      <c r="F39" s="297" t="str">
        <f t="shared" si="4"/>
        <v>FLOOR_2017</v>
      </c>
      <c r="G39" s="297" t="str">
        <f t="shared" si="4"/>
        <v>FLOOR_2018</v>
      </c>
      <c r="H39" s="297" t="str">
        <f t="shared" si="4"/>
        <v>FLOOR_2019</v>
      </c>
      <c r="I39" s="297" t="str">
        <f t="shared" si="4"/>
        <v>FLOOR_2020</v>
      </c>
      <c r="J39" s="297" t="str">
        <f t="shared" si="4"/>
        <v>FLOOR_2021</v>
      </c>
      <c r="K39" s="297" t="str">
        <f t="shared" si="4"/>
        <v>FLOOR_2022</v>
      </c>
      <c r="L39" s="297" t="str">
        <f t="shared" si="4"/>
        <v>FLOOR_2023</v>
      </c>
      <c r="M39" s="297" t="str">
        <f t="shared" si="4"/>
        <v>FLOOR_2024</v>
      </c>
      <c r="N39" s="297" t="str">
        <f t="shared" si="4"/>
        <v>FLOOR_2025</v>
      </c>
      <c r="O39" s="297" t="str">
        <f t="shared" si="4"/>
        <v>FLOOR_2026</v>
      </c>
      <c r="P39" s="297" t="str">
        <f t="shared" si="4"/>
        <v>FLOOR_2027</v>
      </c>
      <c r="Q39" s="297" t="str">
        <f t="shared" si="4"/>
        <v>FLOOR_2028</v>
      </c>
      <c r="R39" s="297" t="str">
        <f t="shared" si="4"/>
        <v>FLOOR_2029</v>
      </c>
      <c r="S39" s="297" t="str">
        <f t="shared" si="4"/>
        <v>FLOOR_2030</v>
      </c>
      <c r="T39" s="297" t="str">
        <f t="shared" si="4"/>
        <v>FLOOR_2031</v>
      </c>
      <c r="U39" s="297" t="str">
        <f t="shared" si="4"/>
        <v>FLOOR_2032</v>
      </c>
      <c r="V39" s="297" t="str">
        <f t="shared" si="4"/>
        <v>FLOOR_2033</v>
      </c>
      <c r="W39" s="297" t="str">
        <f t="shared" si="4"/>
        <v>FLOOR_2034</v>
      </c>
      <c r="X39" s="297" t="str">
        <f t="shared" si="4"/>
        <v>FLOOR_2035</v>
      </c>
      <c r="Z39" s="79"/>
    </row>
    <row r="40" spans="1:26">
      <c r="A40" s="309">
        <f>VLOOKUP("Applic",LookupNew,MATCH(C40,SavingsNew!$C$6:$U$6,0),FALSE)</f>
        <v>0.50527001127628812</v>
      </c>
      <c r="B40" s="309">
        <f>VLOOKUP("Sats",LookupNew,MATCH(C40,SavingsNew!$C$6:$U$6,0),FALSE)</f>
        <v>0.75729180816890651</v>
      </c>
      <c r="C40" t="str">
        <f t="shared" ref="C40:C57" si="5">C13</f>
        <v>Large Off</v>
      </c>
      <c r="D40" s="45"/>
      <c r="E40" s="309">
        <f>E$13*$B40*$A40</f>
        <v>2.9871138079899437</v>
      </c>
      <c r="F40" s="309">
        <f t="shared" ref="F40:X54" si="6">F$13*$B40*$A40</f>
        <v>2.2765741254638896</v>
      </c>
      <c r="G40" s="309">
        <f t="shared" si="6"/>
        <v>2.2540767202196021</v>
      </c>
      <c r="H40" s="309">
        <f t="shared" si="6"/>
        <v>2.6369681225435389</v>
      </c>
      <c r="I40" s="309">
        <f t="shared" si="6"/>
        <v>2.541098586211874</v>
      </c>
      <c r="J40" s="309">
        <f t="shared" si="6"/>
        <v>2.0808643436188587</v>
      </c>
      <c r="K40" s="309">
        <f t="shared" si="6"/>
        <v>2.6492570106932973</v>
      </c>
      <c r="L40" s="309">
        <f t="shared" si="6"/>
        <v>2.3113434274156313</v>
      </c>
      <c r="M40" s="309">
        <f t="shared" si="6"/>
        <v>2.2430187024362196</v>
      </c>
      <c r="N40" s="309">
        <f t="shared" si="6"/>
        <v>2.5272533100608636</v>
      </c>
      <c r="O40" s="309">
        <f t="shared" si="6"/>
        <v>2.5285352887592505</v>
      </c>
      <c r="P40" s="309">
        <f t="shared" si="6"/>
        <v>2.7655548298755281</v>
      </c>
      <c r="Q40" s="309">
        <f t="shared" si="6"/>
        <v>3.0351281635713998</v>
      </c>
      <c r="R40" s="309">
        <f t="shared" si="6"/>
        <v>2.7775749952683495</v>
      </c>
      <c r="S40" s="309">
        <f t="shared" si="6"/>
        <v>3.0275095933133742</v>
      </c>
      <c r="T40" s="309">
        <f t="shared" si="6"/>
        <v>2.9701549708779433</v>
      </c>
      <c r="U40" s="309">
        <f t="shared" si="6"/>
        <v>2.9234334301608582</v>
      </c>
      <c r="V40" s="309">
        <f t="shared" si="6"/>
        <v>2.7444562830632107</v>
      </c>
      <c r="W40" s="309">
        <f t="shared" si="6"/>
        <v>2.7094694877486631</v>
      </c>
      <c r="X40" s="309">
        <f t="shared" si="6"/>
        <v>2.8422649384241399</v>
      </c>
      <c r="Z40" s="83">
        <f t="shared" ref="Z40:Z57" si="7">SUM(E40:X40)</f>
        <v>52.831650137716437</v>
      </c>
    </row>
    <row r="41" spans="1:26">
      <c r="A41" s="309">
        <f>VLOOKUP("Applic",LookupNew,MATCH(C41,SavingsNew!$C$6:$U$6,0),FALSE)</f>
        <v>0.50527001127628812</v>
      </c>
      <c r="B41" s="309">
        <f>VLOOKUP("Sats",LookupNew,MATCH(C41,SavingsNew!$C$6:$U$6,0),FALSE)</f>
        <v>0.75729180816890651</v>
      </c>
      <c r="C41" t="str">
        <f t="shared" si="5"/>
        <v>Medium Off</v>
      </c>
      <c r="D41" s="45"/>
      <c r="E41" s="309">
        <f t="shared" ref="E41:T57" si="8">E$13*$B41*$A41</f>
        <v>2.9871138079899437</v>
      </c>
      <c r="F41" s="309">
        <f t="shared" si="8"/>
        <v>2.2765741254638896</v>
      </c>
      <c r="G41" s="309">
        <f t="shared" si="8"/>
        <v>2.2540767202196021</v>
      </c>
      <c r="H41" s="309">
        <f t="shared" si="8"/>
        <v>2.6369681225435389</v>
      </c>
      <c r="I41" s="309">
        <f t="shared" si="8"/>
        <v>2.541098586211874</v>
      </c>
      <c r="J41" s="309">
        <f t="shared" si="8"/>
        <v>2.0808643436188587</v>
      </c>
      <c r="K41" s="309">
        <f t="shared" si="8"/>
        <v>2.6492570106932973</v>
      </c>
      <c r="L41" s="309">
        <f t="shared" si="8"/>
        <v>2.3113434274156313</v>
      </c>
      <c r="M41" s="309">
        <f t="shared" si="8"/>
        <v>2.2430187024362196</v>
      </c>
      <c r="N41" s="309">
        <f t="shared" si="8"/>
        <v>2.5272533100608636</v>
      </c>
      <c r="O41" s="309">
        <f t="shared" si="8"/>
        <v>2.5285352887592505</v>
      </c>
      <c r="P41" s="309">
        <f t="shared" si="8"/>
        <v>2.7655548298755281</v>
      </c>
      <c r="Q41" s="309">
        <f t="shared" si="8"/>
        <v>3.0351281635713998</v>
      </c>
      <c r="R41" s="309">
        <f t="shared" si="8"/>
        <v>2.7775749952683495</v>
      </c>
      <c r="S41" s="309">
        <f t="shared" si="8"/>
        <v>3.0275095933133742</v>
      </c>
      <c r="T41" s="309">
        <f t="shared" si="8"/>
        <v>2.9701549708779433</v>
      </c>
      <c r="U41" s="309">
        <f t="shared" si="6"/>
        <v>2.9234334301608582</v>
      </c>
      <c r="V41" s="309">
        <f t="shared" si="6"/>
        <v>2.7444562830632107</v>
      </c>
      <c r="W41" s="309">
        <f t="shared" si="6"/>
        <v>2.7094694877486631</v>
      </c>
      <c r="X41" s="309">
        <f t="shared" si="6"/>
        <v>2.8422649384241399</v>
      </c>
      <c r="Z41" s="83">
        <f t="shared" si="7"/>
        <v>52.831650137716437</v>
      </c>
    </row>
    <row r="42" spans="1:26">
      <c r="A42" s="309">
        <f>VLOOKUP("Applic",LookupNew,MATCH(C42,SavingsNew!$C$6:$U$6,0),FALSE)</f>
        <v>0.50527001127628812</v>
      </c>
      <c r="B42" s="309">
        <f>VLOOKUP("Sats",LookupNew,MATCH(C42,SavingsNew!$C$6:$U$6,0),FALSE)</f>
        <v>0.75729180816890651</v>
      </c>
      <c r="C42" t="str">
        <f t="shared" si="5"/>
        <v>Small Off</v>
      </c>
      <c r="D42" s="45"/>
      <c r="E42" s="309">
        <f t="shared" si="8"/>
        <v>2.9871138079899437</v>
      </c>
      <c r="F42" s="309">
        <f t="shared" si="6"/>
        <v>2.2765741254638896</v>
      </c>
      <c r="G42" s="309">
        <f t="shared" si="6"/>
        <v>2.2540767202196021</v>
      </c>
      <c r="H42" s="309">
        <f t="shared" si="6"/>
        <v>2.6369681225435389</v>
      </c>
      <c r="I42" s="309">
        <f t="shared" si="6"/>
        <v>2.541098586211874</v>
      </c>
      <c r="J42" s="309">
        <f t="shared" si="6"/>
        <v>2.0808643436188587</v>
      </c>
      <c r="K42" s="309">
        <f t="shared" si="6"/>
        <v>2.6492570106932973</v>
      </c>
      <c r="L42" s="309">
        <f t="shared" si="6"/>
        <v>2.3113434274156313</v>
      </c>
      <c r="M42" s="309">
        <f t="shared" si="6"/>
        <v>2.2430187024362196</v>
      </c>
      <c r="N42" s="309">
        <f t="shared" si="6"/>
        <v>2.5272533100608636</v>
      </c>
      <c r="O42" s="309">
        <f t="shared" si="6"/>
        <v>2.5285352887592505</v>
      </c>
      <c r="P42" s="309">
        <f t="shared" si="6"/>
        <v>2.7655548298755281</v>
      </c>
      <c r="Q42" s="309">
        <f t="shared" si="6"/>
        <v>3.0351281635713998</v>
      </c>
      <c r="R42" s="309">
        <f t="shared" si="6"/>
        <v>2.7775749952683495</v>
      </c>
      <c r="S42" s="309">
        <f t="shared" si="6"/>
        <v>3.0275095933133742</v>
      </c>
      <c r="T42" s="309">
        <f t="shared" si="6"/>
        <v>2.9701549708779433</v>
      </c>
      <c r="U42" s="309">
        <f t="shared" si="6"/>
        <v>2.9234334301608582</v>
      </c>
      <c r="V42" s="309">
        <f t="shared" si="6"/>
        <v>2.7444562830632107</v>
      </c>
      <c r="W42" s="309">
        <f t="shared" si="6"/>
        <v>2.7094694877486631</v>
      </c>
      <c r="X42" s="309">
        <f t="shared" si="6"/>
        <v>2.8422649384241399</v>
      </c>
      <c r="Z42" s="83">
        <f t="shared" si="7"/>
        <v>52.831650137716437</v>
      </c>
    </row>
    <row r="43" spans="1:26">
      <c r="A43" s="309">
        <f>VLOOKUP("Applic",LookupNew,MATCH(C43,SavingsNew!$C$6:$U$6,0),FALSE)</f>
        <v>0</v>
      </c>
      <c r="B43" s="309">
        <f>VLOOKUP("Sats",LookupNew,MATCH(C43,SavingsNew!$C$6:$U$6,0),FALSE)</f>
        <v>0</v>
      </c>
      <c r="C43" t="str">
        <f t="shared" si="5"/>
        <v>XLarge Ret</v>
      </c>
      <c r="D43" s="45"/>
      <c r="E43" s="309">
        <f t="shared" si="8"/>
        <v>0</v>
      </c>
      <c r="F43" s="309">
        <f t="shared" si="6"/>
        <v>0</v>
      </c>
      <c r="G43" s="309">
        <f t="shared" si="6"/>
        <v>0</v>
      </c>
      <c r="H43" s="309">
        <f t="shared" si="6"/>
        <v>0</v>
      </c>
      <c r="I43" s="309">
        <f t="shared" si="6"/>
        <v>0</v>
      </c>
      <c r="J43" s="309">
        <f t="shared" si="6"/>
        <v>0</v>
      </c>
      <c r="K43" s="309">
        <f t="shared" si="6"/>
        <v>0</v>
      </c>
      <c r="L43" s="309">
        <f t="shared" si="6"/>
        <v>0</v>
      </c>
      <c r="M43" s="309">
        <f t="shared" si="6"/>
        <v>0</v>
      </c>
      <c r="N43" s="309">
        <f t="shared" si="6"/>
        <v>0</v>
      </c>
      <c r="O43" s="309">
        <f t="shared" si="6"/>
        <v>0</v>
      </c>
      <c r="P43" s="309">
        <f t="shared" si="6"/>
        <v>0</v>
      </c>
      <c r="Q43" s="309">
        <f t="shared" si="6"/>
        <v>0</v>
      </c>
      <c r="R43" s="309">
        <f t="shared" si="6"/>
        <v>0</v>
      </c>
      <c r="S43" s="309">
        <f t="shared" si="6"/>
        <v>0</v>
      </c>
      <c r="T43" s="309">
        <f t="shared" si="6"/>
        <v>0</v>
      </c>
      <c r="U43" s="309">
        <f t="shared" si="6"/>
        <v>0</v>
      </c>
      <c r="V43" s="309">
        <f t="shared" si="6"/>
        <v>0</v>
      </c>
      <c r="W43" s="309">
        <f t="shared" si="6"/>
        <v>0</v>
      </c>
      <c r="X43" s="309">
        <f t="shared" si="6"/>
        <v>0</v>
      </c>
      <c r="Z43" s="83">
        <f t="shared" si="7"/>
        <v>0</v>
      </c>
    </row>
    <row r="44" spans="1:26">
      <c r="A44" s="309">
        <f>VLOOKUP("Applic",LookupNew,MATCH(C44,SavingsNew!$C$6:$U$6,0),FALSE)</f>
        <v>0</v>
      </c>
      <c r="B44" s="309">
        <f>VLOOKUP("Sats",LookupNew,MATCH(C44,SavingsNew!$C$6:$U$6,0),FALSE)</f>
        <v>0</v>
      </c>
      <c r="C44" t="str">
        <f t="shared" si="5"/>
        <v>Large Ret</v>
      </c>
      <c r="D44" s="45"/>
      <c r="E44" s="309">
        <f t="shared" si="8"/>
        <v>0</v>
      </c>
      <c r="F44" s="309">
        <f t="shared" si="6"/>
        <v>0</v>
      </c>
      <c r="G44" s="309">
        <f t="shared" si="6"/>
        <v>0</v>
      </c>
      <c r="H44" s="309">
        <f t="shared" si="6"/>
        <v>0</v>
      </c>
      <c r="I44" s="309">
        <f t="shared" si="6"/>
        <v>0</v>
      </c>
      <c r="J44" s="309">
        <f t="shared" si="6"/>
        <v>0</v>
      </c>
      <c r="K44" s="309">
        <f t="shared" si="6"/>
        <v>0</v>
      </c>
      <c r="L44" s="309">
        <f t="shared" si="6"/>
        <v>0</v>
      </c>
      <c r="M44" s="309">
        <f t="shared" si="6"/>
        <v>0</v>
      </c>
      <c r="N44" s="309">
        <f t="shared" si="6"/>
        <v>0</v>
      </c>
      <c r="O44" s="309">
        <f t="shared" si="6"/>
        <v>0</v>
      </c>
      <c r="P44" s="309">
        <f t="shared" si="6"/>
        <v>0</v>
      </c>
      <c r="Q44" s="309">
        <f t="shared" si="6"/>
        <v>0</v>
      </c>
      <c r="R44" s="309">
        <f t="shared" si="6"/>
        <v>0</v>
      </c>
      <c r="S44" s="309">
        <f t="shared" si="6"/>
        <v>0</v>
      </c>
      <c r="T44" s="309">
        <f t="shared" si="6"/>
        <v>0</v>
      </c>
      <c r="U44" s="309">
        <f t="shared" si="6"/>
        <v>0</v>
      </c>
      <c r="V44" s="309">
        <f t="shared" si="6"/>
        <v>0</v>
      </c>
      <c r="W44" s="309">
        <f t="shared" si="6"/>
        <v>0</v>
      </c>
      <c r="X44" s="309">
        <f t="shared" si="6"/>
        <v>0</v>
      </c>
      <c r="Z44" s="83">
        <f t="shared" si="7"/>
        <v>0</v>
      </c>
    </row>
    <row r="45" spans="1:26">
      <c r="A45" s="309">
        <f>VLOOKUP("Applic",LookupNew,MATCH(C45,SavingsNew!$C$6:$U$6,0),FALSE)</f>
        <v>0</v>
      </c>
      <c r="B45" s="309">
        <f>VLOOKUP("Sats",LookupNew,MATCH(C45,SavingsNew!$C$6:$U$6,0),FALSE)</f>
        <v>0</v>
      </c>
      <c r="C45" t="str">
        <f t="shared" si="5"/>
        <v>Medium Ret</v>
      </c>
      <c r="D45" s="45"/>
      <c r="E45" s="309">
        <f t="shared" si="8"/>
        <v>0</v>
      </c>
      <c r="F45" s="309">
        <f t="shared" si="6"/>
        <v>0</v>
      </c>
      <c r="G45" s="309">
        <f t="shared" si="6"/>
        <v>0</v>
      </c>
      <c r="H45" s="309">
        <f t="shared" si="6"/>
        <v>0</v>
      </c>
      <c r="I45" s="309">
        <f t="shared" si="6"/>
        <v>0</v>
      </c>
      <c r="J45" s="309">
        <f t="shared" si="6"/>
        <v>0</v>
      </c>
      <c r="K45" s="309">
        <f t="shared" si="6"/>
        <v>0</v>
      </c>
      <c r="L45" s="309">
        <f t="shared" si="6"/>
        <v>0</v>
      </c>
      <c r="M45" s="309">
        <f t="shared" si="6"/>
        <v>0</v>
      </c>
      <c r="N45" s="309">
        <f t="shared" si="6"/>
        <v>0</v>
      </c>
      <c r="O45" s="309">
        <f t="shared" si="6"/>
        <v>0</v>
      </c>
      <c r="P45" s="309">
        <f t="shared" si="6"/>
        <v>0</v>
      </c>
      <c r="Q45" s="309">
        <f t="shared" si="6"/>
        <v>0</v>
      </c>
      <c r="R45" s="309">
        <f t="shared" si="6"/>
        <v>0</v>
      </c>
      <c r="S45" s="309">
        <f t="shared" si="6"/>
        <v>0</v>
      </c>
      <c r="T45" s="309">
        <f t="shared" si="6"/>
        <v>0</v>
      </c>
      <c r="U45" s="309">
        <f t="shared" si="6"/>
        <v>0</v>
      </c>
      <c r="V45" s="309">
        <f t="shared" si="6"/>
        <v>0</v>
      </c>
      <c r="W45" s="309">
        <f t="shared" si="6"/>
        <v>0</v>
      </c>
      <c r="X45" s="309">
        <f t="shared" si="6"/>
        <v>0</v>
      </c>
      <c r="Z45" s="83">
        <f t="shared" si="7"/>
        <v>0</v>
      </c>
    </row>
    <row r="46" spans="1:26">
      <c r="A46" s="309">
        <f>VLOOKUP("Applic",LookupNew,MATCH(C46,SavingsNew!$C$6:$U$6,0),FALSE)</f>
        <v>0</v>
      </c>
      <c r="B46" s="309">
        <f>VLOOKUP("Sats",LookupNew,MATCH(C46,SavingsNew!$C$6:$U$6,0),FALSE)</f>
        <v>0</v>
      </c>
      <c r="C46" t="str">
        <f t="shared" si="5"/>
        <v>Small Ret</v>
      </c>
      <c r="D46" s="45"/>
      <c r="E46" s="309">
        <f t="shared" si="8"/>
        <v>0</v>
      </c>
      <c r="F46" s="309">
        <f t="shared" si="6"/>
        <v>0</v>
      </c>
      <c r="G46" s="309">
        <f t="shared" si="6"/>
        <v>0</v>
      </c>
      <c r="H46" s="309">
        <f t="shared" si="6"/>
        <v>0</v>
      </c>
      <c r="I46" s="309">
        <f t="shared" si="6"/>
        <v>0</v>
      </c>
      <c r="J46" s="309">
        <f t="shared" si="6"/>
        <v>0</v>
      </c>
      <c r="K46" s="309">
        <f t="shared" si="6"/>
        <v>0</v>
      </c>
      <c r="L46" s="309">
        <f t="shared" si="6"/>
        <v>0</v>
      </c>
      <c r="M46" s="309">
        <f t="shared" si="6"/>
        <v>0</v>
      </c>
      <c r="N46" s="309">
        <f t="shared" si="6"/>
        <v>0</v>
      </c>
      <c r="O46" s="309">
        <f t="shared" si="6"/>
        <v>0</v>
      </c>
      <c r="P46" s="309">
        <f t="shared" si="6"/>
        <v>0</v>
      </c>
      <c r="Q46" s="309">
        <f t="shared" si="6"/>
        <v>0</v>
      </c>
      <c r="R46" s="309">
        <f t="shared" si="6"/>
        <v>0</v>
      </c>
      <c r="S46" s="309">
        <f t="shared" si="6"/>
        <v>0</v>
      </c>
      <c r="T46" s="309">
        <f t="shared" si="6"/>
        <v>0</v>
      </c>
      <c r="U46" s="309">
        <f t="shared" si="6"/>
        <v>0</v>
      </c>
      <c r="V46" s="309">
        <f t="shared" si="6"/>
        <v>0</v>
      </c>
      <c r="W46" s="309">
        <f t="shared" si="6"/>
        <v>0</v>
      </c>
      <c r="X46" s="309">
        <f t="shared" si="6"/>
        <v>0</v>
      </c>
      <c r="Z46" s="83">
        <f t="shared" si="7"/>
        <v>0</v>
      </c>
    </row>
    <row r="47" spans="1:26">
      <c r="A47" s="309">
        <f>VLOOKUP("Applic",LookupNew,MATCH(C47,SavingsNew!$C$6:$U$6,0),FALSE)</f>
        <v>0.78474440033696813</v>
      </c>
      <c r="B47" s="309">
        <f>VLOOKUP("Sats",LookupNew,MATCH(C47,SavingsNew!$C$6:$U$6,0),FALSE)</f>
        <v>0.70961950735095192</v>
      </c>
      <c r="C47" t="str">
        <f t="shared" si="5"/>
        <v>School K-12</v>
      </c>
      <c r="D47" s="45"/>
      <c r="E47" s="309">
        <f t="shared" si="8"/>
        <v>4.3472914668058165</v>
      </c>
      <c r="F47" s="309">
        <f t="shared" si="6"/>
        <v>3.3132086372831626</v>
      </c>
      <c r="G47" s="309">
        <f t="shared" si="6"/>
        <v>3.2804670733085457</v>
      </c>
      <c r="H47" s="309">
        <f t="shared" si="6"/>
        <v>3.8377074842978569</v>
      </c>
      <c r="I47" s="309">
        <f t="shared" si="6"/>
        <v>3.6981839026698355</v>
      </c>
      <c r="J47" s="309">
        <f t="shared" si="6"/>
        <v>3.028382708552364</v>
      </c>
      <c r="K47" s="309">
        <f t="shared" si="6"/>
        <v>3.855592098686194</v>
      </c>
      <c r="L47" s="309">
        <f t="shared" si="6"/>
        <v>3.3638100871768026</v>
      </c>
      <c r="M47" s="309">
        <f t="shared" si="6"/>
        <v>3.2643738042068122</v>
      </c>
      <c r="N47" s="309">
        <f t="shared" si="6"/>
        <v>3.6780342014077467</v>
      </c>
      <c r="O47" s="309">
        <f t="shared" si="6"/>
        <v>3.6798999271264039</v>
      </c>
      <c r="P47" s="309">
        <f t="shared" si="6"/>
        <v>4.0248459502089275</v>
      </c>
      <c r="Q47" s="309">
        <f t="shared" si="6"/>
        <v>4.4171690850422314</v>
      </c>
      <c r="R47" s="309">
        <f t="shared" si="6"/>
        <v>4.0423394793480041</v>
      </c>
      <c r="S47" s="309">
        <f t="shared" si="6"/>
        <v>4.4060814105842354</v>
      </c>
      <c r="T47" s="309">
        <f t="shared" si="6"/>
        <v>4.3226104494081028</v>
      </c>
      <c r="U47" s="309">
        <f t="shared" si="6"/>
        <v>4.2546143272877748</v>
      </c>
      <c r="V47" s="309">
        <f t="shared" si="6"/>
        <v>3.9941402126927161</v>
      </c>
      <c r="W47" s="309">
        <f t="shared" si="6"/>
        <v>3.9432222341694398</v>
      </c>
      <c r="X47" s="309">
        <f t="shared" si="6"/>
        <v>4.1364858882049731</v>
      </c>
      <c r="Z47" s="83">
        <f t="shared" si="7"/>
        <v>76.888460428467937</v>
      </c>
    </row>
    <row r="48" spans="1:26">
      <c r="A48" s="309">
        <f>VLOOKUP("Applic",LookupNew,MATCH(C48,SavingsNew!$C$6:$U$6,0),FALSE)</f>
        <v>0.5</v>
      </c>
      <c r="B48" s="309">
        <f>VLOOKUP("Sats",LookupNew,MATCH(C48,SavingsNew!$C$6:$U$6,0),FALSE)</f>
        <v>0.70961950735095192</v>
      </c>
      <c r="C48" t="str">
        <f t="shared" si="5"/>
        <v>University</v>
      </c>
      <c r="D48" s="45"/>
      <c r="E48" s="309">
        <f t="shared" si="8"/>
        <v>2.7698773415516542</v>
      </c>
      <c r="F48" s="309">
        <f t="shared" si="6"/>
        <v>2.1110113279307732</v>
      </c>
      <c r="G48" s="309">
        <f t="shared" si="6"/>
        <v>2.0901500360499021</v>
      </c>
      <c r="H48" s="309">
        <f t="shared" si="6"/>
        <v>2.4451958387023538</v>
      </c>
      <c r="I48" s="309">
        <f t="shared" si="6"/>
        <v>2.3562983699417548</v>
      </c>
      <c r="J48" s="309">
        <f t="shared" si="6"/>
        <v>1.929534449211731</v>
      </c>
      <c r="K48" s="309">
        <f t="shared" si="6"/>
        <v>2.4565910231602852</v>
      </c>
      <c r="L48" s="309">
        <f t="shared" si="6"/>
        <v>2.143252048522033</v>
      </c>
      <c r="M48" s="309">
        <f t="shared" si="6"/>
        <v>2.0798962074817577</v>
      </c>
      <c r="N48" s="309">
        <f t="shared" si="6"/>
        <v>2.3434599850782014</v>
      </c>
      <c r="O48" s="309">
        <f t="shared" si="6"/>
        <v>2.3446487324702541</v>
      </c>
      <c r="P48" s="309">
        <f t="shared" si="6"/>
        <v>2.5644311373745801</v>
      </c>
      <c r="Q48" s="309">
        <f t="shared" si="6"/>
        <v>2.8143998753896842</v>
      </c>
      <c r="R48" s="309">
        <f t="shared" si="6"/>
        <v>2.5755771418134548</v>
      </c>
      <c r="S48" s="309">
        <f t="shared" si="6"/>
        <v>2.8073353621206283</v>
      </c>
      <c r="T48" s="309">
        <f t="shared" si="6"/>
        <v>2.7541518280041122</v>
      </c>
      <c r="U48" s="309">
        <f t="shared" si="6"/>
        <v>2.7108280896689734</v>
      </c>
      <c r="V48" s="309">
        <f t="shared" si="6"/>
        <v>2.5448669725949227</v>
      </c>
      <c r="W48" s="309">
        <f t="shared" si="6"/>
        <v>2.5124245757448067</v>
      </c>
      <c r="X48" s="309">
        <f t="shared" si="6"/>
        <v>2.6355625388526329</v>
      </c>
      <c r="Z48" s="83">
        <f t="shared" si="7"/>
        <v>48.989492881664489</v>
      </c>
    </row>
    <row r="49" spans="1:26">
      <c r="A49" s="309">
        <f>VLOOKUP("Applic",LookupNew,MATCH(C49,SavingsNew!$C$6:$U$6,0),FALSE)</f>
        <v>0.69921768243993909</v>
      </c>
      <c r="B49" s="309">
        <f>VLOOKUP("Sats",LookupNew,MATCH(C49,SavingsNew!$C$6:$U$6,0),FALSE)</f>
        <v>0.74929334511440504</v>
      </c>
      <c r="C49" t="str">
        <f t="shared" si="5"/>
        <v>Warehouse</v>
      </c>
      <c r="D49" s="45"/>
      <c r="E49" s="309">
        <f t="shared" si="8"/>
        <v>4.0900561065110415</v>
      </c>
      <c r="F49" s="309">
        <f t="shared" si="6"/>
        <v>3.117161414765206</v>
      </c>
      <c r="G49" s="309">
        <f t="shared" si="6"/>
        <v>3.0863572152553211</v>
      </c>
      <c r="H49" s="309">
        <f t="shared" si="6"/>
        <v>3.6106249261194749</v>
      </c>
      <c r="I49" s="309">
        <f t="shared" si="6"/>
        <v>3.4793571513688497</v>
      </c>
      <c r="J49" s="309">
        <f t="shared" si="6"/>
        <v>2.8491890374831188</v>
      </c>
      <c r="K49" s="309">
        <f t="shared" si="6"/>
        <v>3.6274512826796799</v>
      </c>
      <c r="L49" s="309">
        <f t="shared" si="6"/>
        <v>3.1647687055843461</v>
      </c>
      <c r="M49" s="309">
        <f t="shared" si="6"/>
        <v>3.0712162075575713</v>
      </c>
      <c r="N49" s="309">
        <f t="shared" si="6"/>
        <v>3.460399736316131</v>
      </c>
      <c r="O49" s="309">
        <f t="shared" si="6"/>
        <v>3.4621550644156929</v>
      </c>
      <c r="P49" s="309">
        <f t="shared" si="6"/>
        <v>3.7866901453731239</v>
      </c>
      <c r="Q49" s="309">
        <f t="shared" si="6"/>
        <v>4.1557989676370024</v>
      </c>
      <c r="R49" s="309">
        <f t="shared" si="6"/>
        <v>3.8031485577492044</v>
      </c>
      <c r="S49" s="309">
        <f t="shared" si="6"/>
        <v>4.1453673664963384</v>
      </c>
      <c r="T49" s="309">
        <f t="shared" si="6"/>
        <v>4.066835499681889</v>
      </c>
      <c r="U49" s="309">
        <f t="shared" si="6"/>
        <v>4.0028628038962859</v>
      </c>
      <c r="V49" s="309">
        <f t="shared" si="6"/>
        <v>3.7578013096021508</v>
      </c>
      <c r="W49" s="309">
        <f t="shared" si="6"/>
        <v>3.7098962195982956</v>
      </c>
      <c r="X49" s="309">
        <f t="shared" si="6"/>
        <v>3.8917241909662841</v>
      </c>
      <c r="Z49" s="83">
        <f t="shared" si="7"/>
        <v>72.338861909056988</v>
      </c>
    </row>
    <row r="50" spans="1:26">
      <c r="A50" s="309">
        <f>VLOOKUP("Applic",LookupNew,MATCH(C50,SavingsNew!$C$6:$U$6,0),FALSE)</f>
        <v>0</v>
      </c>
      <c r="B50" s="309">
        <f>VLOOKUP("Sats",LookupNew,MATCH(C50,SavingsNew!$C$6:$U$6,0),FALSE)</f>
        <v>0</v>
      </c>
      <c r="C50" t="str">
        <f t="shared" si="5"/>
        <v>Supermarket</v>
      </c>
      <c r="D50" s="45"/>
      <c r="E50" s="309">
        <f t="shared" si="8"/>
        <v>0</v>
      </c>
      <c r="F50" s="309">
        <f t="shared" si="6"/>
        <v>0</v>
      </c>
      <c r="G50" s="309">
        <f t="shared" si="6"/>
        <v>0</v>
      </c>
      <c r="H50" s="309">
        <f t="shared" si="6"/>
        <v>0</v>
      </c>
      <c r="I50" s="309">
        <f t="shared" si="6"/>
        <v>0</v>
      </c>
      <c r="J50" s="309">
        <f t="shared" si="6"/>
        <v>0</v>
      </c>
      <c r="K50" s="309">
        <f t="shared" si="6"/>
        <v>0</v>
      </c>
      <c r="L50" s="309">
        <f t="shared" si="6"/>
        <v>0</v>
      </c>
      <c r="M50" s="309">
        <f t="shared" si="6"/>
        <v>0</v>
      </c>
      <c r="N50" s="309">
        <f t="shared" si="6"/>
        <v>0</v>
      </c>
      <c r="O50" s="309">
        <f t="shared" si="6"/>
        <v>0</v>
      </c>
      <c r="P50" s="309">
        <f t="shared" si="6"/>
        <v>0</v>
      </c>
      <c r="Q50" s="309">
        <f t="shared" si="6"/>
        <v>0</v>
      </c>
      <c r="R50" s="309">
        <f t="shared" si="6"/>
        <v>0</v>
      </c>
      <c r="S50" s="309">
        <f t="shared" si="6"/>
        <v>0</v>
      </c>
      <c r="T50" s="309">
        <f t="shared" si="6"/>
        <v>0</v>
      </c>
      <c r="U50" s="309">
        <f t="shared" si="6"/>
        <v>0</v>
      </c>
      <c r="V50" s="309">
        <f t="shared" si="6"/>
        <v>0</v>
      </c>
      <c r="W50" s="309">
        <f t="shared" si="6"/>
        <v>0</v>
      </c>
      <c r="X50" s="309">
        <f t="shared" si="6"/>
        <v>0</v>
      </c>
      <c r="Z50" s="83">
        <f t="shared" si="7"/>
        <v>0</v>
      </c>
    </row>
    <row r="51" spans="1:26">
      <c r="A51" s="309">
        <f>VLOOKUP("Applic",LookupNew,MATCH(C51,SavingsNew!$C$6:$U$6,0),FALSE)</f>
        <v>0</v>
      </c>
      <c r="B51" s="309">
        <f>VLOOKUP("Sats",LookupNew,MATCH(C51,SavingsNew!$C$6:$U$6,0),FALSE)</f>
        <v>0</v>
      </c>
      <c r="C51" t="str">
        <f t="shared" si="5"/>
        <v>MiniMart</v>
      </c>
      <c r="D51" s="45"/>
      <c r="E51" s="309">
        <f t="shared" si="8"/>
        <v>0</v>
      </c>
      <c r="F51" s="309">
        <f t="shared" si="6"/>
        <v>0</v>
      </c>
      <c r="G51" s="309">
        <f t="shared" si="6"/>
        <v>0</v>
      </c>
      <c r="H51" s="309">
        <f t="shared" si="6"/>
        <v>0</v>
      </c>
      <c r="I51" s="309">
        <f t="shared" si="6"/>
        <v>0</v>
      </c>
      <c r="J51" s="309">
        <f t="shared" si="6"/>
        <v>0</v>
      </c>
      <c r="K51" s="309">
        <f t="shared" si="6"/>
        <v>0</v>
      </c>
      <c r="L51" s="309">
        <f t="shared" si="6"/>
        <v>0</v>
      </c>
      <c r="M51" s="309">
        <f t="shared" si="6"/>
        <v>0</v>
      </c>
      <c r="N51" s="309">
        <f t="shared" si="6"/>
        <v>0</v>
      </c>
      <c r="O51" s="309">
        <f t="shared" si="6"/>
        <v>0</v>
      </c>
      <c r="P51" s="309">
        <f t="shared" si="6"/>
        <v>0</v>
      </c>
      <c r="Q51" s="309">
        <f t="shared" si="6"/>
        <v>0</v>
      </c>
      <c r="R51" s="309">
        <f t="shared" si="6"/>
        <v>0</v>
      </c>
      <c r="S51" s="309">
        <f t="shared" si="6"/>
        <v>0</v>
      </c>
      <c r="T51" s="309">
        <f t="shared" si="6"/>
        <v>0</v>
      </c>
      <c r="U51" s="309">
        <f t="shared" si="6"/>
        <v>0</v>
      </c>
      <c r="V51" s="309">
        <f t="shared" si="6"/>
        <v>0</v>
      </c>
      <c r="W51" s="309">
        <f t="shared" si="6"/>
        <v>0</v>
      </c>
      <c r="X51" s="309">
        <f t="shared" si="6"/>
        <v>0</v>
      </c>
      <c r="Z51" s="83">
        <f t="shared" si="7"/>
        <v>0</v>
      </c>
    </row>
    <row r="52" spans="1:26">
      <c r="A52" s="309">
        <f>VLOOKUP("Applic",LookupNew,MATCH(C52,SavingsNew!$C$6:$U$6,0),FALSE)</f>
        <v>0</v>
      </c>
      <c r="B52" s="309">
        <f>VLOOKUP("Sats",LookupNew,MATCH(C52,SavingsNew!$C$6:$U$6,0),FALSE)</f>
        <v>0</v>
      </c>
      <c r="C52" t="str">
        <f t="shared" si="5"/>
        <v>Restaurant</v>
      </c>
      <c r="D52" s="45"/>
      <c r="E52" s="309">
        <f t="shared" si="8"/>
        <v>0</v>
      </c>
      <c r="F52" s="309">
        <f t="shared" si="6"/>
        <v>0</v>
      </c>
      <c r="G52" s="309">
        <f t="shared" si="6"/>
        <v>0</v>
      </c>
      <c r="H52" s="309">
        <f t="shared" si="6"/>
        <v>0</v>
      </c>
      <c r="I52" s="309">
        <f t="shared" si="6"/>
        <v>0</v>
      </c>
      <c r="J52" s="309">
        <f t="shared" si="6"/>
        <v>0</v>
      </c>
      <c r="K52" s="309">
        <f t="shared" si="6"/>
        <v>0</v>
      </c>
      <c r="L52" s="309">
        <f t="shared" si="6"/>
        <v>0</v>
      </c>
      <c r="M52" s="309">
        <f t="shared" si="6"/>
        <v>0</v>
      </c>
      <c r="N52" s="309">
        <f t="shared" si="6"/>
        <v>0</v>
      </c>
      <c r="O52" s="309">
        <f t="shared" si="6"/>
        <v>0</v>
      </c>
      <c r="P52" s="309">
        <f t="shared" si="6"/>
        <v>0</v>
      </c>
      <c r="Q52" s="309">
        <f t="shared" si="6"/>
        <v>0</v>
      </c>
      <c r="R52" s="309">
        <f t="shared" si="6"/>
        <v>0</v>
      </c>
      <c r="S52" s="309">
        <f t="shared" si="6"/>
        <v>0</v>
      </c>
      <c r="T52" s="309">
        <f t="shared" si="6"/>
        <v>0</v>
      </c>
      <c r="U52" s="309">
        <f t="shared" si="6"/>
        <v>0</v>
      </c>
      <c r="V52" s="309">
        <f t="shared" si="6"/>
        <v>0</v>
      </c>
      <c r="W52" s="309">
        <f t="shared" si="6"/>
        <v>0</v>
      </c>
      <c r="X52" s="309">
        <f t="shared" si="6"/>
        <v>0</v>
      </c>
      <c r="Z52" s="83">
        <f t="shared" si="7"/>
        <v>0</v>
      </c>
    </row>
    <row r="53" spans="1:26">
      <c r="A53" s="309">
        <f>VLOOKUP("Applic",LookupNew,MATCH(C53,SavingsNew!$C$6:$U$6,0),FALSE)</f>
        <v>0</v>
      </c>
      <c r="B53" s="309">
        <f>VLOOKUP("Sats",LookupNew,MATCH(C53,SavingsNew!$C$6:$U$6,0),FALSE)</f>
        <v>0</v>
      </c>
      <c r="C53" t="str">
        <f t="shared" si="5"/>
        <v>Lodging</v>
      </c>
      <c r="D53" s="45"/>
      <c r="E53" s="309">
        <f t="shared" si="8"/>
        <v>0</v>
      </c>
      <c r="F53" s="309">
        <f t="shared" si="6"/>
        <v>0</v>
      </c>
      <c r="G53" s="309">
        <f t="shared" si="6"/>
        <v>0</v>
      </c>
      <c r="H53" s="309">
        <f t="shared" si="6"/>
        <v>0</v>
      </c>
      <c r="I53" s="309">
        <f t="shared" si="6"/>
        <v>0</v>
      </c>
      <c r="J53" s="309">
        <f t="shared" si="6"/>
        <v>0</v>
      </c>
      <c r="K53" s="309">
        <f t="shared" si="6"/>
        <v>0</v>
      </c>
      <c r="L53" s="309">
        <f t="shared" si="6"/>
        <v>0</v>
      </c>
      <c r="M53" s="309">
        <f t="shared" si="6"/>
        <v>0</v>
      </c>
      <c r="N53" s="309">
        <f t="shared" si="6"/>
        <v>0</v>
      </c>
      <c r="O53" s="309">
        <f t="shared" si="6"/>
        <v>0</v>
      </c>
      <c r="P53" s="309">
        <f t="shared" si="6"/>
        <v>0</v>
      </c>
      <c r="Q53" s="309">
        <f t="shared" si="6"/>
        <v>0</v>
      </c>
      <c r="R53" s="309">
        <f t="shared" si="6"/>
        <v>0</v>
      </c>
      <c r="S53" s="309">
        <f t="shared" si="6"/>
        <v>0</v>
      </c>
      <c r="T53" s="309">
        <f t="shared" si="6"/>
        <v>0</v>
      </c>
      <c r="U53" s="309">
        <f t="shared" si="6"/>
        <v>0</v>
      </c>
      <c r="V53" s="309">
        <f t="shared" si="6"/>
        <v>0</v>
      </c>
      <c r="W53" s="309">
        <f t="shared" si="6"/>
        <v>0</v>
      </c>
      <c r="X53" s="309">
        <f t="shared" si="6"/>
        <v>0</v>
      </c>
      <c r="Z53" s="83">
        <f t="shared" si="7"/>
        <v>0</v>
      </c>
    </row>
    <row r="54" spans="1:26">
      <c r="A54" s="309">
        <f>VLOOKUP("Applic",LookupNew,MATCH(C54,SavingsNew!$C$6:$U$6,0),FALSE)</f>
        <v>0</v>
      </c>
      <c r="B54" s="309">
        <f>VLOOKUP("Sats",LookupNew,MATCH(C54,SavingsNew!$C$6:$U$6,0),FALSE)</f>
        <v>0</v>
      </c>
      <c r="C54" t="str">
        <f t="shared" si="5"/>
        <v>Hospital</v>
      </c>
      <c r="D54" s="45"/>
      <c r="E54" s="309">
        <f t="shared" si="8"/>
        <v>0</v>
      </c>
      <c r="F54" s="309">
        <f t="shared" si="6"/>
        <v>0</v>
      </c>
      <c r="G54" s="309">
        <f t="shared" si="6"/>
        <v>0</v>
      </c>
      <c r="H54" s="309">
        <f t="shared" si="6"/>
        <v>0</v>
      </c>
      <c r="I54" s="309">
        <f t="shared" si="6"/>
        <v>0</v>
      </c>
      <c r="J54" s="309">
        <f t="shared" ref="F54:X57" si="9">J$13*$B54*$A54</f>
        <v>0</v>
      </c>
      <c r="K54" s="309">
        <f t="shared" si="9"/>
        <v>0</v>
      </c>
      <c r="L54" s="309">
        <f t="shared" si="9"/>
        <v>0</v>
      </c>
      <c r="M54" s="309">
        <f t="shared" si="9"/>
        <v>0</v>
      </c>
      <c r="N54" s="309">
        <f t="shared" si="9"/>
        <v>0</v>
      </c>
      <c r="O54" s="309">
        <f t="shared" si="9"/>
        <v>0</v>
      </c>
      <c r="P54" s="309">
        <f t="shared" si="9"/>
        <v>0</v>
      </c>
      <c r="Q54" s="309">
        <f t="shared" si="9"/>
        <v>0</v>
      </c>
      <c r="R54" s="309">
        <f t="shared" si="9"/>
        <v>0</v>
      </c>
      <c r="S54" s="309">
        <f t="shared" si="9"/>
        <v>0</v>
      </c>
      <c r="T54" s="309">
        <f t="shared" si="9"/>
        <v>0</v>
      </c>
      <c r="U54" s="309">
        <f t="shared" si="9"/>
        <v>0</v>
      </c>
      <c r="V54" s="309">
        <f t="shared" si="9"/>
        <v>0</v>
      </c>
      <c r="W54" s="309">
        <f t="shared" si="9"/>
        <v>0</v>
      </c>
      <c r="X54" s="309">
        <f t="shared" si="9"/>
        <v>0</v>
      </c>
      <c r="Z54" s="83">
        <f t="shared" si="7"/>
        <v>0</v>
      </c>
    </row>
    <row r="55" spans="1:26">
      <c r="A55" s="309">
        <f>VLOOKUP("Applic",LookupNew,MATCH(C55,SavingsNew!$C$6:$U$6,0),FALSE)</f>
        <v>0</v>
      </c>
      <c r="B55" s="309">
        <f>VLOOKUP("Sats",LookupNew,MATCH(C55,SavingsNew!$C$6:$U$6,0),FALSE)</f>
        <v>0</v>
      </c>
      <c r="C55" t="str">
        <f t="shared" si="5"/>
        <v>Residential Care</v>
      </c>
      <c r="D55" s="45"/>
      <c r="E55" s="309">
        <f t="shared" si="8"/>
        <v>0</v>
      </c>
      <c r="F55" s="309">
        <f t="shared" si="9"/>
        <v>0</v>
      </c>
      <c r="G55" s="309">
        <f t="shared" si="9"/>
        <v>0</v>
      </c>
      <c r="H55" s="309">
        <f t="shared" si="9"/>
        <v>0</v>
      </c>
      <c r="I55" s="309">
        <f t="shared" si="9"/>
        <v>0</v>
      </c>
      <c r="J55" s="309">
        <f t="shared" si="9"/>
        <v>0</v>
      </c>
      <c r="K55" s="309">
        <f t="shared" si="9"/>
        <v>0</v>
      </c>
      <c r="L55" s="309">
        <f t="shared" si="9"/>
        <v>0</v>
      </c>
      <c r="M55" s="309">
        <f t="shared" si="9"/>
        <v>0</v>
      </c>
      <c r="N55" s="309">
        <f t="shared" si="9"/>
        <v>0</v>
      </c>
      <c r="O55" s="309">
        <f t="shared" si="9"/>
        <v>0</v>
      </c>
      <c r="P55" s="309">
        <f t="shared" si="9"/>
        <v>0</v>
      </c>
      <c r="Q55" s="309">
        <f t="shared" si="9"/>
        <v>0</v>
      </c>
      <c r="R55" s="309">
        <f t="shared" si="9"/>
        <v>0</v>
      </c>
      <c r="S55" s="309">
        <f t="shared" si="9"/>
        <v>0</v>
      </c>
      <c r="T55" s="309">
        <f t="shared" si="9"/>
        <v>0</v>
      </c>
      <c r="U55" s="309">
        <f t="shared" si="9"/>
        <v>0</v>
      </c>
      <c r="V55" s="309">
        <f t="shared" si="9"/>
        <v>0</v>
      </c>
      <c r="W55" s="309">
        <f t="shared" si="9"/>
        <v>0</v>
      </c>
      <c r="X55" s="309">
        <f t="shared" si="9"/>
        <v>0</v>
      </c>
      <c r="Z55" s="83">
        <f t="shared" si="7"/>
        <v>0</v>
      </c>
    </row>
    <row r="56" spans="1:26">
      <c r="A56" s="309">
        <f>VLOOKUP("Applic",LookupNew,MATCH(C56,SavingsNew!$C$6:$U$6,0),FALSE)</f>
        <v>0</v>
      </c>
      <c r="B56" s="309">
        <f>VLOOKUP("Sats",LookupNew,MATCH(C56,SavingsNew!$C$6:$U$6,0),FALSE)</f>
        <v>0</v>
      </c>
      <c r="C56" t="str">
        <f t="shared" si="5"/>
        <v>Assembly</v>
      </c>
      <c r="D56" s="45"/>
      <c r="E56" s="309">
        <f t="shared" si="8"/>
        <v>0</v>
      </c>
      <c r="F56" s="309">
        <f t="shared" si="9"/>
        <v>0</v>
      </c>
      <c r="G56" s="309">
        <f t="shared" si="9"/>
        <v>0</v>
      </c>
      <c r="H56" s="309">
        <f t="shared" si="9"/>
        <v>0</v>
      </c>
      <c r="I56" s="309">
        <f t="shared" si="9"/>
        <v>0</v>
      </c>
      <c r="J56" s="309">
        <f t="shared" si="9"/>
        <v>0</v>
      </c>
      <c r="K56" s="309">
        <f t="shared" si="9"/>
        <v>0</v>
      </c>
      <c r="L56" s="309">
        <f t="shared" si="9"/>
        <v>0</v>
      </c>
      <c r="M56" s="309">
        <f t="shared" si="9"/>
        <v>0</v>
      </c>
      <c r="N56" s="309">
        <f t="shared" si="9"/>
        <v>0</v>
      </c>
      <c r="O56" s="309">
        <f t="shared" si="9"/>
        <v>0</v>
      </c>
      <c r="P56" s="309">
        <f t="shared" si="9"/>
        <v>0</v>
      </c>
      <c r="Q56" s="309">
        <f t="shared" si="9"/>
        <v>0</v>
      </c>
      <c r="R56" s="309">
        <f t="shared" si="9"/>
        <v>0</v>
      </c>
      <c r="S56" s="309">
        <f t="shared" si="9"/>
        <v>0</v>
      </c>
      <c r="T56" s="309">
        <f t="shared" si="9"/>
        <v>0</v>
      </c>
      <c r="U56" s="309">
        <f t="shared" si="9"/>
        <v>0</v>
      </c>
      <c r="V56" s="309">
        <f t="shared" si="9"/>
        <v>0</v>
      </c>
      <c r="W56" s="309">
        <f t="shared" si="9"/>
        <v>0</v>
      </c>
      <c r="X56" s="309">
        <f t="shared" si="9"/>
        <v>0</v>
      </c>
      <c r="Z56" s="83">
        <f t="shared" si="7"/>
        <v>0</v>
      </c>
    </row>
    <row r="57" spans="1:26">
      <c r="A57" s="309">
        <f>VLOOKUP("Applic",LookupNew,MATCH(C57,SavingsNew!$C$6:$U$6,0),FALSE)</f>
        <v>0.25562759929155504</v>
      </c>
      <c r="B57" s="309">
        <f>VLOOKUP("Sats",LookupNew,MATCH(C57,SavingsNew!$C$6:$U$6,0),FALSE)</f>
        <v>0.7</v>
      </c>
      <c r="C57" t="str">
        <f t="shared" si="5"/>
        <v>Other</v>
      </c>
      <c r="D57" s="45"/>
      <c r="E57" s="309">
        <f t="shared" si="8"/>
        <v>1.3969175353064844</v>
      </c>
      <c r="F57" s="309">
        <f t="shared" si="9"/>
        <v>1.0646351363577635</v>
      </c>
      <c r="G57" s="309">
        <f t="shared" si="9"/>
        <v>1.0541142717691494</v>
      </c>
      <c r="H57" s="309">
        <f t="shared" si="9"/>
        <v>1.2331726366006905</v>
      </c>
      <c r="I57" s="309">
        <f t="shared" si="9"/>
        <v>1.1883394481077747</v>
      </c>
      <c r="J57" s="309">
        <f t="shared" si="9"/>
        <v>0.97311186551382567</v>
      </c>
      <c r="K57" s="309">
        <f t="shared" si="9"/>
        <v>1.2389195094851118</v>
      </c>
      <c r="L57" s="309">
        <f t="shared" si="9"/>
        <v>1.0808949278182827</v>
      </c>
      <c r="M57" s="309">
        <f t="shared" si="9"/>
        <v>1.0489430128415449</v>
      </c>
      <c r="N57" s="309">
        <f t="shared" si="9"/>
        <v>1.1818647336242574</v>
      </c>
      <c r="O57" s="309">
        <f t="shared" si="9"/>
        <v>1.1824642482858265</v>
      </c>
      <c r="P57" s="309">
        <f t="shared" si="9"/>
        <v>1.2933059417994803</v>
      </c>
      <c r="Q57" s="309">
        <f t="shared" si="9"/>
        <v>1.4193713484416828</v>
      </c>
      <c r="R57" s="309">
        <f t="shared" si="9"/>
        <v>1.2989271470477048</v>
      </c>
      <c r="S57" s="309">
        <f t="shared" si="9"/>
        <v>1.4158085399678528</v>
      </c>
      <c r="T57" s="309">
        <f t="shared" si="9"/>
        <v>1.3889867705405778</v>
      </c>
      <c r="U57" s="309">
        <f t="shared" si="9"/>
        <v>1.367137539577346</v>
      </c>
      <c r="V57" s="309">
        <f t="shared" si="9"/>
        <v>1.2834392504358045</v>
      </c>
      <c r="W57" s="309">
        <f t="shared" si="9"/>
        <v>1.2670777486582885</v>
      </c>
      <c r="X57" s="309">
        <f t="shared" si="9"/>
        <v>1.3291792638939364</v>
      </c>
      <c r="Z57" s="83">
        <f t="shared" si="7"/>
        <v>24.706610876073388</v>
      </c>
    </row>
    <row r="58" spans="1:26" ht="15">
      <c r="A58" s="298"/>
      <c r="D58" s="45"/>
      <c r="E58" s="85"/>
      <c r="F58" s="85"/>
      <c r="G58" s="85"/>
      <c r="H58" s="85"/>
      <c r="I58" s="85"/>
      <c r="J58" s="85"/>
      <c r="K58" s="85"/>
      <c r="L58" s="85"/>
      <c r="M58" s="85"/>
      <c r="N58" s="85"/>
      <c r="O58" s="85"/>
      <c r="P58" s="85"/>
      <c r="Q58" s="85"/>
      <c r="R58" s="85"/>
      <c r="S58" s="85"/>
      <c r="T58" s="85"/>
      <c r="U58" s="85"/>
      <c r="V58" s="85"/>
      <c r="W58" s="85"/>
      <c r="X58" s="85"/>
      <c r="Z58" s="83"/>
    </row>
    <row r="59" spans="1:26" ht="15">
      <c r="A59" s="298"/>
      <c r="C59" t="s">
        <v>337</v>
      </c>
      <c r="D59" s="45"/>
      <c r="E59" s="85">
        <f>SUM(E40:E57)</f>
        <v>21.565483874144832</v>
      </c>
      <c r="F59" s="85">
        <f t="shared" ref="F59:X59" si="10">SUM(F40:F57)</f>
        <v>16.435738892728576</v>
      </c>
      <c r="G59" s="85">
        <f t="shared" si="10"/>
        <v>16.273318757041725</v>
      </c>
      <c r="H59" s="85">
        <f t="shared" si="10"/>
        <v>19.037605253350993</v>
      </c>
      <c r="I59" s="85">
        <f t="shared" si="10"/>
        <v>18.345474630723839</v>
      </c>
      <c r="J59" s="85">
        <f t="shared" si="10"/>
        <v>15.022811091617616</v>
      </c>
      <c r="K59" s="85">
        <f t="shared" si="10"/>
        <v>19.126324946091163</v>
      </c>
      <c r="L59" s="85">
        <f t="shared" si="10"/>
        <v>16.686756051348357</v>
      </c>
      <c r="M59" s="85">
        <f t="shared" si="10"/>
        <v>16.193485339396343</v>
      </c>
      <c r="N59" s="85">
        <f t="shared" si="10"/>
        <v>18.245518586608924</v>
      </c>
      <c r="O59" s="85">
        <f t="shared" si="10"/>
        <v>18.254773838575929</v>
      </c>
      <c r="P59" s="85">
        <f t="shared" si="10"/>
        <v>19.965937664382697</v>
      </c>
      <c r="Q59" s="85">
        <f t="shared" si="10"/>
        <v>21.912123767224802</v>
      </c>
      <c r="R59" s="85">
        <f t="shared" si="10"/>
        <v>20.052717311763416</v>
      </c>
      <c r="S59" s="85">
        <f t="shared" si="10"/>
        <v>21.857121459109177</v>
      </c>
      <c r="T59" s="85">
        <f t="shared" si="10"/>
        <v>21.443049460268512</v>
      </c>
      <c r="U59" s="85">
        <f t="shared" si="10"/>
        <v>21.105743050912956</v>
      </c>
      <c r="V59" s="85">
        <f t="shared" si="10"/>
        <v>19.813616594515224</v>
      </c>
      <c r="W59" s="85">
        <f t="shared" si="10"/>
        <v>19.561029241416819</v>
      </c>
      <c r="X59" s="85">
        <f t="shared" si="10"/>
        <v>20.519746697190246</v>
      </c>
      <c r="Z59" s="83"/>
    </row>
    <row r="60" spans="1:26" ht="15">
      <c r="A60" s="298"/>
      <c r="D60" s="45"/>
      <c r="E60" s="85"/>
      <c r="F60" s="85"/>
      <c r="G60" s="85"/>
      <c r="H60" s="85"/>
      <c r="I60" s="85"/>
      <c r="J60" s="85"/>
      <c r="K60" s="85"/>
      <c r="L60" s="85"/>
      <c r="M60" s="85"/>
      <c r="N60" s="85"/>
      <c r="O60" s="85"/>
      <c r="P60" s="85"/>
      <c r="Q60" s="85"/>
      <c r="R60" s="85"/>
      <c r="S60" s="85"/>
      <c r="T60" s="85"/>
      <c r="U60" s="85"/>
      <c r="V60" s="85"/>
      <c r="W60" s="85"/>
      <c r="X60" s="85"/>
      <c r="Z60" s="83"/>
    </row>
    <row r="61" spans="1:26" ht="15">
      <c r="A61" s="298"/>
      <c r="D61" s="45"/>
      <c r="E61" s="85"/>
      <c r="F61" s="85"/>
      <c r="G61" s="85"/>
      <c r="H61" s="85"/>
      <c r="I61" s="85"/>
      <c r="J61" s="85"/>
      <c r="K61" s="85"/>
      <c r="L61" s="85"/>
      <c r="M61" s="85"/>
      <c r="N61" s="85"/>
      <c r="O61" s="85"/>
      <c r="P61" s="85"/>
      <c r="Q61" s="85"/>
      <c r="R61" s="85"/>
      <c r="S61" s="85"/>
      <c r="T61" s="85"/>
      <c r="U61" s="85"/>
      <c r="V61" s="85"/>
      <c r="W61" s="85"/>
      <c r="X61" s="85"/>
      <c r="Z61" s="83"/>
    </row>
    <row r="62" spans="1:26" ht="15">
      <c r="A62" s="298"/>
      <c r="D62" s="45"/>
      <c r="E62" s="85"/>
      <c r="F62" s="85"/>
      <c r="G62" s="85"/>
      <c r="H62" s="85"/>
      <c r="I62" s="85"/>
      <c r="J62" s="85"/>
      <c r="K62" s="85"/>
      <c r="L62" s="85"/>
      <c r="M62" s="85"/>
      <c r="N62" s="85"/>
      <c r="O62" s="85"/>
      <c r="P62" s="85"/>
      <c r="Q62" s="85"/>
      <c r="R62" s="85"/>
      <c r="S62" s="85"/>
      <c r="T62" s="85"/>
      <c r="U62" s="85"/>
      <c r="V62" s="85"/>
      <c r="W62" s="85"/>
      <c r="X62" s="85"/>
      <c r="Z62" s="83"/>
    </row>
    <row r="63" spans="1:26" ht="15">
      <c r="A63" s="76" t="s">
        <v>215</v>
      </c>
      <c r="B63" s="77"/>
      <c r="C63" s="88" t="s">
        <v>776</v>
      </c>
      <c r="D63" s="299" t="str">
        <f>VLOOKUP($C$64,[1]!ACHIEV,MATCH(E$11,$E$11:$Z$11,0)+1,FALSE)</f>
        <v>LO20Fast</v>
      </c>
      <c r="E63" s="23">
        <v>3</v>
      </c>
      <c r="F63" s="23">
        <v>4</v>
      </c>
      <c r="G63" s="23">
        <v>5</v>
      </c>
      <c r="H63" s="23">
        <v>6</v>
      </c>
      <c r="I63" s="23">
        <v>7</v>
      </c>
      <c r="J63" s="23">
        <v>8</v>
      </c>
      <c r="K63" s="23">
        <v>9</v>
      </c>
      <c r="L63" s="23">
        <v>10</v>
      </c>
      <c r="M63" s="23">
        <v>11</v>
      </c>
      <c r="N63" s="23">
        <v>12</v>
      </c>
      <c r="O63" s="23">
        <v>13</v>
      </c>
      <c r="P63" s="23">
        <v>14</v>
      </c>
      <c r="Q63" s="23">
        <v>15</v>
      </c>
      <c r="R63" s="23">
        <v>16</v>
      </c>
      <c r="S63" s="23">
        <v>17</v>
      </c>
      <c r="T63" s="23">
        <v>18</v>
      </c>
      <c r="U63" s="23">
        <v>19</v>
      </c>
      <c r="V63" s="23">
        <v>20</v>
      </c>
      <c r="W63" s="23">
        <v>21</v>
      </c>
      <c r="X63" s="23">
        <v>22</v>
      </c>
    </row>
    <row r="64" spans="1:26" ht="15">
      <c r="A64" s="73" t="s">
        <v>79</v>
      </c>
      <c r="B64" s="73"/>
      <c r="C64" s="88" t="str">
        <f>$C$8</f>
        <v>Lighting Controls Interior-New</v>
      </c>
      <c r="D64" s="88" t="s">
        <v>80</v>
      </c>
      <c r="E64" s="89">
        <f>VLOOKUP($C$64,[1]!ACHIEV,MATCH(E$11,$E$11:$Z$11,0)+2,FALSE)</f>
        <v>0.22119921692859512</v>
      </c>
      <c r="F64" s="89">
        <f>VLOOKUP($C$64,[1]!ACHIEV,MATCH(F$11,$E$11:$Z$11,0)+2,FALSE)</f>
        <v>0.37624232795148943</v>
      </c>
      <c r="G64" s="89">
        <f>VLOOKUP($C$64,[1]!ACHIEV,MATCH(G$11,$E$11:$Z$11,0)+2,FALSE)</f>
        <v>0.48357361352878442</v>
      </c>
      <c r="H64" s="89">
        <f>VLOOKUP($C$64,[1]!ACHIEV,MATCH(H$11,$E$11:$Z$11,0)+2,FALSE)</f>
        <v>0.56716330278444227</v>
      </c>
      <c r="I64" s="89">
        <f>VLOOKUP($C$64,[1]!ACHIEV,MATCH(I$11,$E$11:$Z$11,0)+2,FALSE)</f>
        <v>0.64040048266456928</v>
      </c>
      <c r="J64" s="89">
        <f>VLOOKUP($C$64,[1]!ACHIEV,MATCH(J$11,$E$11:$Z$11,0)+2,FALSE)</f>
        <v>0.70377511937632964</v>
      </c>
      <c r="K64" s="89">
        <f>VLOOKUP($C$64,[1]!ACHIEV,MATCH(K$11,$E$11:$Z$11,0)+2,FALSE)</f>
        <v>0.7580669577441127</v>
      </c>
      <c r="L64" s="89">
        <f>VLOOKUP($C$64,[1]!ACHIEV,MATCH(L$11,$E$11:$Z$11,0)+2,FALSE)</f>
        <v>0.80419335000071168</v>
      </c>
      <c r="M64" s="89">
        <f>VLOOKUP($C$64,[1]!ACHIEV,MATCH(M$11,$E$11:$Z$11,0)+2,FALSE)</f>
        <v>0.84311022627788457</v>
      </c>
      <c r="N64" s="89">
        <f>VLOOKUP($C$64,[1]!ACHIEV,MATCH(N$11,$E$11:$Z$11,0)+2,FALSE)</f>
        <v>0.87575014259103623</v>
      </c>
      <c r="O64" s="89">
        <f>VLOOKUP($C$64,[1]!ACHIEV,MATCH(O$11,$E$11:$Z$11,0)+2,FALSE)</f>
        <v>0.90298584871682319</v>
      </c>
      <c r="P64" s="89">
        <f>VLOOKUP($C$64,[1]!ACHIEV,MATCH(P$11,$E$11:$Z$11,0)+2,FALSE)</f>
        <v>0.92419703797508856</v>
      </c>
      <c r="Q64" s="89">
        <f>VLOOKUP($C$64,[1]!ACHIEV,MATCH(Q$11,$E$11:$Z$11,0)+2,FALSE)</f>
        <v>0.94071632877930145</v>
      </c>
      <c r="R64" s="89">
        <f>VLOOKUP($C$64,[1]!ACHIEV,MATCH(R$11,$E$11:$Z$11,0)+2,FALSE)</f>
        <v>0.95358156539340677</v>
      </c>
      <c r="S64" s="89">
        <f>VLOOKUP($C$64,[1]!ACHIEV,MATCH(S$11,$E$11:$Z$11,0)+2,FALSE)</f>
        <v>0.96360102174287088</v>
      </c>
      <c r="T64" s="89">
        <f>VLOOKUP($C$64,[1]!ACHIEV,MATCH(T$11,$E$11:$Z$11,0)+2,FALSE)</f>
        <v>0.97140418219378311</v>
      </c>
      <c r="U64" s="89">
        <f>VLOOKUP($C$64,[1]!ACHIEV,MATCH(U$11,$E$11:$Z$11,0)+2,FALSE)</f>
        <v>0.97748128966338554</v>
      </c>
      <c r="V64" s="89">
        <f>VLOOKUP($C$64,[1]!ACHIEV,MATCH(V$11,$E$11:$Z$11,0)+2,FALSE)</f>
        <v>0.98221414571952104</v>
      </c>
      <c r="W64" s="89">
        <f>VLOOKUP($C$64,[1]!ACHIEV,MATCH(W$11,$E$11:$Z$11,0)+2,FALSE)</f>
        <v>0.98590009772220355</v>
      </c>
      <c r="X64" s="89">
        <f>VLOOKUP($C$64,[1]!ACHIEV,MATCH(X$11,$E$11:$Z$11,0)+2,FALSE)</f>
        <v>0.98877072002825628</v>
      </c>
    </row>
    <row r="65" spans="3:26">
      <c r="C65" t="str">
        <f t="shared" ref="C65:C82" si="11">C13</f>
        <v>Large Off</v>
      </c>
      <c r="D65" s="45"/>
      <c r="E65" s="249">
        <f>E40*E$64*$Y$12</f>
        <v>0.56163514992337393</v>
      </c>
      <c r="F65" s="309">
        <f t="shared" ref="F65:X79" si="12">F40*F$64*$Y$12</f>
        <v>0.72806201641086099</v>
      </c>
      <c r="G65" s="309">
        <f t="shared" si="12"/>
        <v>0.92651022105254821</v>
      </c>
      <c r="H65" s="309">
        <f t="shared" si="12"/>
        <v>1.271252817261221</v>
      </c>
      <c r="I65" s="309">
        <f t="shared" si="12"/>
        <v>1.3832226469420879</v>
      </c>
      <c r="J65" s="309">
        <f t="shared" si="12"/>
        <v>1.2447914690608635</v>
      </c>
      <c r="K65" s="309">
        <f t="shared" si="12"/>
        <v>1.7070670720217507</v>
      </c>
      <c r="L65" s="309">
        <f t="shared" si="12"/>
        <v>1.5799519618111777</v>
      </c>
      <c r="M65" s="309">
        <f t="shared" si="12"/>
        <v>1.6074452048930488</v>
      </c>
      <c r="N65" s="309">
        <f t="shared" si="12"/>
        <v>1.881256079652049</v>
      </c>
      <c r="O65" s="309">
        <f t="shared" si="12"/>
        <v>1.9407468461711028</v>
      </c>
      <c r="P65" s="309">
        <f t="shared" si="12"/>
        <v>2.1725299448093636</v>
      </c>
      <c r="Q65" s="309">
        <f t="shared" si="12"/>
        <v>2.4269154298981177</v>
      </c>
      <c r="R65" s="309">
        <f t="shared" si="12"/>
        <v>2.2513476651877404</v>
      </c>
      <c r="S65" s="309">
        <f t="shared" si="12"/>
        <v>2.4797146368351441</v>
      </c>
      <c r="T65" s="309">
        <f t="shared" si="12"/>
        <v>2.4524378164033149</v>
      </c>
      <c r="U65" s="309">
        <f t="shared" si="12"/>
        <v>2.4289612576248873</v>
      </c>
      <c r="V65" s="309">
        <f t="shared" si="12"/>
        <v>2.2912972160034779</v>
      </c>
      <c r="W65" s="309">
        <f t="shared" si="12"/>
        <v>2.2705762978347255</v>
      </c>
      <c r="X65" s="309">
        <f t="shared" si="12"/>
        <v>2.3887960972251987</v>
      </c>
      <c r="Z65" s="301">
        <f>SUM(E65:X65)</f>
        <v>35.994517847022045</v>
      </c>
    </row>
    <row r="66" spans="3:26">
      <c r="C66" t="str">
        <f t="shared" si="11"/>
        <v>Medium Off</v>
      </c>
      <c r="D66" s="45"/>
      <c r="E66" s="309">
        <f t="shared" ref="E66:T82" si="13">E41*E$64*$Y$12</f>
        <v>0.56163514992337393</v>
      </c>
      <c r="F66" s="309">
        <f t="shared" si="13"/>
        <v>0.72806201641086099</v>
      </c>
      <c r="G66" s="309">
        <f t="shared" si="13"/>
        <v>0.92651022105254821</v>
      </c>
      <c r="H66" s="309">
        <f t="shared" si="13"/>
        <v>1.271252817261221</v>
      </c>
      <c r="I66" s="309">
        <f t="shared" si="13"/>
        <v>1.3832226469420879</v>
      </c>
      <c r="J66" s="309">
        <f t="shared" si="13"/>
        <v>1.2447914690608635</v>
      </c>
      <c r="K66" s="309">
        <f t="shared" si="13"/>
        <v>1.7070670720217507</v>
      </c>
      <c r="L66" s="309">
        <f t="shared" si="13"/>
        <v>1.5799519618111777</v>
      </c>
      <c r="M66" s="309">
        <f t="shared" si="13"/>
        <v>1.6074452048930488</v>
      </c>
      <c r="N66" s="309">
        <f t="shared" si="13"/>
        <v>1.881256079652049</v>
      </c>
      <c r="O66" s="309">
        <f t="shared" si="13"/>
        <v>1.9407468461711028</v>
      </c>
      <c r="P66" s="309">
        <f t="shared" si="13"/>
        <v>2.1725299448093636</v>
      </c>
      <c r="Q66" s="309">
        <f t="shared" si="13"/>
        <v>2.4269154298981177</v>
      </c>
      <c r="R66" s="309">
        <f t="shared" si="13"/>
        <v>2.2513476651877404</v>
      </c>
      <c r="S66" s="309">
        <f t="shared" si="13"/>
        <v>2.4797146368351441</v>
      </c>
      <c r="T66" s="309">
        <f t="shared" si="13"/>
        <v>2.4524378164033149</v>
      </c>
      <c r="U66" s="309">
        <f t="shared" si="12"/>
        <v>2.4289612576248873</v>
      </c>
      <c r="V66" s="309">
        <f t="shared" si="12"/>
        <v>2.2912972160034779</v>
      </c>
      <c r="W66" s="309">
        <f t="shared" si="12"/>
        <v>2.2705762978347255</v>
      </c>
      <c r="X66" s="309">
        <f t="shared" si="12"/>
        <v>2.3887960972251987</v>
      </c>
      <c r="Z66" s="301">
        <f t="shared" ref="Z66:Z82" si="14">SUM(E66:X66)</f>
        <v>35.994517847022045</v>
      </c>
    </row>
    <row r="67" spans="3:26">
      <c r="C67" t="str">
        <f t="shared" si="11"/>
        <v>Small Off</v>
      </c>
      <c r="D67" s="45"/>
      <c r="E67" s="309">
        <f t="shared" si="13"/>
        <v>0.56163514992337393</v>
      </c>
      <c r="F67" s="309">
        <f t="shared" si="12"/>
        <v>0.72806201641086099</v>
      </c>
      <c r="G67" s="309">
        <f t="shared" si="12"/>
        <v>0.92651022105254821</v>
      </c>
      <c r="H67" s="309">
        <f t="shared" si="12"/>
        <v>1.271252817261221</v>
      </c>
      <c r="I67" s="309">
        <f t="shared" si="12"/>
        <v>1.3832226469420879</v>
      </c>
      <c r="J67" s="309">
        <f t="shared" si="12"/>
        <v>1.2447914690608635</v>
      </c>
      <c r="K67" s="309">
        <f t="shared" si="12"/>
        <v>1.7070670720217507</v>
      </c>
      <c r="L67" s="309">
        <f t="shared" si="12"/>
        <v>1.5799519618111777</v>
      </c>
      <c r="M67" s="309">
        <f t="shared" si="12"/>
        <v>1.6074452048930488</v>
      </c>
      <c r="N67" s="309">
        <f t="shared" si="12"/>
        <v>1.881256079652049</v>
      </c>
      <c r="O67" s="309">
        <f t="shared" si="12"/>
        <v>1.9407468461711028</v>
      </c>
      <c r="P67" s="309">
        <f t="shared" si="12"/>
        <v>2.1725299448093636</v>
      </c>
      <c r="Q67" s="309">
        <f t="shared" si="12"/>
        <v>2.4269154298981177</v>
      </c>
      <c r="R67" s="309">
        <f t="shared" si="12"/>
        <v>2.2513476651877404</v>
      </c>
      <c r="S67" s="309">
        <f t="shared" si="12"/>
        <v>2.4797146368351441</v>
      </c>
      <c r="T67" s="309">
        <f t="shared" si="12"/>
        <v>2.4524378164033149</v>
      </c>
      <c r="U67" s="309">
        <f t="shared" si="12"/>
        <v>2.4289612576248873</v>
      </c>
      <c r="V67" s="309">
        <f t="shared" si="12"/>
        <v>2.2912972160034779</v>
      </c>
      <c r="W67" s="309">
        <f t="shared" si="12"/>
        <v>2.2705762978347255</v>
      </c>
      <c r="X67" s="309">
        <f t="shared" si="12"/>
        <v>2.3887960972251987</v>
      </c>
      <c r="Z67" s="301">
        <f t="shared" si="14"/>
        <v>35.994517847022045</v>
      </c>
    </row>
    <row r="68" spans="3:26">
      <c r="C68" t="str">
        <f t="shared" si="11"/>
        <v>XLarge Ret</v>
      </c>
      <c r="D68" s="45"/>
      <c r="E68" s="309">
        <f t="shared" si="13"/>
        <v>0</v>
      </c>
      <c r="F68" s="309">
        <f t="shared" si="12"/>
        <v>0</v>
      </c>
      <c r="G68" s="309">
        <f t="shared" si="12"/>
        <v>0</v>
      </c>
      <c r="H68" s="309">
        <f t="shared" si="12"/>
        <v>0</v>
      </c>
      <c r="I68" s="309">
        <f t="shared" si="12"/>
        <v>0</v>
      </c>
      <c r="J68" s="309">
        <f t="shared" si="12"/>
        <v>0</v>
      </c>
      <c r="K68" s="309">
        <f t="shared" si="12"/>
        <v>0</v>
      </c>
      <c r="L68" s="309">
        <f t="shared" si="12"/>
        <v>0</v>
      </c>
      <c r="M68" s="309">
        <f t="shared" si="12"/>
        <v>0</v>
      </c>
      <c r="N68" s="309">
        <f t="shared" si="12"/>
        <v>0</v>
      </c>
      <c r="O68" s="309">
        <f t="shared" si="12"/>
        <v>0</v>
      </c>
      <c r="P68" s="309">
        <f t="shared" si="12"/>
        <v>0</v>
      </c>
      <c r="Q68" s="309">
        <f t="shared" si="12"/>
        <v>0</v>
      </c>
      <c r="R68" s="309">
        <f t="shared" si="12"/>
        <v>0</v>
      </c>
      <c r="S68" s="309">
        <f t="shared" si="12"/>
        <v>0</v>
      </c>
      <c r="T68" s="309">
        <f t="shared" si="12"/>
        <v>0</v>
      </c>
      <c r="U68" s="309">
        <f t="shared" si="12"/>
        <v>0</v>
      </c>
      <c r="V68" s="309">
        <f t="shared" si="12"/>
        <v>0</v>
      </c>
      <c r="W68" s="309">
        <f t="shared" si="12"/>
        <v>0</v>
      </c>
      <c r="X68" s="309">
        <f t="shared" si="12"/>
        <v>0</v>
      </c>
      <c r="Z68" s="301">
        <f t="shared" si="14"/>
        <v>0</v>
      </c>
    </row>
    <row r="69" spans="3:26">
      <c r="C69" t="str">
        <f t="shared" si="11"/>
        <v>Large Ret</v>
      </c>
      <c r="D69" s="45"/>
      <c r="E69" s="309">
        <f t="shared" si="13"/>
        <v>0</v>
      </c>
      <c r="F69" s="309">
        <f t="shared" si="12"/>
        <v>0</v>
      </c>
      <c r="G69" s="309">
        <f t="shared" si="12"/>
        <v>0</v>
      </c>
      <c r="H69" s="309">
        <f t="shared" si="12"/>
        <v>0</v>
      </c>
      <c r="I69" s="309">
        <f t="shared" si="12"/>
        <v>0</v>
      </c>
      <c r="J69" s="309">
        <f t="shared" si="12"/>
        <v>0</v>
      </c>
      <c r="K69" s="309">
        <f t="shared" si="12"/>
        <v>0</v>
      </c>
      <c r="L69" s="309">
        <f t="shared" si="12"/>
        <v>0</v>
      </c>
      <c r="M69" s="309">
        <f t="shared" si="12"/>
        <v>0</v>
      </c>
      <c r="N69" s="309">
        <f t="shared" si="12"/>
        <v>0</v>
      </c>
      <c r="O69" s="309">
        <f t="shared" si="12"/>
        <v>0</v>
      </c>
      <c r="P69" s="309">
        <f t="shared" si="12"/>
        <v>0</v>
      </c>
      <c r="Q69" s="309">
        <f t="shared" si="12"/>
        <v>0</v>
      </c>
      <c r="R69" s="309">
        <f t="shared" si="12"/>
        <v>0</v>
      </c>
      <c r="S69" s="309">
        <f t="shared" si="12"/>
        <v>0</v>
      </c>
      <c r="T69" s="309">
        <f t="shared" si="12"/>
        <v>0</v>
      </c>
      <c r="U69" s="309">
        <f t="shared" si="12"/>
        <v>0</v>
      </c>
      <c r="V69" s="309">
        <f t="shared" si="12"/>
        <v>0</v>
      </c>
      <c r="W69" s="309">
        <f t="shared" si="12"/>
        <v>0</v>
      </c>
      <c r="X69" s="309">
        <f t="shared" si="12"/>
        <v>0</v>
      </c>
      <c r="Z69" s="301">
        <f t="shared" si="14"/>
        <v>0</v>
      </c>
    </row>
    <row r="70" spans="3:26">
      <c r="C70" t="str">
        <f t="shared" si="11"/>
        <v>Medium Ret</v>
      </c>
      <c r="D70" s="45"/>
      <c r="E70" s="309">
        <f t="shared" si="13"/>
        <v>0</v>
      </c>
      <c r="F70" s="309">
        <f t="shared" si="12"/>
        <v>0</v>
      </c>
      <c r="G70" s="309">
        <f t="shared" si="12"/>
        <v>0</v>
      </c>
      <c r="H70" s="309">
        <f t="shared" si="12"/>
        <v>0</v>
      </c>
      <c r="I70" s="309">
        <f t="shared" si="12"/>
        <v>0</v>
      </c>
      <c r="J70" s="309">
        <f t="shared" si="12"/>
        <v>0</v>
      </c>
      <c r="K70" s="309">
        <f t="shared" si="12"/>
        <v>0</v>
      </c>
      <c r="L70" s="309">
        <f t="shared" si="12"/>
        <v>0</v>
      </c>
      <c r="M70" s="309">
        <f t="shared" si="12"/>
        <v>0</v>
      </c>
      <c r="N70" s="309">
        <f t="shared" si="12"/>
        <v>0</v>
      </c>
      <c r="O70" s="309">
        <f t="shared" si="12"/>
        <v>0</v>
      </c>
      <c r="P70" s="309">
        <f t="shared" si="12"/>
        <v>0</v>
      </c>
      <c r="Q70" s="309">
        <f t="shared" si="12"/>
        <v>0</v>
      </c>
      <c r="R70" s="309">
        <f t="shared" si="12"/>
        <v>0</v>
      </c>
      <c r="S70" s="309">
        <f t="shared" si="12"/>
        <v>0</v>
      </c>
      <c r="T70" s="309">
        <f t="shared" si="12"/>
        <v>0</v>
      </c>
      <c r="U70" s="309">
        <f t="shared" si="12"/>
        <v>0</v>
      </c>
      <c r="V70" s="309">
        <f t="shared" si="12"/>
        <v>0</v>
      </c>
      <c r="W70" s="309">
        <f t="shared" si="12"/>
        <v>0</v>
      </c>
      <c r="X70" s="309">
        <f t="shared" si="12"/>
        <v>0</v>
      </c>
      <c r="Z70" s="301">
        <f t="shared" si="14"/>
        <v>0</v>
      </c>
    </row>
    <row r="71" spans="3:26">
      <c r="C71" t="str">
        <f t="shared" si="11"/>
        <v>Small Ret</v>
      </c>
      <c r="D71" s="45"/>
      <c r="E71" s="309">
        <f t="shared" si="13"/>
        <v>0</v>
      </c>
      <c r="F71" s="309">
        <f t="shared" si="12"/>
        <v>0</v>
      </c>
      <c r="G71" s="309">
        <f t="shared" si="12"/>
        <v>0</v>
      </c>
      <c r="H71" s="309">
        <f t="shared" si="12"/>
        <v>0</v>
      </c>
      <c r="I71" s="309">
        <f t="shared" si="12"/>
        <v>0</v>
      </c>
      <c r="J71" s="309">
        <f t="shared" si="12"/>
        <v>0</v>
      </c>
      <c r="K71" s="309">
        <f t="shared" si="12"/>
        <v>0</v>
      </c>
      <c r="L71" s="309">
        <f t="shared" si="12"/>
        <v>0</v>
      </c>
      <c r="M71" s="309">
        <f t="shared" si="12"/>
        <v>0</v>
      </c>
      <c r="N71" s="309">
        <f t="shared" si="12"/>
        <v>0</v>
      </c>
      <c r="O71" s="309">
        <f t="shared" si="12"/>
        <v>0</v>
      </c>
      <c r="P71" s="309">
        <f t="shared" si="12"/>
        <v>0</v>
      </c>
      <c r="Q71" s="309">
        <f t="shared" si="12"/>
        <v>0</v>
      </c>
      <c r="R71" s="309">
        <f t="shared" si="12"/>
        <v>0</v>
      </c>
      <c r="S71" s="309">
        <f t="shared" si="12"/>
        <v>0</v>
      </c>
      <c r="T71" s="309">
        <f t="shared" si="12"/>
        <v>0</v>
      </c>
      <c r="U71" s="309">
        <f t="shared" si="12"/>
        <v>0</v>
      </c>
      <c r="V71" s="309">
        <f t="shared" si="12"/>
        <v>0</v>
      </c>
      <c r="W71" s="309">
        <f t="shared" si="12"/>
        <v>0</v>
      </c>
      <c r="X71" s="309">
        <f t="shared" si="12"/>
        <v>0</v>
      </c>
      <c r="Z71" s="301">
        <f t="shared" si="14"/>
        <v>0</v>
      </c>
    </row>
    <row r="72" spans="3:26">
      <c r="C72" t="str">
        <f t="shared" si="11"/>
        <v>School K-12</v>
      </c>
      <c r="D72" s="45"/>
      <c r="E72" s="309">
        <f t="shared" si="13"/>
        <v>0.81737484798513871</v>
      </c>
      <c r="F72" s="309">
        <f t="shared" si="12"/>
        <v>1.0595839310783393</v>
      </c>
      <c r="G72" s="309">
        <f t="shared" si="12"/>
        <v>1.3483952191967079</v>
      </c>
      <c r="H72" s="309">
        <f t="shared" si="12"/>
        <v>1.8501158241277038</v>
      </c>
      <c r="I72" s="309">
        <f t="shared" si="12"/>
        <v>2.0130709428142874</v>
      </c>
      <c r="J72" s="309">
        <f t="shared" si="12"/>
        <v>1.8116053418943547</v>
      </c>
      <c r="K72" s="309">
        <f t="shared" si="12"/>
        <v>2.4843774266702896</v>
      </c>
      <c r="L72" s="309">
        <f t="shared" si="12"/>
        <v>2.2993806473569642</v>
      </c>
      <c r="M72" s="309">
        <f t="shared" si="12"/>
        <v>2.3393928962123436</v>
      </c>
      <c r="N72" s="309">
        <f t="shared" si="12"/>
        <v>2.7378831298869111</v>
      </c>
      <c r="O72" s="309">
        <f t="shared" si="12"/>
        <v>2.8244629250558297</v>
      </c>
      <c r="P72" s="309">
        <f t="shared" si="12"/>
        <v>3.1617880996657535</v>
      </c>
      <c r="Q72" s="309">
        <f t="shared" si="12"/>
        <v>3.5320076224866011</v>
      </c>
      <c r="R72" s="309">
        <f t="shared" si="12"/>
        <v>3.2764953472830025</v>
      </c>
      <c r="S72" s="309">
        <f t="shared" si="12"/>
        <v>3.6088488667530529</v>
      </c>
      <c r="T72" s="309">
        <f t="shared" si="12"/>
        <v>3.5691515882671427</v>
      </c>
      <c r="U72" s="309">
        <f t="shared" si="12"/>
        <v>3.5349850147089357</v>
      </c>
      <c r="V72" s="309">
        <f t="shared" si="12"/>
        <v>3.3346358643598677</v>
      </c>
      <c r="W72" s="309">
        <f t="shared" si="12"/>
        <v>3.3044797081068142</v>
      </c>
      <c r="X72" s="309">
        <f t="shared" si="12"/>
        <v>3.4765307105570793</v>
      </c>
      <c r="Z72" s="301">
        <f t="shared" si="14"/>
        <v>52.384565954467107</v>
      </c>
    </row>
    <row r="73" spans="3:26">
      <c r="C73" t="str">
        <f t="shared" si="11"/>
        <v>University</v>
      </c>
      <c r="D73" s="45"/>
      <c r="E73" s="309">
        <f t="shared" si="13"/>
        <v>0.52079049409856193</v>
      </c>
      <c r="F73" s="309">
        <f t="shared" si="12"/>
        <v>0.67511404389974328</v>
      </c>
      <c r="G73" s="309">
        <f t="shared" si="12"/>
        <v>0.85913019488747466</v>
      </c>
      <c r="H73" s="309">
        <f t="shared" si="12"/>
        <v>1.178801545658221</v>
      </c>
      <c r="I73" s="309">
        <f t="shared" si="12"/>
        <v>1.2826284214005719</v>
      </c>
      <c r="J73" s="309">
        <f t="shared" si="12"/>
        <v>1.1542645867345174</v>
      </c>
      <c r="K73" s="309">
        <f t="shared" si="12"/>
        <v>1.5829214108463223</v>
      </c>
      <c r="L73" s="309">
        <f t="shared" si="12"/>
        <v>1.4650506880772984</v>
      </c>
      <c r="M73" s="309">
        <f t="shared" si="12"/>
        <v>1.4905444978057898</v>
      </c>
      <c r="N73" s="309">
        <f t="shared" si="12"/>
        <v>1.7444426036753291</v>
      </c>
      <c r="O73" s="309">
        <f t="shared" si="12"/>
        <v>1.7996069317876044</v>
      </c>
      <c r="P73" s="309">
        <f t="shared" si="12"/>
        <v>2.0145337120647731</v>
      </c>
      <c r="Q73" s="309">
        <f t="shared" si="12"/>
        <v>2.250419130719481</v>
      </c>
      <c r="R73" s="309">
        <f t="shared" si="12"/>
        <v>2.0876194502796581</v>
      </c>
      <c r="S73" s="309">
        <f t="shared" si="12"/>
        <v>2.2993785398171807</v>
      </c>
      <c r="T73" s="309">
        <f t="shared" si="12"/>
        <v>2.27408541350187</v>
      </c>
      <c r="U73" s="309">
        <f t="shared" si="12"/>
        <v>2.2523161765735558</v>
      </c>
      <c r="V73" s="309">
        <f t="shared" si="12"/>
        <v>2.1246636885385737</v>
      </c>
      <c r="W73" s="309">
        <f t="shared" si="12"/>
        <v>2.1054496895344998</v>
      </c>
      <c r="X73" s="309">
        <f t="shared" si="12"/>
        <v>2.2150720088376947</v>
      </c>
      <c r="Z73" s="301">
        <f t="shared" si="14"/>
        <v>33.376833228738718</v>
      </c>
    </row>
    <row r="74" spans="3:26">
      <c r="C74" t="str">
        <f t="shared" si="11"/>
        <v>Warehouse</v>
      </c>
      <c r="D74" s="45"/>
      <c r="E74" s="309">
        <f t="shared" si="13"/>
        <v>0.76900962676112183</v>
      </c>
      <c r="F74" s="309">
        <f t="shared" si="12"/>
        <v>0.99688685719804659</v>
      </c>
      <c r="G74" s="309">
        <f t="shared" si="12"/>
        <v>1.268608774538404</v>
      </c>
      <c r="H74" s="309">
        <f t="shared" si="12"/>
        <v>1.740641864481691</v>
      </c>
      <c r="I74" s="309">
        <f t="shared" si="12"/>
        <v>1.8939546992341774</v>
      </c>
      <c r="J74" s="309">
        <f t="shared" si="12"/>
        <v>1.7044101017333499</v>
      </c>
      <c r="K74" s="309">
        <f t="shared" si="12"/>
        <v>2.3373733144920696</v>
      </c>
      <c r="L74" s="309">
        <f t="shared" si="12"/>
        <v>2.1633230552230978</v>
      </c>
      <c r="M74" s="309">
        <f t="shared" si="12"/>
        <v>2.200967722946845</v>
      </c>
      <c r="N74" s="309">
        <f t="shared" si="12"/>
        <v>2.5758787281257103</v>
      </c>
      <c r="O74" s="309">
        <f t="shared" si="12"/>
        <v>2.6573354748460543</v>
      </c>
      <c r="P74" s="309">
        <f t="shared" si="12"/>
        <v>2.9747006436708037</v>
      </c>
      <c r="Q74" s="309">
        <f t="shared" si="12"/>
        <v>3.323013755783248</v>
      </c>
      <c r="R74" s="309">
        <f t="shared" si="12"/>
        <v>3.0826205018538388</v>
      </c>
      <c r="S74" s="309">
        <f t="shared" si="12"/>
        <v>3.3953081953771118</v>
      </c>
      <c r="T74" s="309">
        <f t="shared" si="12"/>
        <v>3.3579598607823611</v>
      </c>
      <c r="U74" s="309">
        <f t="shared" si="12"/>
        <v>3.3258149715134162</v>
      </c>
      <c r="V74" s="309">
        <f t="shared" si="12"/>
        <v>3.1373207626303876</v>
      </c>
      <c r="W74" s="309">
        <f t="shared" si="12"/>
        <v>3.1089489886250141</v>
      </c>
      <c r="X74" s="309">
        <f t="shared" si="12"/>
        <v>3.2708194908851485</v>
      </c>
      <c r="Z74" s="301">
        <f t="shared" si="14"/>
        <v>49.284897390701886</v>
      </c>
    </row>
    <row r="75" spans="3:26">
      <c r="C75" t="str">
        <f t="shared" si="11"/>
        <v>Supermarket</v>
      </c>
      <c r="D75" s="45"/>
      <c r="E75" s="309">
        <f t="shared" si="13"/>
        <v>0</v>
      </c>
      <c r="F75" s="309">
        <f t="shared" si="12"/>
        <v>0</v>
      </c>
      <c r="G75" s="309">
        <f t="shared" si="12"/>
        <v>0</v>
      </c>
      <c r="H75" s="309">
        <f t="shared" si="12"/>
        <v>0</v>
      </c>
      <c r="I75" s="309">
        <f t="shared" si="12"/>
        <v>0</v>
      </c>
      <c r="J75" s="309">
        <f t="shared" si="12"/>
        <v>0</v>
      </c>
      <c r="K75" s="309">
        <f t="shared" si="12"/>
        <v>0</v>
      </c>
      <c r="L75" s="309">
        <f t="shared" si="12"/>
        <v>0</v>
      </c>
      <c r="M75" s="309">
        <f t="shared" si="12"/>
        <v>0</v>
      </c>
      <c r="N75" s="309">
        <f t="shared" si="12"/>
        <v>0</v>
      </c>
      <c r="O75" s="309">
        <f t="shared" si="12"/>
        <v>0</v>
      </c>
      <c r="P75" s="309">
        <f t="shared" si="12"/>
        <v>0</v>
      </c>
      <c r="Q75" s="309">
        <f t="shared" si="12"/>
        <v>0</v>
      </c>
      <c r="R75" s="309">
        <f t="shared" si="12"/>
        <v>0</v>
      </c>
      <c r="S75" s="309">
        <f t="shared" si="12"/>
        <v>0</v>
      </c>
      <c r="T75" s="309">
        <f t="shared" si="12"/>
        <v>0</v>
      </c>
      <c r="U75" s="309">
        <f t="shared" si="12"/>
        <v>0</v>
      </c>
      <c r="V75" s="309">
        <f t="shared" si="12"/>
        <v>0</v>
      </c>
      <c r="W75" s="309">
        <f t="shared" si="12"/>
        <v>0</v>
      </c>
      <c r="X75" s="309">
        <f t="shared" si="12"/>
        <v>0</v>
      </c>
      <c r="Z75" s="301">
        <f t="shared" si="14"/>
        <v>0</v>
      </c>
    </row>
    <row r="76" spans="3:26">
      <c r="C76" t="str">
        <f t="shared" si="11"/>
        <v>MiniMart</v>
      </c>
      <c r="D76" s="45"/>
      <c r="E76" s="309">
        <f t="shared" si="13"/>
        <v>0</v>
      </c>
      <c r="F76" s="309">
        <f t="shared" si="12"/>
        <v>0</v>
      </c>
      <c r="G76" s="309">
        <f t="shared" si="12"/>
        <v>0</v>
      </c>
      <c r="H76" s="309">
        <f t="shared" si="12"/>
        <v>0</v>
      </c>
      <c r="I76" s="309">
        <f t="shared" si="12"/>
        <v>0</v>
      </c>
      <c r="J76" s="309">
        <f t="shared" si="12"/>
        <v>0</v>
      </c>
      <c r="K76" s="309">
        <f t="shared" si="12"/>
        <v>0</v>
      </c>
      <c r="L76" s="309">
        <f t="shared" si="12"/>
        <v>0</v>
      </c>
      <c r="M76" s="309">
        <f t="shared" si="12"/>
        <v>0</v>
      </c>
      <c r="N76" s="309">
        <f t="shared" si="12"/>
        <v>0</v>
      </c>
      <c r="O76" s="309">
        <f t="shared" si="12"/>
        <v>0</v>
      </c>
      <c r="P76" s="309">
        <f t="shared" si="12"/>
        <v>0</v>
      </c>
      <c r="Q76" s="309">
        <f t="shared" si="12"/>
        <v>0</v>
      </c>
      <c r="R76" s="309">
        <f t="shared" si="12"/>
        <v>0</v>
      </c>
      <c r="S76" s="309">
        <f t="shared" si="12"/>
        <v>0</v>
      </c>
      <c r="T76" s="309">
        <f t="shared" si="12"/>
        <v>0</v>
      </c>
      <c r="U76" s="309">
        <f t="shared" si="12"/>
        <v>0</v>
      </c>
      <c r="V76" s="309">
        <f t="shared" si="12"/>
        <v>0</v>
      </c>
      <c r="W76" s="309">
        <f t="shared" si="12"/>
        <v>0</v>
      </c>
      <c r="X76" s="309">
        <f t="shared" si="12"/>
        <v>0</v>
      </c>
      <c r="Z76" s="301">
        <f t="shared" si="14"/>
        <v>0</v>
      </c>
    </row>
    <row r="77" spans="3:26">
      <c r="C77" t="str">
        <f t="shared" si="11"/>
        <v>Restaurant</v>
      </c>
      <c r="D77" s="45"/>
      <c r="E77" s="309">
        <f t="shared" si="13"/>
        <v>0</v>
      </c>
      <c r="F77" s="309">
        <f t="shared" si="12"/>
        <v>0</v>
      </c>
      <c r="G77" s="309">
        <f t="shared" si="12"/>
        <v>0</v>
      </c>
      <c r="H77" s="309">
        <f t="shared" si="12"/>
        <v>0</v>
      </c>
      <c r="I77" s="309">
        <f t="shared" si="12"/>
        <v>0</v>
      </c>
      <c r="J77" s="309">
        <f t="shared" si="12"/>
        <v>0</v>
      </c>
      <c r="K77" s="309">
        <f t="shared" si="12"/>
        <v>0</v>
      </c>
      <c r="L77" s="309">
        <f t="shared" si="12"/>
        <v>0</v>
      </c>
      <c r="M77" s="309">
        <f t="shared" si="12"/>
        <v>0</v>
      </c>
      <c r="N77" s="309">
        <f t="shared" si="12"/>
        <v>0</v>
      </c>
      <c r="O77" s="309">
        <f t="shared" si="12"/>
        <v>0</v>
      </c>
      <c r="P77" s="309">
        <f t="shared" si="12"/>
        <v>0</v>
      </c>
      <c r="Q77" s="309">
        <f t="shared" si="12"/>
        <v>0</v>
      </c>
      <c r="R77" s="309">
        <f t="shared" si="12"/>
        <v>0</v>
      </c>
      <c r="S77" s="309">
        <f t="shared" si="12"/>
        <v>0</v>
      </c>
      <c r="T77" s="309">
        <f t="shared" si="12"/>
        <v>0</v>
      </c>
      <c r="U77" s="309">
        <f t="shared" si="12"/>
        <v>0</v>
      </c>
      <c r="V77" s="309">
        <f t="shared" si="12"/>
        <v>0</v>
      </c>
      <c r="W77" s="309">
        <f t="shared" si="12"/>
        <v>0</v>
      </c>
      <c r="X77" s="309">
        <f t="shared" si="12"/>
        <v>0</v>
      </c>
      <c r="Z77" s="301">
        <f t="shared" si="14"/>
        <v>0</v>
      </c>
    </row>
    <row r="78" spans="3:26">
      <c r="C78" t="str">
        <f t="shared" si="11"/>
        <v>Lodging</v>
      </c>
      <c r="D78" s="45"/>
      <c r="E78" s="309">
        <f t="shared" si="13"/>
        <v>0</v>
      </c>
      <c r="F78" s="309">
        <f t="shared" si="12"/>
        <v>0</v>
      </c>
      <c r="G78" s="309">
        <f t="shared" si="12"/>
        <v>0</v>
      </c>
      <c r="H78" s="309">
        <f t="shared" si="12"/>
        <v>0</v>
      </c>
      <c r="I78" s="309">
        <f t="shared" si="12"/>
        <v>0</v>
      </c>
      <c r="J78" s="309">
        <f t="shared" si="12"/>
        <v>0</v>
      </c>
      <c r="K78" s="309">
        <f t="shared" si="12"/>
        <v>0</v>
      </c>
      <c r="L78" s="309">
        <f t="shared" si="12"/>
        <v>0</v>
      </c>
      <c r="M78" s="309">
        <f t="shared" si="12"/>
        <v>0</v>
      </c>
      <c r="N78" s="309">
        <f t="shared" si="12"/>
        <v>0</v>
      </c>
      <c r="O78" s="309">
        <f t="shared" si="12"/>
        <v>0</v>
      </c>
      <c r="P78" s="309">
        <f t="shared" si="12"/>
        <v>0</v>
      </c>
      <c r="Q78" s="309">
        <f t="shared" si="12"/>
        <v>0</v>
      </c>
      <c r="R78" s="309">
        <f t="shared" si="12"/>
        <v>0</v>
      </c>
      <c r="S78" s="309">
        <f t="shared" si="12"/>
        <v>0</v>
      </c>
      <c r="T78" s="309">
        <f t="shared" si="12"/>
        <v>0</v>
      </c>
      <c r="U78" s="309">
        <f t="shared" si="12"/>
        <v>0</v>
      </c>
      <c r="V78" s="309">
        <f t="shared" si="12"/>
        <v>0</v>
      </c>
      <c r="W78" s="309">
        <f t="shared" si="12"/>
        <v>0</v>
      </c>
      <c r="X78" s="309">
        <f t="shared" si="12"/>
        <v>0</v>
      </c>
      <c r="Z78" s="301">
        <f t="shared" si="14"/>
        <v>0</v>
      </c>
    </row>
    <row r="79" spans="3:26">
      <c r="C79" t="str">
        <f t="shared" si="11"/>
        <v>Hospital</v>
      </c>
      <c r="D79" s="45"/>
      <c r="E79" s="309">
        <f t="shared" si="13"/>
        <v>0</v>
      </c>
      <c r="F79" s="309">
        <f t="shared" si="12"/>
        <v>0</v>
      </c>
      <c r="G79" s="309">
        <f t="shared" si="12"/>
        <v>0</v>
      </c>
      <c r="H79" s="309">
        <f t="shared" si="12"/>
        <v>0</v>
      </c>
      <c r="I79" s="309">
        <f t="shared" si="12"/>
        <v>0</v>
      </c>
      <c r="J79" s="309">
        <f t="shared" ref="F79:X82" si="15">J54*J$64*$Y$12</f>
        <v>0</v>
      </c>
      <c r="K79" s="309">
        <f t="shared" si="15"/>
        <v>0</v>
      </c>
      <c r="L79" s="309">
        <f t="shared" si="15"/>
        <v>0</v>
      </c>
      <c r="M79" s="309">
        <f t="shared" si="15"/>
        <v>0</v>
      </c>
      <c r="N79" s="309">
        <f t="shared" si="15"/>
        <v>0</v>
      </c>
      <c r="O79" s="309">
        <f t="shared" si="15"/>
        <v>0</v>
      </c>
      <c r="P79" s="309">
        <f t="shared" si="15"/>
        <v>0</v>
      </c>
      <c r="Q79" s="309">
        <f t="shared" si="15"/>
        <v>0</v>
      </c>
      <c r="R79" s="309">
        <f t="shared" si="15"/>
        <v>0</v>
      </c>
      <c r="S79" s="309">
        <f t="shared" si="15"/>
        <v>0</v>
      </c>
      <c r="T79" s="309">
        <f t="shared" si="15"/>
        <v>0</v>
      </c>
      <c r="U79" s="309">
        <f t="shared" si="15"/>
        <v>0</v>
      </c>
      <c r="V79" s="309">
        <f t="shared" si="15"/>
        <v>0</v>
      </c>
      <c r="W79" s="309">
        <f t="shared" si="15"/>
        <v>0</v>
      </c>
      <c r="X79" s="309">
        <f t="shared" si="15"/>
        <v>0</v>
      </c>
      <c r="Z79" s="301">
        <f t="shared" si="14"/>
        <v>0</v>
      </c>
    </row>
    <row r="80" spans="3:26">
      <c r="C80" t="str">
        <f t="shared" si="11"/>
        <v>Residential Care</v>
      </c>
      <c r="D80" s="45"/>
      <c r="E80" s="309">
        <f t="shared" si="13"/>
        <v>0</v>
      </c>
      <c r="F80" s="309">
        <f t="shared" si="15"/>
        <v>0</v>
      </c>
      <c r="G80" s="309">
        <f t="shared" si="15"/>
        <v>0</v>
      </c>
      <c r="H80" s="309">
        <f t="shared" si="15"/>
        <v>0</v>
      </c>
      <c r="I80" s="309">
        <f t="shared" si="15"/>
        <v>0</v>
      </c>
      <c r="J80" s="309">
        <f t="shared" si="15"/>
        <v>0</v>
      </c>
      <c r="K80" s="309">
        <f t="shared" si="15"/>
        <v>0</v>
      </c>
      <c r="L80" s="309">
        <f t="shared" si="15"/>
        <v>0</v>
      </c>
      <c r="M80" s="309">
        <f t="shared" si="15"/>
        <v>0</v>
      </c>
      <c r="N80" s="309">
        <f t="shared" si="15"/>
        <v>0</v>
      </c>
      <c r="O80" s="309">
        <f t="shared" si="15"/>
        <v>0</v>
      </c>
      <c r="P80" s="309">
        <f t="shared" si="15"/>
        <v>0</v>
      </c>
      <c r="Q80" s="309">
        <f t="shared" si="15"/>
        <v>0</v>
      </c>
      <c r="R80" s="309">
        <f t="shared" si="15"/>
        <v>0</v>
      </c>
      <c r="S80" s="309">
        <f t="shared" si="15"/>
        <v>0</v>
      </c>
      <c r="T80" s="309">
        <f t="shared" si="15"/>
        <v>0</v>
      </c>
      <c r="U80" s="309">
        <f t="shared" si="15"/>
        <v>0</v>
      </c>
      <c r="V80" s="309">
        <f t="shared" si="15"/>
        <v>0</v>
      </c>
      <c r="W80" s="309">
        <f t="shared" si="15"/>
        <v>0</v>
      </c>
      <c r="X80" s="309">
        <f t="shared" si="15"/>
        <v>0</v>
      </c>
      <c r="Z80" s="301">
        <f t="shared" si="14"/>
        <v>0</v>
      </c>
    </row>
    <row r="81" spans="1:26">
      <c r="C81" t="str">
        <f t="shared" si="11"/>
        <v>Assembly</v>
      </c>
      <c r="D81" s="45"/>
      <c r="E81" s="309">
        <f t="shared" si="13"/>
        <v>0</v>
      </c>
      <c r="F81" s="309">
        <f t="shared" si="15"/>
        <v>0</v>
      </c>
      <c r="G81" s="309">
        <f t="shared" si="15"/>
        <v>0</v>
      </c>
      <c r="H81" s="309">
        <f t="shared" si="15"/>
        <v>0</v>
      </c>
      <c r="I81" s="309">
        <f t="shared" si="15"/>
        <v>0</v>
      </c>
      <c r="J81" s="309">
        <f t="shared" si="15"/>
        <v>0</v>
      </c>
      <c r="K81" s="309">
        <f t="shared" si="15"/>
        <v>0</v>
      </c>
      <c r="L81" s="309">
        <f t="shared" si="15"/>
        <v>0</v>
      </c>
      <c r="M81" s="309">
        <f t="shared" si="15"/>
        <v>0</v>
      </c>
      <c r="N81" s="309">
        <f t="shared" si="15"/>
        <v>0</v>
      </c>
      <c r="O81" s="309">
        <f t="shared" si="15"/>
        <v>0</v>
      </c>
      <c r="P81" s="309">
        <f t="shared" si="15"/>
        <v>0</v>
      </c>
      <c r="Q81" s="309">
        <f t="shared" si="15"/>
        <v>0</v>
      </c>
      <c r="R81" s="309">
        <f t="shared" si="15"/>
        <v>0</v>
      </c>
      <c r="S81" s="309">
        <f t="shared" si="15"/>
        <v>0</v>
      </c>
      <c r="T81" s="309">
        <f t="shared" si="15"/>
        <v>0</v>
      </c>
      <c r="U81" s="309">
        <f t="shared" si="15"/>
        <v>0</v>
      </c>
      <c r="V81" s="309">
        <f t="shared" si="15"/>
        <v>0</v>
      </c>
      <c r="W81" s="309">
        <f t="shared" si="15"/>
        <v>0</v>
      </c>
      <c r="X81" s="309">
        <f t="shared" si="15"/>
        <v>0</v>
      </c>
      <c r="Z81" s="301">
        <f t="shared" si="14"/>
        <v>0</v>
      </c>
    </row>
    <row r="82" spans="1:26">
      <c r="C82" t="str">
        <f t="shared" si="11"/>
        <v>Other</v>
      </c>
      <c r="D82" s="45"/>
      <c r="E82" s="309">
        <f t="shared" si="13"/>
        <v>0.26264750518507485</v>
      </c>
      <c r="F82" s="309">
        <f t="shared" si="15"/>
        <v>0.34047668180386692</v>
      </c>
      <c r="G82" s="309">
        <f t="shared" si="15"/>
        <v>0.4332805703509201</v>
      </c>
      <c r="H82" s="309">
        <f t="shared" si="15"/>
        <v>0.59449872565616946</v>
      </c>
      <c r="I82" s="309">
        <f t="shared" si="15"/>
        <v>0.64686118271693183</v>
      </c>
      <c r="J82" s="309">
        <f t="shared" si="15"/>
        <v>0.58212413142073816</v>
      </c>
      <c r="K82" s="309">
        <f t="shared" si="15"/>
        <v>0.79830635192842603</v>
      </c>
      <c r="L82" s="309">
        <f t="shared" si="15"/>
        <v>0.73886123605081788</v>
      </c>
      <c r="M82" s="309">
        <f t="shared" si="15"/>
        <v>0.75171839377302474</v>
      </c>
      <c r="N82" s="309">
        <f t="shared" si="15"/>
        <v>0.87976547764554625</v>
      </c>
      <c r="O82" s="309">
        <f t="shared" si="15"/>
        <v>0.90758621039332577</v>
      </c>
      <c r="P82" s="309">
        <f t="shared" si="15"/>
        <v>1.0159790925156627</v>
      </c>
      <c r="Q82" s="309">
        <f t="shared" si="15"/>
        <v>1.1349419334684985</v>
      </c>
      <c r="R82" s="309">
        <f t="shared" si="15"/>
        <v>1.0528380348816808</v>
      </c>
      <c r="S82" s="309">
        <f t="shared" si="15"/>
        <v>1.1596333723495096</v>
      </c>
      <c r="T82" s="309">
        <f t="shared" si="15"/>
        <v>1.1468774242277107</v>
      </c>
      <c r="U82" s="309">
        <f t="shared" si="15"/>
        <v>1.1358986605332981</v>
      </c>
      <c r="V82" s="309">
        <f t="shared" si="15"/>
        <v>1.0715203589072502</v>
      </c>
      <c r="W82" s="309">
        <f t="shared" si="15"/>
        <v>1.0618302647902609</v>
      </c>
      <c r="X82" s="309">
        <f t="shared" si="15"/>
        <v>1.1171155071359797</v>
      </c>
      <c r="Z82" s="301">
        <f t="shared" si="14"/>
        <v>16.832761115734694</v>
      </c>
    </row>
    <row r="83" spans="1:26">
      <c r="D83" s="45"/>
      <c r="E83" s="309"/>
      <c r="F83" s="309"/>
      <c r="G83" s="309"/>
      <c r="H83" s="309"/>
      <c r="I83" s="309"/>
      <c r="J83" s="309"/>
      <c r="K83" s="309"/>
      <c r="L83" s="309"/>
      <c r="M83" s="309"/>
      <c r="N83" s="309"/>
      <c r="O83" s="309"/>
      <c r="P83" s="309"/>
      <c r="Q83" s="309"/>
      <c r="R83" s="309"/>
      <c r="S83" s="309"/>
      <c r="T83" s="309"/>
      <c r="U83" s="309"/>
      <c r="V83" s="309"/>
      <c r="W83" s="309"/>
      <c r="X83" s="309"/>
      <c r="Z83" s="301"/>
    </row>
    <row r="84" spans="1:26">
      <c r="C84" t="s">
        <v>337</v>
      </c>
      <c r="D84" s="45"/>
      <c r="E84" s="309">
        <f>SUM(E65:E82)</f>
        <v>4.0547279238000185</v>
      </c>
      <c r="F84" s="309">
        <f t="shared" ref="F84:X84" si="16">SUM(F65:F82)</f>
        <v>5.2562475632125789</v>
      </c>
      <c r="G84" s="309">
        <f t="shared" si="16"/>
        <v>6.6889454221311517</v>
      </c>
      <c r="H84" s="309">
        <f t="shared" si="16"/>
        <v>9.1778164117074486</v>
      </c>
      <c r="I84" s="309">
        <f t="shared" si="16"/>
        <v>9.9861831869922337</v>
      </c>
      <c r="J84" s="309">
        <f t="shared" si="16"/>
        <v>8.9867785689655513</v>
      </c>
      <c r="K84" s="309">
        <f t="shared" si="16"/>
        <v>12.324179720002359</v>
      </c>
      <c r="L84" s="309">
        <f t="shared" si="16"/>
        <v>11.40647151214171</v>
      </c>
      <c r="M84" s="309">
        <f t="shared" si="16"/>
        <v>11.60495912541715</v>
      </c>
      <c r="N84" s="309">
        <f t="shared" si="16"/>
        <v>13.581738178289646</v>
      </c>
      <c r="O84" s="309">
        <f t="shared" si="16"/>
        <v>14.011232080596123</v>
      </c>
      <c r="P84" s="309">
        <f t="shared" si="16"/>
        <v>15.684591382345083</v>
      </c>
      <c r="Q84" s="309">
        <f t="shared" si="16"/>
        <v>17.521128732152178</v>
      </c>
      <c r="R84" s="309">
        <f t="shared" si="16"/>
        <v>16.253616329861401</v>
      </c>
      <c r="S84" s="309">
        <f t="shared" si="16"/>
        <v>17.902312884802289</v>
      </c>
      <c r="T84" s="309">
        <f t="shared" si="16"/>
        <v>17.705387735989031</v>
      </c>
      <c r="U84" s="309">
        <f t="shared" si="16"/>
        <v>17.535898596203864</v>
      </c>
      <c r="V84" s="309">
        <f t="shared" si="16"/>
        <v>16.542032322446513</v>
      </c>
      <c r="W84" s="309">
        <f t="shared" si="16"/>
        <v>16.392437544560767</v>
      </c>
      <c r="X84" s="309">
        <f t="shared" si="16"/>
        <v>17.245926009091498</v>
      </c>
      <c r="Z84" s="301"/>
    </row>
    <row r="88" spans="1:26" ht="15">
      <c r="A88" s="76" t="s">
        <v>81</v>
      </c>
      <c r="B88" s="302"/>
      <c r="C88" s="23"/>
      <c r="D88" s="90" t="s">
        <v>41</v>
      </c>
      <c r="E88" s="23" t="s">
        <v>82</v>
      </c>
      <c r="F88" s="23"/>
      <c r="G88" s="23"/>
      <c r="H88" s="23"/>
      <c r="I88" s="23"/>
      <c r="J88" s="23"/>
      <c r="K88" s="23"/>
      <c r="L88" s="23"/>
      <c r="M88" s="23"/>
      <c r="N88" s="23"/>
      <c r="O88" s="23"/>
      <c r="P88" s="23"/>
      <c r="Q88" s="23"/>
      <c r="R88" s="23"/>
      <c r="S88" s="23"/>
      <c r="T88" s="23"/>
      <c r="U88" s="23"/>
      <c r="V88" s="23"/>
      <c r="W88" s="23"/>
      <c r="X88" s="23"/>
    </row>
    <row r="89" spans="1:26" ht="15">
      <c r="A89" s="88"/>
      <c r="B89" s="88" t="s">
        <v>83</v>
      </c>
      <c r="C89" s="88"/>
      <c r="D89" s="88">
        <v>1000</v>
      </c>
      <c r="E89" s="91">
        <f t="shared" ref="E89:X90" si="17">E11</f>
        <v>2016</v>
      </c>
      <c r="F89" s="91">
        <f t="shared" si="17"/>
        <v>2017</v>
      </c>
      <c r="G89" s="91">
        <f t="shared" si="17"/>
        <v>2018</v>
      </c>
      <c r="H89" s="91">
        <f t="shared" si="17"/>
        <v>2019</v>
      </c>
      <c r="I89" s="91">
        <f t="shared" si="17"/>
        <v>2020</v>
      </c>
      <c r="J89" s="91">
        <f t="shared" si="17"/>
        <v>2021</v>
      </c>
      <c r="K89" s="91">
        <f t="shared" si="17"/>
        <v>2022</v>
      </c>
      <c r="L89" s="91">
        <f t="shared" si="17"/>
        <v>2023</v>
      </c>
      <c r="M89" s="91">
        <f t="shared" si="17"/>
        <v>2024</v>
      </c>
      <c r="N89" s="91">
        <f t="shared" si="17"/>
        <v>2025</v>
      </c>
      <c r="O89" s="91">
        <f t="shared" si="17"/>
        <v>2026</v>
      </c>
      <c r="P89" s="91">
        <f t="shared" si="17"/>
        <v>2027</v>
      </c>
      <c r="Q89" s="91">
        <f t="shared" si="17"/>
        <v>2028</v>
      </c>
      <c r="R89" s="91">
        <f t="shared" si="17"/>
        <v>2029</v>
      </c>
      <c r="S89" s="91">
        <f t="shared" si="17"/>
        <v>2030</v>
      </c>
      <c r="T89" s="91">
        <f t="shared" si="17"/>
        <v>2031</v>
      </c>
      <c r="U89" s="91">
        <f t="shared" si="17"/>
        <v>2032</v>
      </c>
      <c r="V89" s="91">
        <f t="shared" si="17"/>
        <v>2033</v>
      </c>
      <c r="W89" s="91">
        <f t="shared" si="17"/>
        <v>2034</v>
      </c>
      <c r="X89" s="91">
        <f t="shared" si="17"/>
        <v>2035</v>
      </c>
      <c r="Y89" s="303" t="s">
        <v>78</v>
      </c>
    </row>
    <row r="90" spans="1:26" ht="15">
      <c r="A90" s="88" t="s">
        <v>84</v>
      </c>
      <c r="B90" s="88" t="s">
        <v>85</v>
      </c>
      <c r="C90" s="88" t="s">
        <v>86</v>
      </c>
      <c r="D90" s="88" t="s">
        <v>87</v>
      </c>
      <c r="E90" s="92" t="str">
        <f t="shared" si="17"/>
        <v>FLOOR_2016</v>
      </c>
      <c r="F90" s="92" t="str">
        <f t="shared" si="17"/>
        <v>FLOOR_2017</v>
      </c>
      <c r="G90" s="92" t="str">
        <f t="shared" si="17"/>
        <v>FLOOR_2018</v>
      </c>
      <c r="H90" s="92" t="str">
        <f t="shared" si="17"/>
        <v>FLOOR_2019</v>
      </c>
      <c r="I90" s="92" t="str">
        <f t="shared" si="17"/>
        <v>FLOOR_2020</v>
      </c>
      <c r="J90" s="92" t="str">
        <f t="shared" si="17"/>
        <v>FLOOR_2021</v>
      </c>
      <c r="K90" s="92" t="str">
        <f t="shared" si="17"/>
        <v>FLOOR_2022</v>
      </c>
      <c r="L90" s="92" t="str">
        <f t="shared" si="17"/>
        <v>FLOOR_2023</v>
      </c>
      <c r="M90" s="92" t="str">
        <f t="shared" si="17"/>
        <v>FLOOR_2024</v>
      </c>
      <c r="N90" s="92" t="str">
        <f t="shared" si="17"/>
        <v>FLOOR_2025</v>
      </c>
      <c r="O90" s="92" t="str">
        <f t="shared" si="17"/>
        <v>FLOOR_2026</v>
      </c>
      <c r="P90" s="92" t="str">
        <f t="shared" si="17"/>
        <v>FLOOR_2027</v>
      </c>
      <c r="Q90" s="92" t="str">
        <f t="shared" si="17"/>
        <v>FLOOR_2028</v>
      </c>
      <c r="R90" s="92" t="str">
        <f t="shared" si="17"/>
        <v>FLOOR_2029</v>
      </c>
      <c r="S90" s="92" t="str">
        <f t="shared" si="17"/>
        <v>FLOOR_2030</v>
      </c>
      <c r="T90" s="92" t="str">
        <f t="shared" si="17"/>
        <v>FLOOR_2031</v>
      </c>
      <c r="U90" s="92" t="str">
        <f t="shared" si="17"/>
        <v>FLOOR_2032</v>
      </c>
      <c r="V90" s="92" t="str">
        <f t="shared" si="17"/>
        <v>FLOOR_2033</v>
      </c>
      <c r="W90" s="92" t="str">
        <f t="shared" si="17"/>
        <v>FLOOR_2034</v>
      </c>
      <c r="X90" s="92" t="str">
        <f t="shared" si="17"/>
        <v>FLOOR_2035</v>
      </c>
      <c r="Y90" s="303" t="s">
        <v>78</v>
      </c>
    </row>
    <row r="91" spans="1:26" ht="15">
      <c r="A91" s="316">
        <f t="shared" ref="A91:A126" si="18">VLOOKUP($D91,MeasOut,3,FALSE)</f>
        <v>458.17514534455051</v>
      </c>
      <c r="B91" s="304">
        <f t="shared" ref="B91:B126" si="19">VLOOKUP($D91,MeasOut,11,FALSE)</f>
        <v>84.006120589620707</v>
      </c>
      <c r="C91" s="310" t="str">
        <f t="shared" ref="C91:C108" si="20">C13</f>
        <v>Large Off</v>
      </c>
      <c r="D91" s="45" t="s">
        <v>782</v>
      </c>
      <c r="E91" s="296">
        <f>VLOOKUP($C91,$C$65:$X$82,E$63,FALSE)*$D$89*$A91/8760/1000*VLOOKUP($D91,MMap!$C$10:$AE$93,MATCH("Control Type Weight",MMap!$C$10:$AH$10,0),FALSE)</f>
        <v>2.0562681108758581E-2</v>
      </c>
      <c r="F91" s="296">
        <f>VLOOKUP($C91,$C$65:$X$82,F$63,FALSE)*$D$89*$A91/8760/1000*VLOOKUP($D91,MMap!$C$10:$AE$93,MATCH("Control Type Weight",MMap!$C$10:$AH$10,0),FALSE)</f>
        <v>2.6655929695459463E-2</v>
      </c>
      <c r="G91" s="296">
        <f>VLOOKUP($C91,$C$65:$X$82,G$63,FALSE)*$D$89*$A91/8760/1000*VLOOKUP($D91,MMap!$C$10:$AE$93,MATCH("Control Type Weight",MMap!$C$10:$AH$10,0),FALSE)</f>
        <v>3.3921548931024434E-2</v>
      </c>
      <c r="H91" s="296">
        <f>VLOOKUP($C91,$C$65:$X$82,H$63,FALSE)*$D$89*$A91/8760/1000*VLOOKUP($D91,MMap!$C$10:$AE$93,MATCH("Control Type Weight",MMap!$C$10:$AH$10,0),FALSE)</f>
        <v>4.6543323176122184E-2</v>
      </c>
      <c r="I91" s="296">
        <f>VLOOKUP($C91,$C$65:$X$82,I$63,FALSE)*$D$89*$A91/8760/1000*VLOOKUP($D91,MMap!$C$10:$AE$93,MATCH("Control Type Weight",MMap!$C$10:$AH$10,0),FALSE)</f>
        <v>5.0642781519930985E-2</v>
      </c>
      <c r="J91" s="296">
        <f>VLOOKUP($C91,$C$65:$X$82,J$63,FALSE)*$D$89*$A91/8760/1000*VLOOKUP($D91,MMap!$C$10:$AE$93,MATCH("Control Type Weight",MMap!$C$10:$AH$10,0),FALSE)</f>
        <v>4.5574515819912377E-2</v>
      </c>
      <c r="K91" s="296">
        <f>VLOOKUP($C91,$C$65:$X$82,K$63,FALSE)*$D$89*$A91/8760/1000*VLOOKUP($D91,MMap!$C$10:$AE$93,MATCH("Control Type Weight",MMap!$C$10:$AH$10,0),FALSE)</f>
        <v>6.2499428388758368E-2</v>
      </c>
      <c r="L91" s="296">
        <f>VLOOKUP($C91,$C$65:$X$82,L$63,FALSE)*$D$89*$A91/8760/1000*VLOOKUP($D91,MMap!$C$10:$AE$93,MATCH("Control Type Weight",MMap!$C$10:$AH$10,0),FALSE)</f>
        <v>5.7845468472393927E-2</v>
      </c>
      <c r="M91" s="296">
        <f>VLOOKUP($C91,$C$65:$X$82,M$63,FALSE)*$D$89*$A91/8760/1000*VLOOKUP($D91,MMap!$C$10:$AE$93,MATCH("Control Type Weight",MMap!$C$10:$AH$10,0),FALSE)</f>
        <v>5.8852055738549243E-2</v>
      </c>
      <c r="N91" s="296">
        <f>VLOOKUP($C91,$C$65:$X$82,N$63,FALSE)*$D$89*$A91/8760/1000*VLOOKUP($D91,MMap!$C$10:$AE$93,MATCH("Control Type Weight",MMap!$C$10:$AH$10,0),FALSE)</f>
        <v>6.8876865799934683E-2</v>
      </c>
      <c r="O91" s="296">
        <f>VLOOKUP($C91,$C$65:$X$82,O$63,FALSE)*$D$89*$A91/8760/1000*VLOOKUP($D91,MMap!$C$10:$AE$93,MATCH("Control Type Weight",MMap!$C$10:$AH$10,0),FALSE)</f>
        <v>7.1054951806506408E-2</v>
      </c>
      <c r="P91" s="296">
        <f>VLOOKUP($C91,$C$65:$X$82,P$63,FALSE)*$D$89*$A91/8760/1000*VLOOKUP($D91,MMap!$C$10:$AE$93,MATCH("Control Type Weight",MMap!$C$10:$AH$10,0),FALSE)</f>
        <v>7.9541033819622478E-2</v>
      </c>
      <c r="Q91" s="296">
        <f>VLOOKUP($C91,$C$65:$X$82,Q$63,FALSE)*$D$89*$A91/8760/1000*VLOOKUP($D91,MMap!$C$10:$AE$93,MATCH("Control Type Weight",MMap!$C$10:$AH$10,0),FALSE)</f>
        <v>8.8854638228624591E-2</v>
      </c>
      <c r="R91" s="296">
        <f>VLOOKUP($C91,$C$65:$X$82,R$63,FALSE)*$D$89*$A91/8760/1000*VLOOKUP($D91,MMap!$C$10:$AE$93,MATCH("Control Type Weight",MMap!$C$10:$AH$10,0),FALSE)</f>
        <v>8.2426721530017705E-2</v>
      </c>
      <c r="S91" s="296">
        <f>VLOOKUP($C91,$C$65:$X$82,S$63,FALSE)*$D$89*$A91/8760/1000*VLOOKUP($D91,MMap!$C$10:$AE$93,MATCH("Control Type Weight",MMap!$C$10:$AH$10,0),FALSE)</f>
        <v>9.0787731723911622E-2</v>
      </c>
      <c r="T91" s="296">
        <f>VLOOKUP($C91,$C$65:$X$82,T$63,FALSE)*$D$89*$A91/8760/1000*VLOOKUP($D91,MMap!$C$10:$AE$93,MATCH("Control Type Weight",MMap!$C$10:$AH$10,0),FALSE)</f>
        <v>8.9789068160427241E-2</v>
      </c>
      <c r="U91" s="296">
        <f>VLOOKUP($C91,$C$65:$X$82,U$63,FALSE)*$D$89*$A91/8760/1000*VLOOKUP($D91,MMap!$C$10:$AE$93,MATCH("Control Type Weight",MMap!$C$10:$AH$10,0),FALSE)</f>
        <v>8.8929540419405873E-2</v>
      </c>
      <c r="V91" s="296">
        <f>VLOOKUP($C91,$C$65:$X$82,V$63,FALSE)*$D$89*$A91/8760/1000*VLOOKUP($D91,MMap!$C$10:$AE$93,MATCH("Control Type Weight",MMap!$C$10:$AH$10,0),FALSE)</f>
        <v>8.3889361241891572E-2</v>
      </c>
      <c r="W91" s="296">
        <f>VLOOKUP($C91,$C$65:$X$82,W$63,FALSE)*$D$89*$A91/8760/1000*VLOOKUP($D91,MMap!$C$10:$AE$93,MATCH("Control Type Weight",MMap!$C$10:$AH$10,0),FALSE)</f>
        <v>8.3130723480984214E-2</v>
      </c>
      <c r="X91" s="296">
        <f>VLOOKUP($C91,$C$65:$X$82,X$63,FALSE)*$D$89*$A91/8760/1000*VLOOKUP($D91,MMap!$C$10:$AE$93,MATCH("Control Type Weight",MMap!$C$10:$AH$10,0),FALSE)</f>
        <v>8.7459006772974357E-2</v>
      </c>
      <c r="Y91" s="305">
        <f>SUM(E91:X91)</f>
        <v>1.3178373758352104</v>
      </c>
    </row>
    <row r="92" spans="1:26" ht="15">
      <c r="A92" s="316">
        <f t="shared" si="18"/>
        <v>406.37706659568028</v>
      </c>
      <c r="B92" s="304">
        <f t="shared" si="19"/>
        <v>95.93688058485823</v>
      </c>
      <c r="C92" s="310" t="str">
        <f t="shared" si="20"/>
        <v>Medium Off</v>
      </c>
      <c r="D92" s="45" t="s">
        <v>786</v>
      </c>
      <c r="E92" s="296">
        <f>VLOOKUP($C92,$C$65:$X$82,E$63,FALSE)*$D$89*$A92/8760/1000*VLOOKUP($D92,MMap!$C$10:$AE$93,MATCH("Control Type Weight",MMap!$C$10:$AH$10,0),FALSE)</f>
        <v>1.8238008139956626E-2</v>
      </c>
      <c r="F92" s="296">
        <f>VLOOKUP($C92,$C$65:$X$82,F$63,FALSE)*$D$89*$A92/8760/1000*VLOOKUP($D92,MMap!$C$10:$AE$93,MATCH("Control Type Weight",MMap!$C$10:$AH$10,0),FALSE)</f>
        <v>2.3642396640427762E-2</v>
      </c>
      <c r="G92" s="296">
        <f>VLOOKUP($C92,$C$65:$X$82,G$63,FALSE)*$D$89*$A92/8760/1000*VLOOKUP($D92,MMap!$C$10:$AE$93,MATCH("Control Type Weight",MMap!$C$10:$AH$10,0),FALSE)</f>
        <v>3.0086615760453753E-2</v>
      </c>
      <c r="H92" s="296">
        <f>VLOOKUP($C92,$C$65:$X$82,H$63,FALSE)*$D$89*$A92/8760/1000*VLOOKUP($D92,MMap!$C$10:$AE$93,MATCH("Control Type Weight",MMap!$C$10:$AH$10,0),FALSE)</f>
        <v>4.1281460450465358E-2</v>
      </c>
      <c r="I92" s="296">
        <f>VLOOKUP($C92,$C$65:$X$82,I$63,FALSE)*$D$89*$A92/8760/1000*VLOOKUP($D92,MMap!$C$10:$AE$93,MATCH("Control Type Weight",MMap!$C$10:$AH$10,0),FALSE)</f>
        <v>4.4917462693964211E-2</v>
      </c>
      <c r="J92" s="296">
        <f>VLOOKUP($C92,$C$65:$X$82,J$63,FALSE)*$D$89*$A92/8760/1000*VLOOKUP($D92,MMap!$C$10:$AE$93,MATCH("Control Type Weight",MMap!$C$10:$AH$10,0),FALSE)</f>
        <v>4.0422179680844383E-2</v>
      </c>
      <c r="K92" s="296">
        <f>VLOOKUP($C92,$C$65:$X$82,K$63,FALSE)*$D$89*$A92/8760/1000*VLOOKUP($D92,MMap!$C$10:$AE$93,MATCH("Control Type Weight",MMap!$C$10:$AH$10,0),FALSE)</f>
        <v>5.5433679959725236E-2</v>
      </c>
      <c r="L92" s="296">
        <f>VLOOKUP($C92,$C$65:$X$82,L$63,FALSE)*$D$89*$A92/8760/1000*VLOOKUP($D92,MMap!$C$10:$AE$93,MATCH("Control Type Weight",MMap!$C$10:$AH$10,0),FALSE)</f>
        <v>5.1305864214844926E-2</v>
      </c>
      <c r="M92" s="296">
        <f>VLOOKUP($C92,$C$65:$X$82,M$63,FALSE)*$D$89*$A92/8760/1000*VLOOKUP($D92,MMap!$C$10:$AE$93,MATCH("Control Type Weight",MMap!$C$10:$AH$10,0),FALSE)</f>
        <v>5.2198653761919012E-2</v>
      </c>
      <c r="N92" s="296">
        <f>VLOOKUP($C92,$C$65:$X$82,N$63,FALSE)*$D$89*$A92/8760/1000*VLOOKUP($D92,MMap!$C$10:$AE$93,MATCH("Control Type Weight",MMap!$C$10:$AH$10,0),FALSE)</f>
        <v>6.1090128882991125E-2</v>
      </c>
      <c r="O92" s="296">
        <f>VLOOKUP($C92,$C$65:$X$82,O$63,FALSE)*$D$89*$A92/8760/1000*VLOOKUP($D92,MMap!$C$10:$AE$93,MATCH("Control Type Weight",MMap!$C$10:$AH$10,0),FALSE)</f>
        <v>6.3021975713045839E-2</v>
      </c>
      <c r="P92" s="296">
        <f>VLOOKUP($C92,$C$65:$X$82,P$63,FALSE)*$D$89*$A92/8760/1000*VLOOKUP($D92,MMap!$C$10:$AE$93,MATCH("Control Type Weight",MMap!$C$10:$AH$10,0),FALSE)</f>
        <v>7.0548680621464965E-2</v>
      </c>
      <c r="Q92" s="296">
        <f>VLOOKUP($C92,$C$65:$X$82,Q$63,FALSE)*$D$89*$A92/8760/1000*VLOOKUP($D92,MMap!$C$10:$AE$93,MATCH("Control Type Weight",MMap!$C$10:$AH$10,0),FALSE)</f>
        <v>7.8809354029047249E-2</v>
      </c>
      <c r="R92" s="296">
        <f>VLOOKUP($C92,$C$65:$X$82,R$63,FALSE)*$D$89*$A92/8760/1000*VLOOKUP($D92,MMap!$C$10:$AE$93,MATCH("Control Type Weight",MMap!$C$10:$AH$10,0),FALSE)</f>
        <v>7.3108132653678007E-2</v>
      </c>
      <c r="S92" s="296">
        <f>VLOOKUP($C92,$C$65:$X$82,S$63,FALSE)*$D$89*$A92/8760/1000*VLOOKUP($D92,MMap!$C$10:$AE$93,MATCH("Control Type Weight",MMap!$C$10:$AH$10,0),FALSE)</f>
        <v>8.0523905488356945E-2</v>
      </c>
      <c r="T92" s="296">
        <f>VLOOKUP($C92,$C$65:$X$82,T$63,FALSE)*$D$89*$A92/8760/1000*VLOOKUP($D92,MMap!$C$10:$AE$93,MATCH("Control Type Weight",MMap!$C$10:$AH$10,0),FALSE)</f>
        <v>7.9638143845525824E-2</v>
      </c>
      <c r="U92" s="296">
        <f>VLOOKUP($C92,$C$65:$X$82,U$63,FALSE)*$D$89*$A92/8760/1000*VLOOKUP($D92,MMap!$C$10:$AE$93,MATCH("Control Type Weight",MMap!$C$10:$AH$10,0),FALSE)</f>
        <v>7.8875788301793287E-2</v>
      </c>
      <c r="V92" s="296">
        <f>VLOOKUP($C92,$C$65:$X$82,V$63,FALSE)*$D$89*$A92/8760/1000*VLOOKUP($D92,MMap!$C$10:$AE$93,MATCH("Control Type Weight",MMap!$C$10:$AH$10,0),FALSE)</f>
        <v>7.4405416545301306E-2</v>
      </c>
      <c r="W92" s="296">
        <f>VLOOKUP($C92,$C$65:$X$82,W$63,FALSE)*$D$89*$A92/8760/1000*VLOOKUP($D92,MMap!$C$10:$AE$93,MATCH("Control Type Weight",MMap!$C$10:$AH$10,0),FALSE)</f>
        <v>7.3732545065870875E-2</v>
      </c>
      <c r="X92" s="296">
        <f>VLOOKUP($C92,$C$65:$X$82,X$63,FALSE)*$D$89*$A92/8760/1000*VLOOKUP($D92,MMap!$C$10:$AE$93,MATCH("Control Type Weight",MMap!$C$10:$AH$10,0),FALSE)</f>
        <v>7.7571502908665518E-2</v>
      </c>
      <c r="Y92" s="305">
        <f t="shared" ref="Y92:Y126" si="21">SUM(E92:X92)</f>
        <v>1.168851895358342</v>
      </c>
    </row>
    <row r="93" spans="1:26" ht="15">
      <c r="A93" s="316">
        <f t="shared" si="18"/>
        <v>396.69886797323051</v>
      </c>
      <c r="B93" s="304">
        <f t="shared" si="19"/>
        <v>117.98571010920485</v>
      </c>
      <c r="C93" s="311" t="str">
        <f t="shared" si="20"/>
        <v>Small Off</v>
      </c>
      <c r="D93" s="45" t="s">
        <v>791</v>
      </c>
      <c r="E93" s="296">
        <f>VLOOKUP($C93,$C$65:$X$82,E$63,FALSE)*$D$89*$A93/8760/1000*VLOOKUP($D93,MMap!$C$10:$AE$93,MATCH("Control Type Weight",MMap!$C$10:$AH$10,0),FALSE)</f>
        <v>1.780365522054847E-2</v>
      </c>
      <c r="F93" s="296">
        <f>VLOOKUP($C93,$C$65:$X$82,F$63,FALSE)*$D$89*$A93/8760/1000*VLOOKUP($D93,MMap!$C$10:$AE$93,MATCH("Control Type Weight",MMap!$C$10:$AH$10,0),FALSE)</f>
        <v>2.3079333836432337E-2</v>
      </c>
      <c r="G93" s="296">
        <f>VLOOKUP($C93,$C$65:$X$82,G$63,FALSE)*$D$89*$A93/8760/1000*VLOOKUP($D93,MMap!$C$10:$AE$93,MATCH("Control Type Weight",MMap!$C$10:$AH$10,0),FALSE)</f>
        <v>2.9370078664386005E-2</v>
      </c>
      <c r="H93" s="296">
        <f>VLOOKUP($C93,$C$65:$X$82,H$63,FALSE)*$D$89*$A93/8760/1000*VLOOKUP($D93,MMap!$C$10:$AE$93,MATCH("Control Type Weight",MMap!$C$10:$AH$10,0),FALSE)</f>
        <v>4.0298309070857817E-2</v>
      </c>
      <c r="I93" s="296">
        <f>VLOOKUP($C93,$C$65:$X$82,I$63,FALSE)*$D$89*$A93/8760/1000*VLOOKUP($D93,MMap!$C$10:$AE$93,MATCH("Control Type Weight",MMap!$C$10:$AH$10,0),FALSE)</f>
        <v>4.3847716979201271E-2</v>
      </c>
      <c r="J93" s="296">
        <f>VLOOKUP($C93,$C$65:$X$82,J$63,FALSE)*$D$89*$A93/8760/1000*VLOOKUP($D93,MMap!$C$10:$AE$93,MATCH("Control Type Weight",MMap!$C$10:$AH$10,0),FALSE)</f>
        <v>3.9459492767970929E-2</v>
      </c>
      <c r="K93" s="296">
        <f>VLOOKUP($C93,$C$65:$X$82,K$63,FALSE)*$D$89*$A93/8760/1000*VLOOKUP($D93,MMap!$C$10:$AE$93,MATCH("Control Type Weight",MMap!$C$10:$AH$10,0),FALSE)</f>
        <v>5.4113482022578069E-2</v>
      </c>
      <c r="L93" s="296">
        <f>VLOOKUP($C93,$C$65:$X$82,L$63,FALSE)*$D$89*$A93/8760/1000*VLOOKUP($D93,MMap!$C$10:$AE$93,MATCH("Control Type Weight",MMap!$C$10:$AH$10,0),FALSE)</f>
        <v>5.008397354929283E-2</v>
      </c>
      <c r="M93" s="296">
        <f>VLOOKUP($C93,$C$65:$X$82,M$63,FALSE)*$D$89*$A93/8760/1000*VLOOKUP($D93,MMap!$C$10:$AE$93,MATCH("Control Type Weight",MMap!$C$10:$AH$10,0),FALSE)</f>
        <v>5.0955500590987329E-2</v>
      </c>
      <c r="N93" s="296">
        <f>VLOOKUP($C93,$C$65:$X$82,N$63,FALSE)*$D$89*$A93/8760/1000*VLOOKUP($D93,MMap!$C$10:$AE$93,MATCH("Control Type Weight",MMap!$C$10:$AH$10,0),FALSE)</f>
        <v>5.963521803835705E-2</v>
      </c>
      <c r="O93" s="296">
        <f>VLOOKUP($C93,$C$65:$X$82,O$63,FALSE)*$D$89*$A93/8760/1000*VLOOKUP($D93,MMap!$C$10:$AE$93,MATCH("Control Type Weight",MMap!$C$10:$AH$10,0),FALSE)</f>
        <v>6.1521056373183294E-2</v>
      </c>
      <c r="P93" s="296">
        <f>VLOOKUP($C93,$C$65:$X$82,P$63,FALSE)*$D$89*$A93/8760/1000*VLOOKUP($D93,MMap!$C$10:$AE$93,MATCH("Control Type Weight",MMap!$C$10:$AH$10,0),FALSE)</f>
        <v>6.8868506714688763E-2</v>
      </c>
      <c r="Q93" s="296">
        <f>VLOOKUP($C93,$C$65:$X$82,Q$63,FALSE)*$D$89*$A93/8760/1000*VLOOKUP($D93,MMap!$C$10:$AE$93,MATCH("Control Type Weight",MMap!$C$10:$AH$10,0),FALSE)</f>
        <v>7.6932445501728827E-2</v>
      </c>
      <c r="R93" s="296">
        <f>VLOOKUP($C93,$C$65:$X$82,R$63,FALSE)*$D$89*$A93/8760/1000*VLOOKUP($D93,MMap!$C$10:$AE$93,MATCH("Control Type Weight",MMap!$C$10:$AH$10,0),FALSE)</f>
        <v>7.1367003326016712E-2</v>
      </c>
      <c r="S93" s="296">
        <f>VLOOKUP($C93,$C$65:$X$82,S$63,FALSE)*$D$89*$A93/8760/1000*VLOOKUP($D93,MMap!$C$10:$AE$93,MATCH("Control Type Weight",MMap!$C$10:$AH$10,0),FALSE)</f>
        <v>7.8606163530868314E-2</v>
      </c>
      <c r="T93" s="296">
        <f>VLOOKUP($C93,$C$65:$X$82,T$63,FALSE)*$D$89*$A93/8760/1000*VLOOKUP($D93,MMap!$C$10:$AE$93,MATCH("Control Type Weight",MMap!$C$10:$AH$10,0),FALSE)</f>
        <v>7.7741497018191261E-2</v>
      </c>
      <c r="U93" s="296">
        <f>VLOOKUP($C93,$C$65:$X$82,U$63,FALSE)*$D$89*$A93/8760/1000*VLOOKUP($D93,MMap!$C$10:$AE$93,MATCH("Control Type Weight",MMap!$C$10:$AH$10,0),FALSE)</f>
        <v>7.6997297588520433E-2</v>
      </c>
      <c r="V93" s="296">
        <f>VLOOKUP($C93,$C$65:$X$82,V$63,FALSE)*$D$89*$A93/8760/1000*VLOOKUP($D93,MMap!$C$10:$AE$93,MATCH("Control Type Weight",MMap!$C$10:$AH$10,0),FALSE)</f>
        <v>7.2633391352186744E-2</v>
      </c>
      <c r="W93" s="296">
        <f>VLOOKUP($C93,$C$65:$X$82,W$63,FALSE)*$D$89*$A93/8760/1000*VLOOKUP($D93,MMap!$C$10:$AE$93,MATCH("Control Type Weight",MMap!$C$10:$AH$10,0),FALSE)</f>
        <v>7.1976544851429111E-2</v>
      </c>
      <c r="X93" s="296">
        <f>VLOOKUP($C93,$C$65:$X$82,X$63,FALSE)*$D$89*$A93/8760/1000*VLOOKUP($D93,MMap!$C$10:$AE$93,MATCH("Control Type Weight",MMap!$C$10:$AH$10,0),FALSE)</f>
        <v>7.5724074807268851E-2</v>
      </c>
      <c r="Y93" s="305">
        <f t="shared" si="21"/>
        <v>1.1410147418046945</v>
      </c>
    </row>
    <row r="94" spans="1:26" ht="15">
      <c r="A94" s="316">
        <f t="shared" si="18"/>
        <v>0</v>
      </c>
      <c r="B94" s="304">
        <f t="shared" si="19"/>
        <v>9999</v>
      </c>
      <c r="C94" s="311" t="str">
        <f t="shared" si="20"/>
        <v>XLarge Ret</v>
      </c>
      <c r="D94" s="45" t="s">
        <v>810</v>
      </c>
      <c r="E94" s="296">
        <f>VLOOKUP($C94,$C$65:$X$82,E$63,FALSE)*$D$89*$A94/8760/1000*VLOOKUP($D94,MMap!$C$10:$AE$93,MATCH("Control Type Weight",MMap!$C$10:$AH$10,0),FALSE)</f>
        <v>0</v>
      </c>
      <c r="F94" s="296">
        <f>VLOOKUP($C94,$C$65:$X$82,F$63,FALSE)*$D$89*$A94/8760/1000*VLOOKUP($D94,MMap!$C$10:$AE$93,MATCH("Control Type Weight",MMap!$C$10:$AH$10,0),FALSE)</f>
        <v>0</v>
      </c>
      <c r="G94" s="296">
        <f>VLOOKUP($C94,$C$65:$X$82,G$63,FALSE)*$D$89*$A94/8760/1000*VLOOKUP($D94,MMap!$C$10:$AE$93,MATCH("Control Type Weight",MMap!$C$10:$AH$10,0),FALSE)</f>
        <v>0</v>
      </c>
      <c r="H94" s="296">
        <f>VLOOKUP($C94,$C$65:$X$82,H$63,FALSE)*$D$89*$A94/8760/1000*VLOOKUP($D94,MMap!$C$10:$AE$93,MATCH("Control Type Weight",MMap!$C$10:$AH$10,0),FALSE)</f>
        <v>0</v>
      </c>
      <c r="I94" s="296">
        <f>VLOOKUP($C94,$C$65:$X$82,I$63,FALSE)*$D$89*$A94/8760/1000*VLOOKUP($D94,MMap!$C$10:$AE$93,MATCH("Control Type Weight",MMap!$C$10:$AH$10,0),FALSE)</f>
        <v>0</v>
      </c>
      <c r="J94" s="296">
        <f>VLOOKUP($C94,$C$65:$X$82,J$63,FALSE)*$D$89*$A94/8760/1000*VLOOKUP($D94,MMap!$C$10:$AE$93,MATCH("Control Type Weight",MMap!$C$10:$AH$10,0),FALSE)</f>
        <v>0</v>
      </c>
      <c r="K94" s="296">
        <f>VLOOKUP($C94,$C$65:$X$82,K$63,FALSE)*$D$89*$A94/8760/1000*VLOOKUP($D94,MMap!$C$10:$AE$93,MATCH("Control Type Weight",MMap!$C$10:$AH$10,0),FALSE)</f>
        <v>0</v>
      </c>
      <c r="L94" s="296">
        <f>VLOOKUP($C94,$C$65:$X$82,L$63,FALSE)*$D$89*$A94/8760/1000*VLOOKUP($D94,MMap!$C$10:$AE$93,MATCH("Control Type Weight",MMap!$C$10:$AH$10,0),FALSE)</f>
        <v>0</v>
      </c>
      <c r="M94" s="296">
        <f>VLOOKUP($C94,$C$65:$X$82,M$63,FALSE)*$D$89*$A94/8760/1000*VLOOKUP($D94,MMap!$C$10:$AE$93,MATCH("Control Type Weight",MMap!$C$10:$AH$10,0),FALSE)</f>
        <v>0</v>
      </c>
      <c r="N94" s="296">
        <f>VLOOKUP($C94,$C$65:$X$82,N$63,FALSE)*$D$89*$A94/8760/1000*VLOOKUP($D94,MMap!$C$10:$AE$93,MATCH("Control Type Weight",MMap!$C$10:$AH$10,0),FALSE)</f>
        <v>0</v>
      </c>
      <c r="O94" s="296">
        <f>VLOOKUP($C94,$C$65:$X$82,O$63,FALSE)*$D$89*$A94/8760/1000*VLOOKUP($D94,MMap!$C$10:$AE$93,MATCH("Control Type Weight",MMap!$C$10:$AH$10,0),FALSE)</f>
        <v>0</v>
      </c>
      <c r="P94" s="296">
        <f>VLOOKUP($C94,$C$65:$X$82,P$63,FALSE)*$D$89*$A94/8760/1000*VLOOKUP($D94,MMap!$C$10:$AE$93,MATCH("Control Type Weight",MMap!$C$10:$AH$10,0),FALSE)</f>
        <v>0</v>
      </c>
      <c r="Q94" s="296">
        <f>VLOOKUP($C94,$C$65:$X$82,Q$63,FALSE)*$D$89*$A94/8760/1000*VLOOKUP($D94,MMap!$C$10:$AE$93,MATCH("Control Type Weight",MMap!$C$10:$AH$10,0),FALSE)</f>
        <v>0</v>
      </c>
      <c r="R94" s="296">
        <f>VLOOKUP($C94,$C$65:$X$82,R$63,FALSE)*$D$89*$A94/8760/1000*VLOOKUP($D94,MMap!$C$10:$AE$93,MATCH("Control Type Weight",MMap!$C$10:$AH$10,0),FALSE)</f>
        <v>0</v>
      </c>
      <c r="S94" s="296">
        <f>VLOOKUP($C94,$C$65:$X$82,S$63,FALSE)*$D$89*$A94/8760/1000*VLOOKUP($D94,MMap!$C$10:$AE$93,MATCH("Control Type Weight",MMap!$C$10:$AH$10,0),FALSE)</f>
        <v>0</v>
      </c>
      <c r="T94" s="296">
        <f>VLOOKUP($C94,$C$65:$X$82,T$63,FALSE)*$D$89*$A94/8760/1000*VLOOKUP($D94,MMap!$C$10:$AE$93,MATCH("Control Type Weight",MMap!$C$10:$AH$10,0),FALSE)</f>
        <v>0</v>
      </c>
      <c r="U94" s="296">
        <f>VLOOKUP($C94,$C$65:$X$82,U$63,FALSE)*$D$89*$A94/8760/1000*VLOOKUP($D94,MMap!$C$10:$AE$93,MATCH("Control Type Weight",MMap!$C$10:$AH$10,0),FALSE)</f>
        <v>0</v>
      </c>
      <c r="V94" s="296">
        <f>VLOOKUP($C94,$C$65:$X$82,V$63,FALSE)*$D$89*$A94/8760/1000*VLOOKUP($D94,MMap!$C$10:$AE$93,MATCH("Control Type Weight",MMap!$C$10:$AH$10,0),FALSE)</f>
        <v>0</v>
      </c>
      <c r="W94" s="296">
        <f>VLOOKUP($C94,$C$65:$X$82,W$63,FALSE)*$D$89*$A94/8760/1000*VLOOKUP($D94,MMap!$C$10:$AE$93,MATCH("Control Type Weight",MMap!$C$10:$AH$10,0),FALSE)</f>
        <v>0</v>
      </c>
      <c r="X94" s="296">
        <f>VLOOKUP($C94,$C$65:$X$82,X$63,FALSE)*$D$89*$A94/8760/1000*VLOOKUP($D94,MMap!$C$10:$AE$93,MATCH("Control Type Weight",MMap!$C$10:$AH$10,0),FALSE)</f>
        <v>0</v>
      </c>
      <c r="Y94" s="305">
        <f t="shared" si="21"/>
        <v>0</v>
      </c>
    </row>
    <row r="95" spans="1:26" ht="15">
      <c r="A95" s="316">
        <f t="shared" si="18"/>
        <v>0</v>
      </c>
      <c r="B95" s="304">
        <f t="shared" si="19"/>
        <v>9999</v>
      </c>
      <c r="C95" s="311" t="str">
        <f t="shared" si="20"/>
        <v>Large Ret</v>
      </c>
      <c r="D95" s="45" t="s">
        <v>811</v>
      </c>
      <c r="E95" s="296">
        <f>VLOOKUP($C95,$C$65:$X$82,E$63,FALSE)*$D$89*$A95/8760/1000*VLOOKUP($D95,MMap!$C$10:$AE$93,MATCH("Control Type Weight",MMap!$C$10:$AH$10,0),FALSE)</f>
        <v>0</v>
      </c>
      <c r="F95" s="296">
        <f>VLOOKUP($C95,$C$65:$X$82,F$63,FALSE)*$D$89*$A95/8760/1000*VLOOKUP($D95,MMap!$C$10:$AE$93,MATCH("Control Type Weight",MMap!$C$10:$AH$10,0),FALSE)</f>
        <v>0</v>
      </c>
      <c r="G95" s="296">
        <f>VLOOKUP($C95,$C$65:$X$82,G$63,FALSE)*$D$89*$A95/8760/1000*VLOOKUP($D95,MMap!$C$10:$AE$93,MATCH("Control Type Weight",MMap!$C$10:$AH$10,0),FALSE)</f>
        <v>0</v>
      </c>
      <c r="H95" s="296">
        <f>VLOOKUP($C95,$C$65:$X$82,H$63,FALSE)*$D$89*$A95/8760/1000*VLOOKUP($D95,MMap!$C$10:$AE$93,MATCH("Control Type Weight",MMap!$C$10:$AH$10,0),FALSE)</f>
        <v>0</v>
      </c>
      <c r="I95" s="296">
        <f>VLOOKUP($C95,$C$65:$X$82,I$63,FALSE)*$D$89*$A95/8760/1000*VLOOKUP($D95,MMap!$C$10:$AE$93,MATCH("Control Type Weight",MMap!$C$10:$AH$10,0),FALSE)</f>
        <v>0</v>
      </c>
      <c r="J95" s="296">
        <f>VLOOKUP($C95,$C$65:$X$82,J$63,FALSE)*$D$89*$A95/8760/1000*VLOOKUP($D95,MMap!$C$10:$AE$93,MATCH("Control Type Weight",MMap!$C$10:$AH$10,0),FALSE)</f>
        <v>0</v>
      </c>
      <c r="K95" s="296">
        <f>VLOOKUP($C95,$C$65:$X$82,K$63,FALSE)*$D$89*$A95/8760/1000*VLOOKUP($D95,MMap!$C$10:$AE$93,MATCH("Control Type Weight",MMap!$C$10:$AH$10,0),FALSE)</f>
        <v>0</v>
      </c>
      <c r="L95" s="296">
        <f>VLOOKUP($C95,$C$65:$X$82,L$63,FALSE)*$D$89*$A95/8760/1000*VLOOKUP($D95,MMap!$C$10:$AE$93,MATCH("Control Type Weight",MMap!$C$10:$AH$10,0),FALSE)</f>
        <v>0</v>
      </c>
      <c r="M95" s="296">
        <f>VLOOKUP($C95,$C$65:$X$82,M$63,FALSE)*$D$89*$A95/8760/1000*VLOOKUP($D95,MMap!$C$10:$AE$93,MATCH("Control Type Weight",MMap!$C$10:$AH$10,0),FALSE)</f>
        <v>0</v>
      </c>
      <c r="N95" s="296">
        <f>VLOOKUP($C95,$C$65:$X$82,N$63,FALSE)*$D$89*$A95/8760/1000*VLOOKUP($D95,MMap!$C$10:$AE$93,MATCH("Control Type Weight",MMap!$C$10:$AH$10,0),FALSE)</f>
        <v>0</v>
      </c>
      <c r="O95" s="296">
        <f>VLOOKUP($C95,$C$65:$X$82,O$63,FALSE)*$D$89*$A95/8760/1000*VLOOKUP($D95,MMap!$C$10:$AE$93,MATCH("Control Type Weight",MMap!$C$10:$AH$10,0),FALSE)</f>
        <v>0</v>
      </c>
      <c r="P95" s="296">
        <f>VLOOKUP($C95,$C$65:$X$82,P$63,FALSE)*$D$89*$A95/8760/1000*VLOOKUP($D95,MMap!$C$10:$AE$93,MATCH("Control Type Weight",MMap!$C$10:$AH$10,0),FALSE)</f>
        <v>0</v>
      </c>
      <c r="Q95" s="296">
        <f>VLOOKUP($C95,$C$65:$X$82,Q$63,FALSE)*$D$89*$A95/8760/1000*VLOOKUP($D95,MMap!$C$10:$AE$93,MATCH("Control Type Weight",MMap!$C$10:$AH$10,0),FALSE)</f>
        <v>0</v>
      </c>
      <c r="R95" s="296">
        <f>VLOOKUP($C95,$C$65:$X$82,R$63,FALSE)*$D$89*$A95/8760/1000*VLOOKUP($D95,MMap!$C$10:$AE$93,MATCH("Control Type Weight",MMap!$C$10:$AH$10,0),FALSE)</f>
        <v>0</v>
      </c>
      <c r="S95" s="296">
        <f>VLOOKUP($C95,$C$65:$X$82,S$63,FALSE)*$D$89*$A95/8760/1000*VLOOKUP($D95,MMap!$C$10:$AE$93,MATCH("Control Type Weight",MMap!$C$10:$AH$10,0),FALSE)</f>
        <v>0</v>
      </c>
      <c r="T95" s="296">
        <f>VLOOKUP($C95,$C$65:$X$82,T$63,FALSE)*$D$89*$A95/8760/1000*VLOOKUP($D95,MMap!$C$10:$AE$93,MATCH("Control Type Weight",MMap!$C$10:$AH$10,0),FALSE)</f>
        <v>0</v>
      </c>
      <c r="U95" s="296">
        <f>VLOOKUP($C95,$C$65:$X$82,U$63,FALSE)*$D$89*$A95/8760/1000*VLOOKUP($D95,MMap!$C$10:$AE$93,MATCH("Control Type Weight",MMap!$C$10:$AH$10,0),FALSE)</f>
        <v>0</v>
      </c>
      <c r="V95" s="296">
        <f>VLOOKUP($C95,$C$65:$X$82,V$63,FALSE)*$D$89*$A95/8760/1000*VLOOKUP($D95,MMap!$C$10:$AE$93,MATCH("Control Type Weight",MMap!$C$10:$AH$10,0),FALSE)</f>
        <v>0</v>
      </c>
      <c r="W95" s="296">
        <f>VLOOKUP($C95,$C$65:$X$82,W$63,FALSE)*$D$89*$A95/8760/1000*VLOOKUP($D95,MMap!$C$10:$AE$93,MATCH("Control Type Weight",MMap!$C$10:$AH$10,0),FALSE)</f>
        <v>0</v>
      </c>
      <c r="X95" s="296">
        <f>VLOOKUP($C95,$C$65:$X$82,X$63,FALSE)*$D$89*$A95/8760/1000*VLOOKUP($D95,MMap!$C$10:$AE$93,MATCH("Control Type Weight",MMap!$C$10:$AH$10,0),FALSE)</f>
        <v>0</v>
      </c>
      <c r="Y95" s="305">
        <f t="shared" si="21"/>
        <v>0</v>
      </c>
    </row>
    <row r="96" spans="1:26" ht="15">
      <c r="A96" s="316">
        <f t="shared" si="18"/>
        <v>0</v>
      </c>
      <c r="B96" s="304">
        <f t="shared" si="19"/>
        <v>9999</v>
      </c>
      <c r="C96" s="311" t="str">
        <f t="shared" si="20"/>
        <v>Medium Ret</v>
      </c>
      <c r="D96" s="45" t="s">
        <v>812</v>
      </c>
      <c r="E96" s="296">
        <f>VLOOKUP($C96,$C$65:$X$82,E$63,FALSE)*$D$89*$A96/8760/1000*VLOOKUP($D96,MMap!$C$10:$AE$93,MATCH("Control Type Weight",MMap!$C$10:$AH$10,0),FALSE)</f>
        <v>0</v>
      </c>
      <c r="F96" s="296">
        <f>VLOOKUP($C96,$C$65:$X$82,F$63,FALSE)*$D$89*$A96/8760/1000*VLOOKUP($D96,MMap!$C$10:$AE$93,MATCH("Control Type Weight",MMap!$C$10:$AH$10,0),FALSE)</f>
        <v>0</v>
      </c>
      <c r="G96" s="296">
        <f>VLOOKUP($C96,$C$65:$X$82,G$63,FALSE)*$D$89*$A96/8760/1000*VLOOKUP($D96,MMap!$C$10:$AE$93,MATCH("Control Type Weight",MMap!$C$10:$AH$10,0),FALSE)</f>
        <v>0</v>
      </c>
      <c r="H96" s="296">
        <f>VLOOKUP($C96,$C$65:$X$82,H$63,FALSE)*$D$89*$A96/8760/1000*VLOOKUP($D96,MMap!$C$10:$AE$93,MATCH("Control Type Weight",MMap!$C$10:$AH$10,0),FALSE)</f>
        <v>0</v>
      </c>
      <c r="I96" s="296">
        <f>VLOOKUP($C96,$C$65:$X$82,I$63,FALSE)*$D$89*$A96/8760/1000*VLOOKUP($D96,MMap!$C$10:$AE$93,MATCH("Control Type Weight",MMap!$C$10:$AH$10,0),FALSE)</f>
        <v>0</v>
      </c>
      <c r="J96" s="296">
        <f>VLOOKUP($C96,$C$65:$X$82,J$63,FALSE)*$D$89*$A96/8760/1000*VLOOKUP($D96,MMap!$C$10:$AE$93,MATCH("Control Type Weight",MMap!$C$10:$AH$10,0),FALSE)</f>
        <v>0</v>
      </c>
      <c r="K96" s="296">
        <f>VLOOKUP($C96,$C$65:$X$82,K$63,FALSE)*$D$89*$A96/8760/1000*VLOOKUP($D96,MMap!$C$10:$AE$93,MATCH("Control Type Weight",MMap!$C$10:$AH$10,0),FALSE)</f>
        <v>0</v>
      </c>
      <c r="L96" s="296">
        <f>VLOOKUP($C96,$C$65:$X$82,L$63,FALSE)*$D$89*$A96/8760/1000*VLOOKUP($D96,MMap!$C$10:$AE$93,MATCH("Control Type Weight",MMap!$C$10:$AH$10,0),FALSE)</f>
        <v>0</v>
      </c>
      <c r="M96" s="296">
        <f>VLOOKUP($C96,$C$65:$X$82,M$63,FALSE)*$D$89*$A96/8760/1000*VLOOKUP($D96,MMap!$C$10:$AE$93,MATCH("Control Type Weight",MMap!$C$10:$AH$10,0),FALSE)</f>
        <v>0</v>
      </c>
      <c r="N96" s="296">
        <f>VLOOKUP($C96,$C$65:$X$82,N$63,FALSE)*$D$89*$A96/8760/1000*VLOOKUP($D96,MMap!$C$10:$AE$93,MATCH("Control Type Weight",MMap!$C$10:$AH$10,0),FALSE)</f>
        <v>0</v>
      </c>
      <c r="O96" s="296">
        <f>VLOOKUP($C96,$C$65:$X$82,O$63,FALSE)*$D$89*$A96/8760/1000*VLOOKUP($D96,MMap!$C$10:$AE$93,MATCH("Control Type Weight",MMap!$C$10:$AH$10,0),FALSE)</f>
        <v>0</v>
      </c>
      <c r="P96" s="296">
        <f>VLOOKUP($C96,$C$65:$X$82,P$63,FALSE)*$D$89*$A96/8760/1000*VLOOKUP($D96,MMap!$C$10:$AE$93,MATCH("Control Type Weight",MMap!$C$10:$AH$10,0),FALSE)</f>
        <v>0</v>
      </c>
      <c r="Q96" s="296">
        <f>VLOOKUP($C96,$C$65:$X$82,Q$63,FALSE)*$D$89*$A96/8760/1000*VLOOKUP($D96,MMap!$C$10:$AE$93,MATCH("Control Type Weight",MMap!$C$10:$AH$10,0),FALSE)</f>
        <v>0</v>
      </c>
      <c r="R96" s="296">
        <f>VLOOKUP($C96,$C$65:$X$82,R$63,FALSE)*$D$89*$A96/8760/1000*VLOOKUP($D96,MMap!$C$10:$AE$93,MATCH("Control Type Weight",MMap!$C$10:$AH$10,0),FALSE)</f>
        <v>0</v>
      </c>
      <c r="S96" s="296">
        <f>VLOOKUP($C96,$C$65:$X$82,S$63,FALSE)*$D$89*$A96/8760/1000*VLOOKUP($D96,MMap!$C$10:$AE$93,MATCH("Control Type Weight",MMap!$C$10:$AH$10,0),FALSE)</f>
        <v>0</v>
      </c>
      <c r="T96" s="296">
        <f>VLOOKUP($C96,$C$65:$X$82,T$63,FALSE)*$D$89*$A96/8760/1000*VLOOKUP($D96,MMap!$C$10:$AE$93,MATCH("Control Type Weight",MMap!$C$10:$AH$10,0),FALSE)</f>
        <v>0</v>
      </c>
      <c r="U96" s="296">
        <f>VLOOKUP($C96,$C$65:$X$82,U$63,FALSE)*$D$89*$A96/8760/1000*VLOOKUP($D96,MMap!$C$10:$AE$93,MATCH("Control Type Weight",MMap!$C$10:$AH$10,0),FALSE)</f>
        <v>0</v>
      </c>
      <c r="V96" s="296">
        <f>VLOOKUP($C96,$C$65:$X$82,V$63,FALSE)*$D$89*$A96/8760/1000*VLOOKUP($D96,MMap!$C$10:$AE$93,MATCH("Control Type Weight",MMap!$C$10:$AH$10,0),FALSE)</f>
        <v>0</v>
      </c>
      <c r="W96" s="296">
        <f>VLOOKUP($C96,$C$65:$X$82,W$63,FALSE)*$D$89*$A96/8760/1000*VLOOKUP($D96,MMap!$C$10:$AE$93,MATCH("Control Type Weight",MMap!$C$10:$AH$10,0),FALSE)</f>
        <v>0</v>
      </c>
      <c r="X96" s="296">
        <f>VLOOKUP($C96,$C$65:$X$82,X$63,FALSE)*$D$89*$A96/8760/1000*VLOOKUP($D96,MMap!$C$10:$AE$93,MATCH("Control Type Weight",MMap!$C$10:$AH$10,0),FALSE)</f>
        <v>0</v>
      </c>
      <c r="Y96" s="305">
        <f t="shared" si="21"/>
        <v>0</v>
      </c>
    </row>
    <row r="97" spans="1:25" ht="15">
      <c r="A97" s="316">
        <f t="shared" si="18"/>
        <v>0</v>
      </c>
      <c r="B97" s="304">
        <f t="shared" si="19"/>
        <v>9999</v>
      </c>
      <c r="C97" s="312" t="str">
        <f t="shared" si="20"/>
        <v>Small Ret</v>
      </c>
      <c r="D97" s="45" t="s">
        <v>813</v>
      </c>
      <c r="E97" s="296">
        <f>VLOOKUP($C97,$C$65:$X$82,E$63,FALSE)*$D$89*$A97/8760/1000*VLOOKUP($D97,MMap!$C$10:$AE$93,MATCH("Control Type Weight",MMap!$C$10:$AH$10,0),FALSE)</f>
        <v>0</v>
      </c>
      <c r="F97" s="296">
        <f>VLOOKUP($C97,$C$65:$X$82,F$63,FALSE)*$D$89*$A97/8760/1000*VLOOKUP($D97,MMap!$C$10:$AE$93,MATCH("Control Type Weight",MMap!$C$10:$AH$10,0),FALSE)</f>
        <v>0</v>
      </c>
      <c r="G97" s="296">
        <f>VLOOKUP($C97,$C$65:$X$82,G$63,FALSE)*$D$89*$A97/8760/1000*VLOOKUP($D97,MMap!$C$10:$AE$93,MATCH("Control Type Weight",MMap!$C$10:$AH$10,0),FALSE)</f>
        <v>0</v>
      </c>
      <c r="H97" s="296">
        <f>VLOOKUP($C97,$C$65:$X$82,H$63,FALSE)*$D$89*$A97/8760/1000*VLOOKUP($D97,MMap!$C$10:$AE$93,MATCH("Control Type Weight",MMap!$C$10:$AH$10,0),FALSE)</f>
        <v>0</v>
      </c>
      <c r="I97" s="296">
        <f>VLOOKUP($C97,$C$65:$X$82,I$63,FALSE)*$D$89*$A97/8760/1000*VLOOKUP($D97,MMap!$C$10:$AE$93,MATCH("Control Type Weight",MMap!$C$10:$AH$10,0),FALSE)</f>
        <v>0</v>
      </c>
      <c r="J97" s="296">
        <f>VLOOKUP($C97,$C$65:$X$82,J$63,FALSE)*$D$89*$A97/8760/1000*VLOOKUP($D97,MMap!$C$10:$AE$93,MATCH("Control Type Weight",MMap!$C$10:$AH$10,0),FALSE)</f>
        <v>0</v>
      </c>
      <c r="K97" s="296">
        <f>VLOOKUP($C97,$C$65:$X$82,K$63,FALSE)*$D$89*$A97/8760/1000*VLOOKUP($D97,MMap!$C$10:$AE$93,MATCH("Control Type Weight",MMap!$C$10:$AH$10,0),FALSE)</f>
        <v>0</v>
      </c>
      <c r="L97" s="296">
        <f>VLOOKUP($C97,$C$65:$X$82,L$63,FALSE)*$D$89*$A97/8760/1000*VLOOKUP($D97,MMap!$C$10:$AE$93,MATCH("Control Type Weight",MMap!$C$10:$AH$10,0),FALSE)</f>
        <v>0</v>
      </c>
      <c r="M97" s="296">
        <f>VLOOKUP($C97,$C$65:$X$82,M$63,FALSE)*$D$89*$A97/8760/1000*VLOOKUP($D97,MMap!$C$10:$AE$93,MATCH("Control Type Weight",MMap!$C$10:$AH$10,0),FALSE)</f>
        <v>0</v>
      </c>
      <c r="N97" s="296">
        <f>VLOOKUP($C97,$C$65:$X$82,N$63,FALSE)*$D$89*$A97/8760/1000*VLOOKUP($D97,MMap!$C$10:$AE$93,MATCH("Control Type Weight",MMap!$C$10:$AH$10,0),FALSE)</f>
        <v>0</v>
      </c>
      <c r="O97" s="296">
        <f>VLOOKUP($C97,$C$65:$X$82,O$63,FALSE)*$D$89*$A97/8760/1000*VLOOKUP($D97,MMap!$C$10:$AE$93,MATCH("Control Type Weight",MMap!$C$10:$AH$10,0),FALSE)</f>
        <v>0</v>
      </c>
      <c r="P97" s="296">
        <f>VLOOKUP($C97,$C$65:$X$82,P$63,FALSE)*$D$89*$A97/8760/1000*VLOOKUP($D97,MMap!$C$10:$AE$93,MATCH("Control Type Weight",MMap!$C$10:$AH$10,0),FALSE)</f>
        <v>0</v>
      </c>
      <c r="Q97" s="296">
        <f>VLOOKUP($C97,$C$65:$X$82,Q$63,FALSE)*$D$89*$A97/8760/1000*VLOOKUP($D97,MMap!$C$10:$AE$93,MATCH("Control Type Weight",MMap!$C$10:$AH$10,0),FALSE)</f>
        <v>0</v>
      </c>
      <c r="R97" s="296">
        <f>VLOOKUP($C97,$C$65:$X$82,R$63,FALSE)*$D$89*$A97/8760/1000*VLOOKUP($D97,MMap!$C$10:$AE$93,MATCH("Control Type Weight",MMap!$C$10:$AH$10,0),FALSE)</f>
        <v>0</v>
      </c>
      <c r="S97" s="296">
        <f>VLOOKUP($C97,$C$65:$X$82,S$63,FALSE)*$D$89*$A97/8760/1000*VLOOKUP($D97,MMap!$C$10:$AE$93,MATCH("Control Type Weight",MMap!$C$10:$AH$10,0),FALSE)</f>
        <v>0</v>
      </c>
      <c r="T97" s="296">
        <f>VLOOKUP($C97,$C$65:$X$82,T$63,FALSE)*$D$89*$A97/8760/1000*VLOOKUP($D97,MMap!$C$10:$AE$93,MATCH("Control Type Weight",MMap!$C$10:$AH$10,0),FALSE)</f>
        <v>0</v>
      </c>
      <c r="U97" s="296">
        <f>VLOOKUP($C97,$C$65:$X$82,U$63,FALSE)*$D$89*$A97/8760/1000*VLOOKUP($D97,MMap!$C$10:$AE$93,MATCH("Control Type Weight",MMap!$C$10:$AH$10,0),FALSE)</f>
        <v>0</v>
      </c>
      <c r="V97" s="296">
        <f>VLOOKUP($C97,$C$65:$X$82,V$63,FALSE)*$D$89*$A97/8760/1000*VLOOKUP($D97,MMap!$C$10:$AE$93,MATCH("Control Type Weight",MMap!$C$10:$AH$10,0),FALSE)</f>
        <v>0</v>
      </c>
      <c r="W97" s="296">
        <f>VLOOKUP($C97,$C$65:$X$82,W$63,FALSE)*$D$89*$A97/8760/1000*VLOOKUP($D97,MMap!$C$10:$AE$93,MATCH("Control Type Weight",MMap!$C$10:$AH$10,0),FALSE)</f>
        <v>0</v>
      </c>
      <c r="X97" s="296">
        <f>VLOOKUP($C97,$C$65:$X$82,X$63,FALSE)*$D$89*$A97/8760/1000*VLOOKUP($D97,MMap!$C$10:$AE$93,MATCH("Control Type Weight",MMap!$C$10:$AH$10,0),FALSE)</f>
        <v>0</v>
      </c>
      <c r="Y97" s="305">
        <f t="shared" si="21"/>
        <v>0</v>
      </c>
    </row>
    <row r="98" spans="1:25" ht="15">
      <c r="A98" s="316">
        <f t="shared" si="18"/>
        <v>292.65905984338713</v>
      </c>
      <c r="B98" s="304">
        <f t="shared" si="19"/>
        <v>167.35069725622441</v>
      </c>
      <c r="C98" s="312" t="str">
        <f t="shared" si="20"/>
        <v>School K-12</v>
      </c>
      <c r="D98" s="45" t="s">
        <v>805</v>
      </c>
      <c r="E98" s="296">
        <f>VLOOKUP($C98,$C$65:$X$82,E$63,FALSE)*$D$89*$A98/8760/1000*VLOOKUP($D98,MMap!$C$10:$AE$93,MATCH("Control Type Weight",MMap!$C$10:$AH$10,0),FALSE)</f>
        <v>1.911512650521387E-2</v>
      </c>
      <c r="F98" s="296">
        <f>VLOOKUP($C98,$C$65:$X$82,F$63,FALSE)*$D$89*$A98/8760/1000*VLOOKUP($D98,MMap!$C$10:$AE$93,MATCH("Control Type Weight",MMap!$C$10:$AH$10,0),FALSE)</f>
        <v>2.4779427621710381E-2</v>
      </c>
      <c r="G98" s="296">
        <f>VLOOKUP($C98,$C$65:$X$82,G$63,FALSE)*$D$89*$A98/8760/1000*VLOOKUP($D98,MMap!$C$10:$AE$93,MATCH("Control Type Weight",MMap!$C$10:$AH$10,0),FALSE)</f>
        <v>3.1533567808584302E-2</v>
      </c>
      <c r="H98" s="296">
        <f>VLOOKUP($C98,$C$65:$X$82,H$63,FALSE)*$D$89*$A98/8760/1000*VLOOKUP($D98,MMap!$C$10:$AE$93,MATCH("Control Type Weight",MMap!$C$10:$AH$10,0),FALSE)</f>
        <v>4.3266804838288916E-2</v>
      </c>
      <c r="I98" s="296">
        <f>VLOOKUP($C98,$C$65:$X$82,I$63,FALSE)*$D$89*$A98/8760/1000*VLOOKUP($D98,MMap!$C$10:$AE$93,MATCH("Control Type Weight",MMap!$C$10:$AH$10,0),FALSE)</f>
        <v>4.7077672907014749E-2</v>
      </c>
      <c r="J98" s="296">
        <f>VLOOKUP($C98,$C$65:$X$82,J$63,FALSE)*$D$89*$A98/8760/1000*VLOOKUP($D98,MMap!$C$10:$AE$93,MATCH("Control Type Weight",MMap!$C$10:$AH$10,0),FALSE)</f>
        <v>4.2366198780392897E-2</v>
      </c>
      <c r="K98" s="296">
        <f>VLOOKUP($C98,$C$65:$X$82,K$63,FALSE)*$D$89*$A98/8760/1000*VLOOKUP($D98,MMap!$C$10:$AE$93,MATCH("Control Type Weight",MMap!$C$10:$AH$10,0),FALSE)</f>
        <v>5.8099645364134957E-2</v>
      </c>
      <c r="L98" s="296">
        <f>VLOOKUP($C98,$C$65:$X$82,L$63,FALSE)*$D$89*$A98/8760/1000*VLOOKUP($D98,MMap!$C$10:$AE$93,MATCH("Control Type Weight",MMap!$C$10:$AH$10,0),FALSE)</f>
        <v>5.377331106555909E-2</v>
      </c>
      <c r="M98" s="296">
        <f>VLOOKUP($C98,$C$65:$X$82,M$63,FALSE)*$D$89*$A98/8760/1000*VLOOKUP($D98,MMap!$C$10:$AE$93,MATCH("Control Type Weight",MMap!$C$10:$AH$10,0),FALSE)</f>
        <v>5.4709037434573303E-2</v>
      </c>
      <c r="N98" s="296">
        <f>VLOOKUP($C98,$C$65:$X$82,N$63,FALSE)*$D$89*$A98/8760/1000*VLOOKUP($D98,MMap!$C$10:$AE$93,MATCH("Control Type Weight",MMap!$C$10:$AH$10,0),FALSE)</f>
        <v>6.4028129215484175E-2</v>
      </c>
      <c r="O98" s="296">
        <f>VLOOKUP($C98,$C$65:$X$82,O$63,FALSE)*$D$89*$A98/8760/1000*VLOOKUP($D98,MMap!$C$10:$AE$93,MATCH("Control Type Weight",MMap!$C$10:$AH$10,0),FALSE)</f>
        <v>6.605288412631731E-2</v>
      </c>
      <c r="P98" s="296">
        <f>VLOOKUP($C98,$C$65:$X$82,P$63,FALSE)*$D$89*$A98/8760/1000*VLOOKUP($D98,MMap!$C$10:$AE$93,MATCH("Control Type Weight",MMap!$C$10:$AH$10,0),FALSE)</f>
        <v>7.3941569962389542E-2</v>
      </c>
      <c r="Q98" s="296">
        <f>VLOOKUP($C98,$C$65:$X$82,Q$63,FALSE)*$D$89*$A98/8760/1000*VLOOKUP($D98,MMap!$C$10:$AE$93,MATCH("Control Type Weight",MMap!$C$10:$AH$10,0),FALSE)</f>
        <v>8.259952295771962E-2</v>
      </c>
      <c r="R98" s="296">
        <f>VLOOKUP($C98,$C$65:$X$82,R$63,FALSE)*$D$89*$A98/8760/1000*VLOOKUP($D98,MMap!$C$10:$AE$93,MATCH("Control Type Weight",MMap!$C$10:$AH$10,0),FALSE)</f>
        <v>7.6624113418031159E-2</v>
      </c>
      <c r="S98" s="296">
        <f>VLOOKUP($C98,$C$65:$X$82,S$63,FALSE)*$D$89*$A98/8760/1000*VLOOKUP($D98,MMap!$C$10:$AE$93,MATCH("Control Type Weight",MMap!$C$10:$AH$10,0),FALSE)</f>
        <v>8.4396532137280253E-2</v>
      </c>
      <c r="T98" s="296">
        <f>VLOOKUP($C98,$C$65:$X$82,T$63,FALSE)*$D$89*$A98/8760/1000*VLOOKUP($D98,MMap!$C$10:$AE$93,MATCH("Control Type Weight",MMap!$C$10:$AH$10,0),FALSE)</f>
        <v>8.3468171664675309E-2</v>
      </c>
      <c r="U98" s="296">
        <f>VLOOKUP($C98,$C$65:$X$82,U$63,FALSE)*$D$89*$A98/8760/1000*VLOOKUP($D98,MMap!$C$10:$AE$93,MATCH("Control Type Weight",MMap!$C$10:$AH$10,0),FALSE)</f>
        <v>8.2669152246075961E-2</v>
      </c>
      <c r="V98" s="296">
        <f>VLOOKUP($C98,$C$65:$X$82,V$63,FALSE)*$D$89*$A98/8760/1000*VLOOKUP($D98,MMap!$C$10:$AE$93,MATCH("Control Type Weight",MMap!$C$10:$AH$10,0),FALSE)</f>
        <v>7.7983787430196294E-2</v>
      </c>
      <c r="W98" s="296">
        <f>VLOOKUP($C98,$C$65:$X$82,W$63,FALSE)*$D$89*$A98/8760/1000*VLOOKUP($D98,MMap!$C$10:$AE$93,MATCH("Control Type Weight",MMap!$C$10:$AH$10,0),FALSE)</f>
        <v>7.7278555622404488E-2</v>
      </c>
      <c r="X98" s="296">
        <f>VLOOKUP($C98,$C$65:$X$82,X$63,FALSE)*$D$89*$A98/8760/1000*VLOOKUP($D98,MMap!$C$10:$AE$93,MATCH("Control Type Weight",MMap!$C$10:$AH$10,0),FALSE)</f>
        <v>8.1302140010023755E-2</v>
      </c>
      <c r="Y98" s="305">
        <f t="shared" si="21"/>
        <v>1.2250653511160703</v>
      </c>
    </row>
    <row r="99" spans="1:25" ht="15">
      <c r="A99" s="316">
        <f t="shared" si="18"/>
        <v>327.37195268305783</v>
      </c>
      <c r="B99" s="304">
        <f t="shared" si="19"/>
        <v>140.98311294051015</v>
      </c>
      <c r="C99" s="312" t="str">
        <f t="shared" si="20"/>
        <v>University</v>
      </c>
      <c r="D99" t="s">
        <v>801</v>
      </c>
      <c r="E99" s="296">
        <f>VLOOKUP($C99,$C$65:$X$82,E$63,FALSE)*$D$89*$A99/8760/1000*VLOOKUP($D99,MMap!$C$10:$AE$93,MATCH("Control Type Weight",MMap!$C$10:$AH$10,0),FALSE)</f>
        <v>1.3623806015328139E-2</v>
      </c>
      <c r="F99" s="296">
        <f>VLOOKUP($C99,$C$65:$X$82,F$63,FALSE)*$D$89*$A99/8760/1000*VLOOKUP($D99,MMap!$C$10:$AE$93,MATCH("Control Type Weight",MMap!$C$10:$AH$10,0),FALSE)</f>
        <v>1.7660888354412124E-2</v>
      </c>
      <c r="G99" s="296">
        <f>VLOOKUP($C99,$C$65:$X$82,G$63,FALSE)*$D$89*$A99/8760/1000*VLOOKUP($D99,MMap!$C$10:$AE$93,MATCH("Control Type Weight",MMap!$C$10:$AH$10,0),FALSE)</f>
        <v>2.2474724960787899E-2</v>
      </c>
      <c r="H99" s="296">
        <f>VLOOKUP($C99,$C$65:$X$82,H$63,FALSE)*$D$89*$A99/8760/1000*VLOOKUP($D99,MMap!$C$10:$AE$93,MATCH("Control Type Weight",MMap!$C$10:$AH$10,0),FALSE)</f>
        <v>3.0837282497666322E-2</v>
      </c>
      <c r="I99" s="296">
        <f>VLOOKUP($C99,$C$65:$X$82,I$63,FALSE)*$D$89*$A99/8760/1000*VLOOKUP($D99,MMap!$C$10:$AE$93,MATCH("Control Type Weight",MMap!$C$10:$AH$10,0),FALSE)</f>
        <v>3.3553378951653556E-2</v>
      </c>
      <c r="J99" s="296">
        <f>VLOOKUP($C99,$C$65:$X$82,J$63,FALSE)*$D$89*$A99/8760/1000*VLOOKUP($D99,MMap!$C$10:$AE$93,MATCH("Control Type Weight",MMap!$C$10:$AH$10,0),FALSE)</f>
        <v>3.0195399106224569E-2</v>
      </c>
      <c r="K99" s="296">
        <f>VLOOKUP($C99,$C$65:$X$82,K$63,FALSE)*$D$89*$A99/8760/1000*VLOOKUP($D99,MMap!$C$10:$AE$93,MATCH("Control Type Weight",MMap!$C$10:$AH$10,0),FALSE)</f>
        <v>4.1409001284110375E-2</v>
      </c>
      <c r="L99" s="296">
        <f>VLOOKUP($C99,$C$65:$X$82,L$63,FALSE)*$D$89*$A99/8760/1000*VLOOKUP($D99,MMap!$C$10:$AE$93,MATCH("Control Type Weight",MMap!$C$10:$AH$10,0),FALSE)</f>
        <v>3.8325519768820301E-2</v>
      </c>
      <c r="M99" s="296">
        <f>VLOOKUP($C99,$C$65:$X$82,M$63,FALSE)*$D$89*$A99/8760/1000*VLOOKUP($D99,MMap!$C$10:$AE$93,MATCH("Control Type Weight",MMap!$C$10:$AH$10,0),FALSE)</f>
        <v>3.8992434242621971E-2</v>
      </c>
      <c r="N99" s="296">
        <f>VLOOKUP($C99,$C$65:$X$82,N$63,FALSE)*$D$89*$A99/8760/1000*VLOOKUP($D99,MMap!$C$10:$AE$93,MATCH("Control Type Weight",MMap!$C$10:$AH$10,0),FALSE)</f>
        <v>4.5634372951609249E-2</v>
      </c>
      <c r="O99" s="296">
        <f>VLOOKUP($C99,$C$65:$X$82,O$63,FALSE)*$D$89*$A99/8760/1000*VLOOKUP($D99,MMap!$C$10:$AE$93,MATCH("Control Type Weight",MMap!$C$10:$AH$10,0),FALSE)</f>
        <v>4.7077464009690879E-2</v>
      </c>
      <c r="P99" s="296">
        <f>VLOOKUP($C99,$C$65:$X$82,P$63,FALSE)*$D$89*$A99/8760/1000*VLOOKUP($D99,MMap!$C$10:$AE$93,MATCH("Control Type Weight",MMap!$C$10:$AH$10,0),FALSE)</f>
        <v>5.269991832707141E-2</v>
      </c>
      <c r="Q99" s="296">
        <f>VLOOKUP($C99,$C$65:$X$82,Q$63,FALSE)*$D$89*$A99/8760/1000*VLOOKUP($D99,MMap!$C$10:$AE$93,MATCH("Control Type Weight",MMap!$C$10:$AH$10,0),FALSE)</f>
        <v>5.8870647674116691E-2</v>
      </c>
      <c r="R99" s="296">
        <f>VLOOKUP($C99,$C$65:$X$82,R$63,FALSE)*$D$89*$A99/8760/1000*VLOOKUP($D99,MMap!$C$10:$AE$93,MATCH("Control Type Weight",MMap!$C$10:$AH$10,0),FALSE)</f>
        <v>5.461183095068816E-2</v>
      </c>
      <c r="S99" s="296">
        <f>VLOOKUP($C99,$C$65:$X$82,S$63,FALSE)*$D$89*$A99/8760/1000*VLOOKUP($D99,MMap!$C$10:$AE$93,MATCH("Control Type Weight",MMap!$C$10:$AH$10,0),FALSE)</f>
        <v>6.0151418924226943E-2</v>
      </c>
      <c r="T99" s="296">
        <f>VLOOKUP($C99,$C$65:$X$82,T$63,FALSE)*$D$89*$A99/8760/1000*VLOOKUP($D99,MMap!$C$10:$AE$93,MATCH("Control Type Weight",MMap!$C$10:$AH$10,0),FALSE)</f>
        <v>5.9489754300264409E-2</v>
      </c>
      <c r="U99" s="296">
        <f>VLOOKUP($C99,$C$65:$X$82,U$63,FALSE)*$D$89*$A99/8760/1000*VLOOKUP($D99,MMap!$C$10:$AE$93,MATCH("Control Type Weight",MMap!$C$10:$AH$10,0),FALSE)</f>
        <v>5.8920274126617198E-2</v>
      </c>
      <c r="V99" s="296">
        <f>VLOOKUP($C99,$C$65:$X$82,V$63,FALSE)*$D$89*$A99/8760/1000*VLOOKUP($D99,MMap!$C$10:$AE$93,MATCH("Control Type Weight",MMap!$C$10:$AH$10,0),FALSE)</f>
        <v>5.558090300892269E-2</v>
      </c>
      <c r="W99" s="296">
        <f>VLOOKUP($C99,$C$65:$X$82,W$63,FALSE)*$D$89*$A99/8760/1000*VLOOKUP($D99,MMap!$C$10:$AE$93,MATCH("Control Type Weight",MMap!$C$10:$AH$10,0),FALSE)</f>
        <v>5.5078267499679555E-2</v>
      </c>
      <c r="X99" s="296">
        <f>VLOOKUP($C99,$C$65:$X$82,X$63,FALSE)*$D$89*$A99/8760/1000*VLOOKUP($D99,MMap!$C$10:$AE$93,MATCH("Control Type Weight",MMap!$C$10:$AH$10,0),FALSE)</f>
        <v>5.7945971941409331E-2</v>
      </c>
      <c r="Y99" s="305">
        <f t="shared" si="21"/>
        <v>0.87313325889592186</v>
      </c>
    </row>
    <row r="100" spans="1:25" ht="15">
      <c r="A100" s="316">
        <f t="shared" si="18"/>
        <v>145.4041624778996</v>
      </c>
      <c r="B100" s="304">
        <f t="shared" si="19"/>
        <v>186.35087298121383</v>
      </c>
      <c r="C100" s="312" t="str">
        <f t="shared" si="20"/>
        <v>Warehouse</v>
      </c>
      <c r="D100" t="s">
        <v>796</v>
      </c>
      <c r="E100" s="296">
        <f>VLOOKUP($C100,$C$65:$X$82,E$63,FALSE)*$D$89*$A100/8760/1000*VLOOKUP($D100,MMap!$C$10:$AE$93,MATCH("Control Type Weight",MMap!$C$10:$AH$10,0),FALSE)</f>
        <v>8.9351644408276424E-3</v>
      </c>
      <c r="F100" s="296">
        <f>VLOOKUP($C100,$C$65:$X$82,F$63,FALSE)*$D$89*$A100/8760/1000*VLOOKUP($D100,MMap!$C$10:$AE$93,MATCH("Control Type Weight",MMap!$C$10:$AH$10,0),FALSE)</f>
        <v>1.1582882304711786E-2</v>
      </c>
      <c r="G100" s="296">
        <f>VLOOKUP($C100,$C$65:$X$82,G$63,FALSE)*$D$89*$A100/8760/1000*VLOOKUP($D100,MMap!$C$10:$AE$93,MATCH("Control Type Weight",MMap!$C$10:$AH$10,0),FALSE)</f>
        <v>1.4740033956816194E-2</v>
      </c>
      <c r="H100" s="296">
        <f>VLOOKUP($C100,$C$65:$X$82,H$63,FALSE)*$D$89*$A100/8760/1000*VLOOKUP($D100,MMap!$C$10:$AE$93,MATCH("Control Type Weight",MMap!$C$10:$AH$10,0),FALSE)</f>
        <v>2.0224611956078872E-2</v>
      </c>
      <c r="I100" s="296">
        <f>VLOOKUP($C100,$C$65:$X$82,I$63,FALSE)*$D$89*$A100/8760/1000*VLOOKUP($D100,MMap!$C$10:$AE$93,MATCH("Control Type Weight",MMap!$C$10:$AH$10,0),FALSE)</f>
        <v>2.2005962074116373E-2</v>
      </c>
      <c r="J100" s="296">
        <f>VLOOKUP($C100,$C$65:$X$82,J$63,FALSE)*$D$89*$A100/8760/1000*VLOOKUP($D100,MMap!$C$10:$AE$93,MATCH("Control Type Weight",MMap!$C$10:$AH$10,0),FALSE)</f>
        <v>1.9803633145318102E-2</v>
      </c>
      <c r="K100" s="296">
        <f>VLOOKUP($C100,$C$65:$X$82,K$63,FALSE)*$D$89*$A100/8760/1000*VLOOKUP($D100,MMap!$C$10:$AE$93,MATCH("Control Type Weight",MMap!$C$10:$AH$10,0),FALSE)</f>
        <v>2.7158066944559151E-2</v>
      </c>
      <c r="L100" s="296">
        <f>VLOOKUP($C100,$C$65:$X$82,L$63,FALSE)*$D$89*$A100/8760/1000*VLOOKUP($D100,MMap!$C$10:$AE$93,MATCH("Control Type Weight",MMap!$C$10:$AH$10,0),FALSE)</f>
        <v>2.5135767569599527E-2</v>
      </c>
      <c r="M100" s="296">
        <f>VLOOKUP($C100,$C$65:$X$82,M$63,FALSE)*$D$89*$A100/8760/1000*VLOOKUP($D100,MMap!$C$10:$AE$93,MATCH("Control Type Weight",MMap!$C$10:$AH$10,0),FALSE)</f>
        <v>2.5573162999678423E-2</v>
      </c>
      <c r="N100" s="296">
        <f>VLOOKUP($C100,$C$65:$X$82,N$63,FALSE)*$D$89*$A100/8760/1000*VLOOKUP($D100,MMap!$C$10:$AE$93,MATCH("Control Type Weight",MMap!$C$10:$AH$10,0),FALSE)</f>
        <v>2.9929274243770468E-2</v>
      </c>
      <c r="O100" s="296">
        <f>VLOOKUP($C100,$C$65:$X$82,O$63,FALSE)*$D$89*$A100/8760/1000*VLOOKUP($D100,MMap!$C$10:$AE$93,MATCH("Control Type Weight",MMap!$C$10:$AH$10,0),FALSE)</f>
        <v>3.0875724589036705E-2</v>
      </c>
      <c r="P100" s="296">
        <f>VLOOKUP($C100,$C$65:$X$82,P$63,FALSE)*$D$89*$A100/8760/1000*VLOOKUP($D100,MMap!$C$10:$AE$93,MATCH("Control Type Weight",MMap!$C$10:$AH$10,0),FALSE)</f>
        <v>3.4563207648492626E-2</v>
      </c>
      <c r="Q100" s="296">
        <f>VLOOKUP($C100,$C$65:$X$82,Q$63,FALSE)*$D$89*$A100/8760/1000*VLOOKUP($D100,MMap!$C$10:$AE$93,MATCH("Control Type Weight",MMap!$C$10:$AH$10,0),FALSE)</f>
        <v>3.8610276534650906E-2</v>
      </c>
      <c r="R100" s="296">
        <f>VLOOKUP($C100,$C$65:$X$82,R$63,FALSE)*$D$89*$A100/8760/1000*VLOOKUP($D100,MMap!$C$10:$AE$93,MATCH("Control Type Weight",MMap!$C$10:$AH$10,0),FALSE)</f>
        <v>3.5817134316950001E-2</v>
      </c>
      <c r="S100" s="296">
        <f>VLOOKUP($C100,$C$65:$X$82,S$63,FALSE)*$D$89*$A100/8760/1000*VLOOKUP($D100,MMap!$C$10:$AE$93,MATCH("Control Type Weight",MMap!$C$10:$AH$10,0),FALSE)</f>
        <v>3.9450269537923556E-2</v>
      </c>
      <c r="T100" s="296">
        <f>VLOOKUP($C100,$C$65:$X$82,T$63,FALSE)*$D$89*$A100/8760/1000*VLOOKUP($D100,MMap!$C$10:$AE$93,MATCH("Control Type Weight",MMap!$C$10:$AH$10,0),FALSE)</f>
        <v>3.9016317218495945E-2</v>
      </c>
      <c r="U100" s="296">
        <f>VLOOKUP($C100,$C$65:$X$82,U$63,FALSE)*$D$89*$A100/8760/1000*VLOOKUP($D100,MMap!$C$10:$AE$93,MATCH("Control Type Weight",MMap!$C$10:$AH$10,0),FALSE)</f>
        <v>3.8642824011707474E-2</v>
      </c>
      <c r="V100" s="296">
        <f>VLOOKUP($C100,$C$65:$X$82,V$63,FALSE)*$D$89*$A100/8760/1000*VLOOKUP($D100,MMap!$C$10:$AE$93,MATCH("Control Type Weight",MMap!$C$10:$AH$10,0),FALSE)</f>
        <v>3.6452699605063664E-2</v>
      </c>
      <c r="W100" s="296">
        <f>VLOOKUP($C100,$C$65:$X$82,W$63,FALSE)*$D$89*$A100/8760/1000*VLOOKUP($D100,MMap!$C$10:$AE$93,MATCH("Control Type Weight",MMap!$C$10:$AH$10,0),FALSE)</f>
        <v>3.6123046428569998E-2</v>
      </c>
      <c r="X100" s="296">
        <f>VLOOKUP($C100,$C$65:$X$82,X$63,FALSE)*$D$89*$A100/8760/1000*VLOOKUP($D100,MMap!$C$10:$AE$93,MATCH("Control Type Weight",MMap!$C$10:$AH$10,0),FALSE)</f>
        <v>3.8003828548171401E-2</v>
      </c>
      <c r="Y100" s="305">
        <f t="shared" si="21"/>
        <v>0.57264388807453892</v>
      </c>
    </row>
    <row r="101" spans="1:25" ht="15">
      <c r="A101" s="316">
        <f t="shared" si="18"/>
        <v>0</v>
      </c>
      <c r="B101" s="304">
        <f t="shared" si="19"/>
        <v>9999</v>
      </c>
      <c r="C101" s="312" t="str">
        <f t="shared" si="20"/>
        <v>Supermarket</v>
      </c>
      <c r="D101" t="s">
        <v>814</v>
      </c>
      <c r="E101" s="296">
        <f>VLOOKUP($C101,$C$65:$X$82,E$63,FALSE)*$D$89*$A101/8760/1000*VLOOKUP($D101,MMap!$C$10:$AE$93,MATCH("Control Type Weight",MMap!$C$10:$AH$10,0),FALSE)</f>
        <v>0</v>
      </c>
      <c r="F101" s="296">
        <f>VLOOKUP($C101,$C$65:$X$82,F$63,FALSE)*$D$89*$A101/8760/1000*VLOOKUP($D101,MMap!$C$10:$AE$93,MATCH("Control Type Weight",MMap!$C$10:$AH$10,0),FALSE)</f>
        <v>0</v>
      </c>
      <c r="G101" s="296">
        <f>VLOOKUP($C101,$C$65:$X$82,G$63,FALSE)*$D$89*$A101/8760/1000*VLOOKUP($D101,MMap!$C$10:$AE$93,MATCH("Control Type Weight",MMap!$C$10:$AH$10,0),FALSE)</f>
        <v>0</v>
      </c>
      <c r="H101" s="296">
        <f>VLOOKUP($C101,$C$65:$X$82,H$63,FALSE)*$D$89*$A101/8760/1000*VLOOKUP($D101,MMap!$C$10:$AE$93,MATCH("Control Type Weight",MMap!$C$10:$AH$10,0),FALSE)</f>
        <v>0</v>
      </c>
      <c r="I101" s="296">
        <f>VLOOKUP($C101,$C$65:$X$82,I$63,FALSE)*$D$89*$A101/8760/1000*VLOOKUP($D101,MMap!$C$10:$AE$93,MATCH("Control Type Weight",MMap!$C$10:$AH$10,0),FALSE)</f>
        <v>0</v>
      </c>
      <c r="J101" s="296">
        <f>VLOOKUP($C101,$C$65:$X$82,J$63,FALSE)*$D$89*$A101/8760/1000*VLOOKUP($D101,MMap!$C$10:$AE$93,MATCH("Control Type Weight",MMap!$C$10:$AH$10,0),FALSE)</f>
        <v>0</v>
      </c>
      <c r="K101" s="296">
        <f>VLOOKUP($C101,$C$65:$X$82,K$63,FALSE)*$D$89*$A101/8760/1000*VLOOKUP($D101,MMap!$C$10:$AE$93,MATCH("Control Type Weight",MMap!$C$10:$AH$10,0),FALSE)</f>
        <v>0</v>
      </c>
      <c r="L101" s="296">
        <f>VLOOKUP($C101,$C$65:$X$82,L$63,FALSE)*$D$89*$A101/8760/1000*VLOOKUP($D101,MMap!$C$10:$AE$93,MATCH("Control Type Weight",MMap!$C$10:$AH$10,0),FALSE)</f>
        <v>0</v>
      </c>
      <c r="M101" s="296">
        <f>VLOOKUP($C101,$C$65:$X$82,M$63,FALSE)*$D$89*$A101/8760/1000*VLOOKUP($D101,MMap!$C$10:$AE$93,MATCH("Control Type Weight",MMap!$C$10:$AH$10,0),FALSE)</f>
        <v>0</v>
      </c>
      <c r="N101" s="296">
        <f>VLOOKUP($C101,$C$65:$X$82,N$63,FALSE)*$D$89*$A101/8760/1000*VLOOKUP($D101,MMap!$C$10:$AE$93,MATCH("Control Type Weight",MMap!$C$10:$AH$10,0),FALSE)</f>
        <v>0</v>
      </c>
      <c r="O101" s="296">
        <f>VLOOKUP($C101,$C$65:$X$82,O$63,FALSE)*$D$89*$A101/8760/1000*VLOOKUP($D101,MMap!$C$10:$AE$93,MATCH("Control Type Weight",MMap!$C$10:$AH$10,0),FALSE)</f>
        <v>0</v>
      </c>
      <c r="P101" s="296">
        <f>VLOOKUP($C101,$C$65:$X$82,P$63,FALSE)*$D$89*$A101/8760/1000*VLOOKUP($D101,MMap!$C$10:$AE$93,MATCH("Control Type Weight",MMap!$C$10:$AH$10,0),FALSE)</f>
        <v>0</v>
      </c>
      <c r="Q101" s="296">
        <f>VLOOKUP($C101,$C$65:$X$82,Q$63,FALSE)*$D$89*$A101/8760/1000*VLOOKUP($D101,MMap!$C$10:$AE$93,MATCH("Control Type Weight",MMap!$C$10:$AH$10,0),FALSE)</f>
        <v>0</v>
      </c>
      <c r="R101" s="296">
        <f>VLOOKUP($C101,$C$65:$X$82,R$63,FALSE)*$D$89*$A101/8760/1000*VLOOKUP($D101,MMap!$C$10:$AE$93,MATCH("Control Type Weight",MMap!$C$10:$AH$10,0),FALSE)</f>
        <v>0</v>
      </c>
      <c r="S101" s="296">
        <f>VLOOKUP($C101,$C$65:$X$82,S$63,FALSE)*$D$89*$A101/8760/1000*VLOOKUP($D101,MMap!$C$10:$AE$93,MATCH("Control Type Weight",MMap!$C$10:$AH$10,0),FALSE)</f>
        <v>0</v>
      </c>
      <c r="T101" s="296">
        <f>VLOOKUP($C101,$C$65:$X$82,T$63,FALSE)*$D$89*$A101/8760/1000*VLOOKUP($D101,MMap!$C$10:$AE$93,MATCH("Control Type Weight",MMap!$C$10:$AH$10,0),FALSE)</f>
        <v>0</v>
      </c>
      <c r="U101" s="296">
        <f>VLOOKUP($C101,$C$65:$X$82,U$63,FALSE)*$D$89*$A101/8760/1000*VLOOKUP($D101,MMap!$C$10:$AE$93,MATCH("Control Type Weight",MMap!$C$10:$AH$10,0),FALSE)</f>
        <v>0</v>
      </c>
      <c r="V101" s="296">
        <f>VLOOKUP($C101,$C$65:$X$82,V$63,FALSE)*$D$89*$A101/8760/1000*VLOOKUP($D101,MMap!$C$10:$AE$93,MATCH("Control Type Weight",MMap!$C$10:$AH$10,0),FALSE)</f>
        <v>0</v>
      </c>
      <c r="W101" s="296">
        <f>VLOOKUP($C101,$C$65:$X$82,W$63,FALSE)*$D$89*$A101/8760/1000*VLOOKUP($D101,MMap!$C$10:$AE$93,MATCH("Control Type Weight",MMap!$C$10:$AH$10,0),FALSE)</f>
        <v>0</v>
      </c>
      <c r="X101" s="296">
        <f>VLOOKUP($C101,$C$65:$X$82,X$63,FALSE)*$D$89*$A101/8760/1000*VLOOKUP($D101,MMap!$C$10:$AE$93,MATCH("Control Type Weight",MMap!$C$10:$AH$10,0),FALSE)</f>
        <v>0</v>
      </c>
      <c r="Y101" s="305">
        <f t="shared" si="21"/>
        <v>0</v>
      </c>
    </row>
    <row r="102" spans="1:25" ht="15">
      <c r="A102" s="316">
        <f t="shared" si="18"/>
        <v>0</v>
      </c>
      <c r="B102" s="304">
        <f t="shared" si="19"/>
        <v>9999</v>
      </c>
      <c r="C102" s="312" t="str">
        <f t="shared" si="20"/>
        <v>MiniMart</v>
      </c>
      <c r="D102" t="s">
        <v>815</v>
      </c>
      <c r="E102" s="296">
        <f>VLOOKUP($C102,$C$65:$X$82,E$63,FALSE)*$D$89*$A102/8760/1000*VLOOKUP($D102,MMap!$C$10:$AE$93,MATCH("Control Type Weight",MMap!$C$10:$AH$10,0),FALSE)</f>
        <v>0</v>
      </c>
      <c r="F102" s="296">
        <f>VLOOKUP($C102,$C$65:$X$82,F$63,FALSE)*$D$89*$A102/8760/1000*VLOOKUP($D102,MMap!$C$10:$AE$93,MATCH("Control Type Weight",MMap!$C$10:$AH$10,0),FALSE)</f>
        <v>0</v>
      </c>
      <c r="G102" s="296">
        <f>VLOOKUP($C102,$C$65:$X$82,G$63,FALSE)*$D$89*$A102/8760/1000*VLOOKUP($D102,MMap!$C$10:$AE$93,MATCH("Control Type Weight",MMap!$C$10:$AH$10,0),FALSE)</f>
        <v>0</v>
      </c>
      <c r="H102" s="296">
        <f>VLOOKUP($C102,$C$65:$X$82,H$63,FALSE)*$D$89*$A102/8760/1000*VLOOKUP($D102,MMap!$C$10:$AE$93,MATCH("Control Type Weight",MMap!$C$10:$AH$10,0),FALSE)</f>
        <v>0</v>
      </c>
      <c r="I102" s="296">
        <f>VLOOKUP($C102,$C$65:$X$82,I$63,FALSE)*$D$89*$A102/8760/1000*VLOOKUP($D102,MMap!$C$10:$AE$93,MATCH("Control Type Weight",MMap!$C$10:$AH$10,0),FALSE)</f>
        <v>0</v>
      </c>
      <c r="J102" s="296">
        <f>VLOOKUP($C102,$C$65:$X$82,J$63,FALSE)*$D$89*$A102/8760/1000*VLOOKUP($D102,MMap!$C$10:$AE$93,MATCH("Control Type Weight",MMap!$C$10:$AH$10,0),FALSE)</f>
        <v>0</v>
      </c>
      <c r="K102" s="296">
        <f>VLOOKUP($C102,$C$65:$X$82,K$63,FALSE)*$D$89*$A102/8760/1000*VLOOKUP($D102,MMap!$C$10:$AE$93,MATCH("Control Type Weight",MMap!$C$10:$AH$10,0),FALSE)</f>
        <v>0</v>
      </c>
      <c r="L102" s="296">
        <f>VLOOKUP($C102,$C$65:$X$82,L$63,FALSE)*$D$89*$A102/8760/1000*VLOOKUP($D102,MMap!$C$10:$AE$93,MATCH("Control Type Weight",MMap!$C$10:$AH$10,0),FALSE)</f>
        <v>0</v>
      </c>
      <c r="M102" s="296">
        <f>VLOOKUP($C102,$C$65:$X$82,M$63,FALSE)*$D$89*$A102/8760/1000*VLOOKUP($D102,MMap!$C$10:$AE$93,MATCH("Control Type Weight",MMap!$C$10:$AH$10,0),FALSE)</f>
        <v>0</v>
      </c>
      <c r="N102" s="296">
        <f>VLOOKUP($C102,$C$65:$X$82,N$63,FALSE)*$D$89*$A102/8760/1000*VLOOKUP($D102,MMap!$C$10:$AE$93,MATCH("Control Type Weight",MMap!$C$10:$AH$10,0),FALSE)</f>
        <v>0</v>
      </c>
      <c r="O102" s="296">
        <f>VLOOKUP($C102,$C$65:$X$82,O$63,FALSE)*$D$89*$A102/8760/1000*VLOOKUP($D102,MMap!$C$10:$AE$93,MATCH("Control Type Weight",MMap!$C$10:$AH$10,0),FALSE)</f>
        <v>0</v>
      </c>
      <c r="P102" s="296">
        <f>VLOOKUP($C102,$C$65:$X$82,P$63,FALSE)*$D$89*$A102/8760/1000*VLOOKUP($D102,MMap!$C$10:$AE$93,MATCH("Control Type Weight",MMap!$C$10:$AH$10,0),FALSE)</f>
        <v>0</v>
      </c>
      <c r="Q102" s="296">
        <f>VLOOKUP($C102,$C$65:$X$82,Q$63,FALSE)*$D$89*$A102/8760/1000*VLOOKUP($D102,MMap!$C$10:$AE$93,MATCH("Control Type Weight",MMap!$C$10:$AH$10,0),FALSE)</f>
        <v>0</v>
      </c>
      <c r="R102" s="296">
        <f>VLOOKUP($C102,$C$65:$X$82,R$63,FALSE)*$D$89*$A102/8760/1000*VLOOKUP($D102,MMap!$C$10:$AE$93,MATCH("Control Type Weight",MMap!$C$10:$AH$10,0),FALSE)</f>
        <v>0</v>
      </c>
      <c r="S102" s="296">
        <f>VLOOKUP($C102,$C$65:$X$82,S$63,FALSE)*$D$89*$A102/8760/1000*VLOOKUP($D102,MMap!$C$10:$AE$93,MATCH("Control Type Weight",MMap!$C$10:$AH$10,0),FALSE)</f>
        <v>0</v>
      </c>
      <c r="T102" s="296">
        <f>VLOOKUP($C102,$C$65:$X$82,T$63,FALSE)*$D$89*$A102/8760/1000*VLOOKUP($D102,MMap!$C$10:$AE$93,MATCH("Control Type Weight",MMap!$C$10:$AH$10,0),FALSE)</f>
        <v>0</v>
      </c>
      <c r="U102" s="296">
        <f>VLOOKUP($C102,$C$65:$X$82,U$63,FALSE)*$D$89*$A102/8760/1000*VLOOKUP($D102,MMap!$C$10:$AE$93,MATCH("Control Type Weight",MMap!$C$10:$AH$10,0),FALSE)</f>
        <v>0</v>
      </c>
      <c r="V102" s="296">
        <f>VLOOKUP($C102,$C$65:$X$82,V$63,FALSE)*$D$89*$A102/8760/1000*VLOOKUP($D102,MMap!$C$10:$AE$93,MATCH("Control Type Weight",MMap!$C$10:$AH$10,0),FALSE)</f>
        <v>0</v>
      </c>
      <c r="W102" s="296">
        <f>VLOOKUP($C102,$C$65:$X$82,W$63,FALSE)*$D$89*$A102/8760/1000*VLOOKUP($D102,MMap!$C$10:$AE$93,MATCH("Control Type Weight",MMap!$C$10:$AH$10,0),FALSE)</f>
        <v>0</v>
      </c>
      <c r="X102" s="296">
        <f>VLOOKUP($C102,$C$65:$X$82,X$63,FALSE)*$D$89*$A102/8760/1000*VLOOKUP($D102,MMap!$C$10:$AE$93,MATCH("Control Type Weight",MMap!$C$10:$AH$10,0),FALSE)</f>
        <v>0</v>
      </c>
      <c r="Y102" s="305">
        <f t="shared" si="21"/>
        <v>0</v>
      </c>
    </row>
    <row r="103" spans="1:25" ht="15">
      <c r="A103" s="316">
        <f t="shared" si="18"/>
        <v>0</v>
      </c>
      <c r="B103" s="304">
        <f t="shared" si="19"/>
        <v>9999</v>
      </c>
      <c r="C103" s="311" t="str">
        <f t="shared" si="20"/>
        <v>Restaurant</v>
      </c>
      <c r="D103" t="s">
        <v>816</v>
      </c>
      <c r="E103" s="296">
        <f>VLOOKUP($C103,$C$65:$X$82,E$63,FALSE)*$D$89*$A103/8760/1000*VLOOKUP($D103,MMap!$C$10:$AE$93,MATCH("Control Type Weight",MMap!$C$10:$AH$10,0),FALSE)</f>
        <v>0</v>
      </c>
      <c r="F103" s="296">
        <f>VLOOKUP($C103,$C$65:$X$82,F$63,FALSE)*$D$89*$A103/8760/1000*VLOOKUP($D103,MMap!$C$10:$AE$93,MATCH("Control Type Weight",MMap!$C$10:$AH$10,0),FALSE)</f>
        <v>0</v>
      </c>
      <c r="G103" s="296">
        <f>VLOOKUP($C103,$C$65:$X$82,G$63,FALSE)*$D$89*$A103/8760/1000*VLOOKUP($D103,MMap!$C$10:$AE$93,MATCH("Control Type Weight",MMap!$C$10:$AH$10,0),FALSE)</f>
        <v>0</v>
      </c>
      <c r="H103" s="296">
        <f>VLOOKUP($C103,$C$65:$X$82,H$63,FALSE)*$D$89*$A103/8760/1000*VLOOKUP($D103,MMap!$C$10:$AE$93,MATCH("Control Type Weight",MMap!$C$10:$AH$10,0),FALSE)</f>
        <v>0</v>
      </c>
      <c r="I103" s="296">
        <f>VLOOKUP($C103,$C$65:$X$82,I$63,FALSE)*$D$89*$A103/8760/1000*VLOOKUP($D103,MMap!$C$10:$AE$93,MATCH("Control Type Weight",MMap!$C$10:$AH$10,0),FALSE)</f>
        <v>0</v>
      </c>
      <c r="J103" s="296">
        <f>VLOOKUP($C103,$C$65:$X$82,J$63,FALSE)*$D$89*$A103/8760/1000*VLOOKUP($D103,MMap!$C$10:$AE$93,MATCH("Control Type Weight",MMap!$C$10:$AH$10,0),FALSE)</f>
        <v>0</v>
      </c>
      <c r="K103" s="296">
        <f>VLOOKUP($C103,$C$65:$X$82,K$63,FALSE)*$D$89*$A103/8760/1000*VLOOKUP($D103,MMap!$C$10:$AE$93,MATCH("Control Type Weight",MMap!$C$10:$AH$10,0),FALSE)</f>
        <v>0</v>
      </c>
      <c r="L103" s="296">
        <f>VLOOKUP($C103,$C$65:$X$82,L$63,FALSE)*$D$89*$A103/8760/1000*VLOOKUP($D103,MMap!$C$10:$AE$93,MATCH("Control Type Weight",MMap!$C$10:$AH$10,0),FALSE)</f>
        <v>0</v>
      </c>
      <c r="M103" s="296">
        <f>VLOOKUP($C103,$C$65:$X$82,M$63,FALSE)*$D$89*$A103/8760/1000*VLOOKUP($D103,MMap!$C$10:$AE$93,MATCH("Control Type Weight",MMap!$C$10:$AH$10,0),FALSE)</f>
        <v>0</v>
      </c>
      <c r="N103" s="296">
        <f>VLOOKUP($C103,$C$65:$X$82,N$63,FALSE)*$D$89*$A103/8760/1000*VLOOKUP($D103,MMap!$C$10:$AE$93,MATCH("Control Type Weight",MMap!$C$10:$AH$10,0),FALSE)</f>
        <v>0</v>
      </c>
      <c r="O103" s="296">
        <f>VLOOKUP($C103,$C$65:$X$82,O$63,FALSE)*$D$89*$A103/8760/1000*VLOOKUP($D103,MMap!$C$10:$AE$93,MATCH("Control Type Weight",MMap!$C$10:$AH$10,0),FALSE)</f>
        <v>0</v>
      </c>
      <c r="P103" s="296">
        <f>VLOOKUP($C103,$C$65:$X$82,P$63,FALSE)*$D$89*$A103/8760/1000*VLOOKUP($D103,MMap!$C$10:$AE$93,MATCH("Control Type Weight",MMap!$C$10:$AH$10,0),FALSE)</f>
        <v>0</v>
      </c>
      <c r="Q103" s="296">
        <f>VLOOKUP($C103,$C$65:$X$82,Q$63,FALSE)*$D$89*$A103/8760/1000*VLOOKUP($D103,MMap!$C$10:$AE$93,MATCH("Control Type Weight",MMap!$C$10:$AH$10,0),FALSE)</f>
        <v>0</v>
      </c>
      <c r="R103" s="296">
        <f>VLOOKUP($C103,$C$65:$X$82,R$63,FALSE)*$D$89*$A103/8760/1000*VLOOKUP($D103,MMap!$C$10:$AE$93,MATCH("Control Type Weight",MMap!$C$10:$AH$10,0),FALSE)</f>
        <v>0</v>
      </c>
      <c r="S103" s="296">
        <f>VLOOKUP($C103,$C$65:$X$82,S$63,FALSE)*$D$89*$A103/8760/1000*VLOOKUP($D103,MMap!$C$10:$AE$93,MATCH("Control Type Weight",MMap!$C$10:$AH$10,0),FALSE)</f>
        <v>0</v>
      </c>
      <c r="T103" s="296">
        <f>VLOOKUP($C103,$C$65:$X$82,T$63,FALSE)*$D$89*$A103/8760/1000*VLOOKUP($D103,MMap!$C$10:$AE$93,MATCH("Control Type Weight",MMap!$C$10:$AH$10,0),FALSE)</f>
        <v>0</v>
      </c>
      <c r="U103" s="296">
        <f>VLOOKUP($C103,$C$65:$X$82,U$63,FALSE)*$D$89*$A103/8760/1000*VLOOKUP($D103,MMap!$C$10:$AE$93,MATCH("Control Type Weight",MMap!$C$10:$AH$10,0),FALSE)</f>
        <v>0</v>
      </c>
      <c r="V103" s="296">
        <f>VLOOKUP($C103,$C$65:$X$82,V$63,FALSE)*$D$89*$A103/8760/1000*VLOOKUP($D103,MMap!$C$10:$AE$93,MATCH("Control Type Weight",MMap!$C$10:$AH$10,0),FALSE)</f>
        <v>0</v>
      </c>
      <c r="W103" s="296">
        <f>VLOOKUP($C103,$C$65:$X$82,W$63,FALSE)*$D$89*$A103/8760/1000*VLOOKUP($D103,MMap!$C$10:$AE$93,MATCH("Control Type Weight",MMap!$C$10:$AH$10,0),FALSE)</f>
        <v>0</v>
      </c>
      <c r="X103" s="296">
        <f>VLOOKUP($C103,$C$65:$X$82,X$63,FALSE)*$D$89*$A103/8760/1000*VLOOKUP($D103,MMap!$C$10:$AE$93,MATCH("Control Type Weight",MMap!$C$10:$AH$10,0),FALSE)</f>
        <v>0</v>
      </c>
      <c r="Y103" s="305">
        <f t="shared" si="21"/>
        <v>0</v>
      </c>
    </row>
    <row r="104" spans="1:25" ht="15">
      <c r="A104" s="316">
        <f t="shared" si="18"/>
        <v>0</v>
      </c>
      <c r="B104" s="304">
        <f t="shared" si="19"/>
        <v>9999</v>
      </c>
      <c r="C104" s="311" t="str">
        <f t="shared" si="20"/>
        <v>Lodging</v>
      </c>
      <c r="D104" t="s">
        <v>817</v>
      </c>
      <c r="E104" s="296">
        <f>VLOOKUP($C104,$C$65:$X$82,E$63,FALSE)*$D$89*$A104/8760/1000*VLOOKUP($D104,MMap!$C$10:$AE$93,MATCH("Control Type Weight",MMap!$C$10:$AH$10,0),FALSE)</f>
        <v>0</v>
      </c>
      <c r="F104" s="296">
        <f>VLOOKUP($C104,$C$65:$X$82,F$63,FALSE)*$D$89*$A104/8760/1000*VLOOKUP($D104,MMap!$C$10:$AE$93,MATCH("Control Type Weight",MMap!$C$10:$AH$10,0),FALSE)</f>
        <v>0</v>
      </c>
      <c r="G104" s="296">
        <f>VLOOKUP($C104,$C$65:$X$82,G$63,FALSE)*$D$89*$A104/8760/1000*VLOOKUP($D104,MMap!$C$10:$AE$93,MATCH("Control Type Weight",MMap!$C$10:$AH$10,0),FALSE)</f>
        <v>0</v>
      </c>
      <c r="H104" s="296">
        <f>VLOOKUP($C104,$C$65:$X$82,H$63,FALSE)*$D$89*$A104/8760/1000*VLOOKUP($D104,MMap!$C$10:$AE$93,MATCH("Control Type Weight",MMap!$C$10:$AH$10,0),FALSE)</f>
        <v>0</v>
      </c>
      <c r="I104" s="296">
        <f>VLOOKUP($C104,$C$65:$X$82,I$63,FALSE)*$D$89*$A104/8760/1000*VLOOKUP($D104,MMap!$C$10:$AE$93,MATCH("Control Type Weight",MMap!$C$10:$AH$10,0),FALSE)</f>
        <v>0</v>
      </c>
      <c r="J104" s="296">
        <f>VLOOKUP($C104,$C$65:$X$82,J$63,FALSE)*$D$89*$A104/8760/1000*VLOOKUP($D104,MMap!$C$10:$AE$93,MATCH("Control Type Weight",MMap!$C$10:$AH$10,0),FALSE)</f>
        <v>0</v>
      </c>
      <c r="K104" s="296">
        <f>VLOOKUP($C104,$C$65:$X$82,K$63,FALSE)*$D$89*$A104/8760/1000*VLOOKUP($D104,MMap!$C$10:$AE$93,MATCH("Control Type Weight",MMap!$C$10:$AH$10,0),FALSE)</f>
        <v>0</v>
      </c>
      <c r="L104" s="296">
        <f>VLOOKUP($C104,$C$65:$X$82,L$63,FALSE)*$D$89*$A104/8760/1000*VLOOKUP($D104,MMap!$C$10:$AE$93,MATCH("Control Type Weight",MMap!$C$10:$AH$10,0),FALSE)</f>
        <v>0</v>
      </c>
      <c r="M104" s="296">
        <f>VLOOKUP($C104,$C$65:$X$82,M$63,FALSE)*$D$89*$A104/8760/1000*VLOOKUP($D104,MMap!$C$10:$AE$93,MATCH("Control Type Weight",MMap!$C$10:$AH$10,0),FALSE)</f>
        <v>0</v>
      </c>
      <c r="N104" s="296">
        <f>VLOOKUP($C104,$C$65:$X$82,N$63,FALSE)*$D$89*$A104/8760/1000*VLOOKUP($D104,MMap!$C$10:$AE$93,MATCH("Control Type Weight",MMap!$C$10:$AH$10,0),FALSE)</f>
        <v>0</v>
      </c>
      <c r="O104" s="296">
        <f>VLOOKUP($C104,$C$65:$X$82,O$63,FALSE)*$D$89*$A104/8760/1000*VLOOKUP($D104,MMap!$C$10:$AE$93,MATCH("Control Type Weight",MMap!$C$10:$AH$10,0),FALSE)</f>
        <v>0</v>
      </c>
      <c r="P104" s="296">
        <f>VLOOKUP($C104,$C$65:$X$82,P$63,FALSE)*$D$89*$A104/8760/1000*VLOOKUP($D104,MMap!$C$10:$AE$93,MATCH("Control Type Weight",MMap!$C$10:$AH$10,0),FALSE)</f>
        <v>0</v>
      </c>
      <c r="Q104" s="296">
        <f>VLOOKUP($C104,$C$65:$X$82,Q$63,FALSE)*$D$89*$A104/8760/1000*VLOOKUP($D104,MMap!$C$10:$AE$93,MATCH("Control Type Weight",MMap!$C$10:$AH$10,0),FALSE)</f>
        <v>0</v>
      </c>
      <c r="R104" s="296">
        <f>VLOOKUP($C104,$C$65:$X$82,R$63,FALSE)*$D$89*$A104/8760/1000*VLOOKUP($D104,MMap!$C$10:$AE$93,MATCH("Control Type Weight",MMap!$C$10:$AH$10,0),FALSE)</f>
        <v>0</v>
      </c>
      <c r="S104" s="296">
        <f>VLOOKUP($C104,$C$65:$X$82,S$63,FALSE)*$D$89*$A104/8760/1000*VLOOKUP($D104,MMap!$C$10:$AE$93,MATCH("Control Type Weight",MMap!$C$10:$AH$10,0),FALSE)</f>
        <v>0</v>
      </c>
      <c r="T104" s="296">
        <f>VLOOKUP($C104,$C$65:$X$82,T$63,FALSE)*$D$89*$A104/8760/1000*VLOOKUP($D104,MMap!$C$10:$AE$93,MATCH("Control Type Weight",MMap!$C$10:$AH$10,0),FALSE)</f>
        <v>0</v>
      </c>
      <c r="U104" s="296">
        <f>VLOOKUP($C104,$C$65:$X$82,U$63,FALSE)*$D$89*$A104/8760/1000*VLOOKUP($D104,MMap!$C$10:$AE$93,MATCH("Control Type Weight",MMap!$C$10:$AH$10,0),FALSE)</f>
        <v>0</v>
      </c>
      <c r="V104" s="296">
        <f>VLOOKUP($C104,$C$65:$X$82,V$63,FALSE)*$D$89*$A104/8760/1000*VLOOKUP($D104,MMap!$C$10:$AE$93,MATCH("Control Type Weight",MMap!$C$10:$AH$10,0),FALSE)</f>
        <v>0</v>
      </c>
      <c r="W104" s="296">
        <f>VLOOKUP($C104,$C$65:$X$82,W$63,FALSE)*$D$89*$A104/8760/1000*VLOOKUP($D104,MMap!$C$10:$AE$93,MATCH("Control Type Weight",MMap!$C$10:$AH$10,0),FALSE)</f>
        <v>0</v>
      </c>
      <c r="X104" s="296">
        <f>VLOOKUP($C104,$C$65:$X$82,X$63,FALSE)*$D$89*$A104/8760/1000*VLOOKUP($D104,MMap!$C$10:$AE$93,MATCH("Control Type Weight",MMap!$C$10:$AH$10,0),FALSE)</f>
        <v>0</v>
      </c>
      <c r="Y104" s="305">
        <f t="shared" si="21"/>
        <v>0</v>
      </c>
    </row>
    <row r="105" spans="1:25" ht="15">
      <c r="A105" s="316">
        <f t="shared" si="18"/>
        <v>0</v>
      </c>
      <c r="B105" s="304">
        <f t="shared" si="19"/>
        <v>9999</v>
      </c>
      <c r="C105" s="312" t="str">
        <f t="shared" si="20"/>
        <v>Hospital</v>
      </c>
      <c r="D105" t="s">
        <v>818</v>
      </c>
      <c r="E105" s="296">
        <f>VLOOKUP($C105,$C$65:$X$82,E$63,FALSE)*$D$89*$A105/8760/1000*VLOOKUP($D105,MMap!$C$10:$AE$93,MATCH("Control Type Weight",MMap!$C$10:$AH$10,0),FALSE)</f>
        <v>0</v>
      </c>
      <c r="F105" s="296">
        <f>VLOOKUP($C105,$C$65:$X$82,F$63,FALSE)*$D$89*$A105/8760/1000*VLOOKUP($D105,MMap!$C$10:$AE$93,MATCH("Control Type Weight",MMap!$C$10:$AH$10,0),FALSE)</f>
        <v>0</v>
      </c>
      <c r="G105" s="296">
        <f>VLOOKUP($C105,$C$65:$X$82,G$63,FALSE)*$D$89*$A105/8760/1000*VLOOKUP($D105,MMap!$C$10:$AE$93,MATCH("Control Type Weight",MMap!$C$10:$AH$10,0),FALSE)</f>
        <v>0</v>
      </c>
      <c r="H105" s="296">
        <f>VLOOKUP($C105,$C$65:$X$82,H$63,FALSE)*$D$89*$A105/8760/1000*VLOOKUP($D105,MMap!$C$10:$AE$93,MATCH("Control Type Weight",MMap!$C$10:$AH$10,0),FALSE)</f>
        <v>0</v>
      </c>
      <c r="I105" s="296">
        <f>VLOOKUP($C105,$C$65:$X$82,I$63,FALSE)*$D$89*$A105/8760/1000*VLOOKUP($D105,MMap!$C$10:$AE$93,MATCH("Control Type Weight",MMap!$C$10:$AH$10,0),FALSE)</f>
        <v>0</v>
      </c>
      <c r="J105" s="296">
        <f>VLOOKUP($C105,$C$65:$X$82,J$63,FALSE)*$D$89*$A105/8760/1000*VLOOKUP($D105,MMap!$C$10:$AE$93,MATCH("Control Type Weight",MMap!$C$10:$AH$10,0),FALSE)</f>
        <v>0</v>
      </c>
      <c r="K105" s="296">
        <f>VLOOKUP($C105,$C$65:$X$82,K$63,FALSE)*$D$89*$A105/8760/1000*VLOOKUP($D105,MMap!$C$10:$AE$93,MATCH("Control Type Weight",MMap!$C$10:$AH$10,0),FALSE)</f>
        <v>0</v>
      </c>
      <c r="L105" s="296">
        <f>VLOOKUP($C105,$C$65:$X$82,L$63,FALSE)*$D$89*$A105/8760/1000*VLOOKUP($D105,MMap!$C$10:$AE$93,MATCH("Control Type Weight",MMap!$C$10:$AH$10,0),FALSE)</f>
        <v>0</v>
      </c>
      <c r="M105" s="296">
        <f>VLOOKUP($C105,$C$65:$X$82,M$63,FALSE)*$D$89*$A105/8760/1000*VLOOKUP($D105,MMap!$C$10:$AE$93,MATCH("Control Type Weight",MMap!$C$10:$AH$10,0),FALSE)</f>
        <v>0</v>
      </c>
      <c r="N105" s="296">
        <f>VLOOKUP($C105,$C$65:$X$82,N$63,FALSE)*$D$89*$A105/8760/1000*VLOOKUP($D105,MMap!$C$10:$AE$93,MATCH("Control Type Weight",MMap!$C$10:$AH$10,0),FALSE)</f>
        <v>0</v>
      </c>
      <c r="O105" s="296">
        <f>VLOOKUP($C105,$C$65:$X$82,O$63,FALSE)*$D$89*$A105/8760/1000*VLOOKUP($D105,MMap!$C$10:$AE$93,MATCH("Control Type Weight",MMap!$C$10:$AH$10,0),FALSE)</f>
        <v>0</v>
      </c>
      <c r="P105" s="296">
        <f>VLOOKUP($C105,$C$65:$X$82,P$63,FALSE)*$D$89*$A105/8760/1000*VLOOKUP($D105,MMap!$C$10:$AE$93,MATCH("Control Type Weight",MMap!$C$10:$AH$10,0),FALSE)</f>
        <v>0</v>
      </c>
      <c r="Q105" s="296">
        <f>VLOOKUP($C105,$C$65:$X$82,Q$63,FALSE)*$D$89*$A105/8760/1000*VLOOKUP($D105,MMap!$C$10:$AE$93,MATCH("Control Type Weight",MMap!$C$10:$AH$10,0),FALSE)</f>
        <v>0</v>
      </c>
      <c r="R105" s="296">
        <f>VLOOKUP($C105,$C$65:$X$82,R$63,FALSE)*$D$89*$A105/8760/1000*VLOOKUP($D105,MMap!$C$10:$AE$93,MATCH("Control Type Weight",MMap!$C$10:$AH$10,0),FALSE)</f>
        <v>0</v>
      </c>
      <c r="S105" s="296">
        <f>VLOOKUP($C105,$C$65:$X$82,S$63,FALSE)*$D$89*$A105/8760/1000*VLOOKUP($D105,MMap!$C$10:$AE$93,MATCH("Control Type Weight",MMap!$C$10:$AH$10,0),FALSE)</f>
        <v>0</v>
      </c>
      <c r="T105" s="296">
        <f>VLOOKUP($C105,$C$65:$X$82,T$63,FALSE)*$D$89*$A105/8760/1000*VLOOKUP($D105,MMap!$C$10:$AE$93,MATCH("Control Type Weight",MMap!$C$10:$AH$10,0),FALSE)</f>
        <v>0</v>
      </c>
      <c r="U105" s="296">
        <f>VLOOKUP($C105,$C$65:$X$82,U$63,FALSE)*$D$89*$A105/8760/1000*VLOOKUP($D105,MMap!$C$10:$AE$93,MATCH("Control Type Weight",MMap!$C$10:$AH$10,0),FALSE)</f>
        <v>0</v>
      </c>
      <c r="V105" s="296">
        <f>VLOOKUP($C105,$C$65:$X$82,V$63,FALSE)*$D$89*$A105/8760/1000*VLOOKUP($D105,MMap!$C$10:$AE$93,MATCH("Control Type Weight",MMap!$C$10:$AH$10,0),FALSE)</f>
        <v>0</v>
      </c>
      <c r="W105" s="296">
        <f>VLOOKUP($C105,$C$65:$X$82,W$63,FALSE)*$D$89*$A105/8760/1000*VLOOKUP($D105,MMap!$C$10:$AE$93,MATCH("Control Type Weight",MMap!$C$10:$AH$10,0),FALSE)</f>
        <v>0</v>
      </c>
      <c r="X105" s="296">
        <f>VLOOKUP($C105,$C$65:$X$82,X$63,FALSE)*$D$89*$A105/8760/1000*VLOOKUP($D105,MMap!$C$10:$AE$93,MATCH("Control Type Weight",MMap!$C$10:$AH$10,0),FALSE)</f>
        <v>0</v>
      </c>
      <c r="Y105" s="305">
        <f t="shared" si="21"/>
        <v>0</v>
      </c>
    </row>
    <row r="106" spans="1:25" ht="15">
      <c r="A106" s="316">
        <f t="shared" si="18"/>
        <v>0</v>
      </c>
      <c r="B106" s="304">
        <f t="shared" si="19"/>
        <v>9999</v>
      </c>
      <c r="C106" s="312" t="str">
        <f t="shared" si="20"/>
        <v>Residential Care</v>
      </c>
      <c r="D106" t="s">
        <v>819</v>
      </c>
      <c r="E106" s="296">
        <f>VLOOKUP($C106,$C$65:$X$82,E$63,FALSE)*$D$89*$A106/8760/1000*VLOOKUP($D106,MMap!$C$10:$AE$93,MATCH("Control Type Weight",MMap!$C$10:$AH$10,0),FALSE)</f>
        <v>0</v>
      </c>
      <c r="F106" s="296">
        <f>VLOOKUP($C106,$C$65:$X$82,F$63,FALSE)*$D$89*$A106/8760/1000*VLOOKUP($D106,MMap!$C$10:$AE$93,MATCH("Control Type Weight",MMap!$C$10:$AH$10,0),FALSE)</f>
        <v>0</v>
      </c>
      <c r="G106" s="296">
        <f>VLOOKUP($C106,$C$65:$X$82,G$63,FALSE)*$D$89*$A106/8760/1000*VLOOKUP($D106,MMap!$C$10:$AE$93,MATCH("Control Type Weight",MMap!$C$10:$AH$10,0),FALSE)</f>
        <v>0</v>
      </c>
      <c r="H106" s="296">
        <f>VLOOKUP($C106,$C$65:$X$82,H$63,FALSE)*$D$89*$A106/8760/1000*VLOOKUP($D106,MMap!$C$10:$AE$93,MATCH("Control Type Weight",MMap!$C$10:$AH$10,0),FALSE)</f>
        <v>0</v>
      </c>
      <c r="I106" s="296">
        <f>VLOOKUP($C106,$C$65:$X$82,I$63,FALSE)*$D$89*$A106/8760/1000*VLOOKUP($D106,MMap!$C$10:$AE$93,MATCH("Control Type Weight",MMap!$C$10:$AH$10,0),FALSE)</f>
        <v>0</v>
      </c>
      <c r="J106" s="296">
        <f>VLOOKUP($C106,$C$65:$X$82,J$63,FALSE)*$D$89*$A106/8760/1000*VLOOKUP($D106,MMap!$C$10:$AE$93,MATCH("Control Type Weight",MMap!$C$10:$AH$10,0),FALSE)</f>
        <v>0</v>
      </c>
      <c r="K106" s="296">
        <f>VLOOKUP($C106,$C$65:$X$82,K$63,FALSE)*$D$89*$A106/8760/1000*VLOOKUP($D106,MMap!$C$10:$AE$93,MATCH("Control Type Weight",MMap!$C$10:$AH$10,0),FALSE)</f>
        <v>0</v>
      </c>
      <c r="L106" s="296">
        <f>VLOOKUP($C106,$C$65:$X$82,L$63,FALSE)*$D$89*$A106/8760/1000*VLOOKUP($D106,MMap!$C$10:$AE$93,MATCH("Control Type Weight",MMap!$C$10:$AH$10,0),FALSE)</f>
        <v>0</v>
      </c>
      <c r="M106" s="296">
        <f>VLOOKUP($C106,$C$65:$X$82,M$63,FALSE)*$D$89*$A106/8760/1000*VLOOKUP($D106,MMap!$C$10:$AE$93,MATCH("Control Type Weight",MMap!$C$10:$AH$10,0),FALSE)</f>
        <v>0</v>
      </c>
      <c r="N106" s="296">
        <f>VLOOKUP($C106,$C$65:$X$82,N$63,FALSE)*$D$89*$A106/8760/1000*VLOOKUP($D106,MMap!$C$10:$AE$93,MATCH("Control Type Weight",MMap!$C$10:$AH$10,0),FALSE)</f>
        <v>0</v>
      </c>
      <c r="O106" s="296">
        <f>VLOOKUP($C106,$C$65:$X$82,O$63,FALSE)*$D$89*$A106/8760/1000*VLOOKUP($D106,MMap!$C$10:$AE$93,MATCH("Control Type Weight",MMap!$C$10:$AH$10,0),FALSE)</f>
        <v>0</v>
      </c>
      <c r="P106" s="296">
        <f>VLOOKUP($C106,$C$65:$X$82,P$63,FALSE)*$D$89*$A106/8760/1000*VLOOKUP($D106,MMap!$C$10:$AE$93,MATCH("Control Type Weight",MMap!$C$10:$AH$10,0),FALSE)</f>
        <v>0</v>
      </c>
      <c r="Q106" s="296">
        <f>VLOOKUP($C106,$C$65:$X$82,Q$63,FALSE)*$D$89*$A106/8760/1000*VLOOKUP($D106,MMap!$C$10:$AE$93,MATCH("Control Type Weight",MMap!$C$10:$AH$10,0),FALSE)</f>
        <v>0</v>
      </c>
      <c r="R106" s="296">
        <f>VLOOKUP($C106,$C$65:$X$82,R$63,FALSE)*$D$89*$A106/8760/1000*VLOOKUP($D106,MMap!$C$10:$AE$93,MATCH("Control Type Weight",MMap!$C$10:$AH$10,0),FALSE)</f>
        <v>0</v>
      </c>
      <c r="S106" s="296">
        <f>VLOOKUP($C106,$C$65:$X$82,S$63,FALSE)*$D$89*$A106/8760/1000*VLOOKUP($D106,MMap!$C$10:$AE$93,MATCH("Control Type Weight",MMap!$C$10:$AH$10,0),FALSE)</f>
        <v>0</v>
      </c>
      <c r="T106" s="296">
        <f>VLOOKUP($C106,$C$65:$X$82,T$63,FALSE)*$D$89*$A106/8760/1000*VLOOKUP($D106,MMap!$C$10:$AE$93,MATCH("Control Type Weight",MMap!$C$10:$AH$10,0),FALSE)</f>
        <v>0</v>
      </c>
      <c r="U106" s="296">
        <f>VLOOKUP($C106,$C$65:$X$82,U$63,FALSE)*$D$89*$A106/8760/1000*VLOOKUP($D106,MMap!$C$10:$AE$93,MATCH("Control Type Weight",MMap!$C$10:$AH$10,0),FALSE)</f>
        <v>0</v>
      </c>
      <c r="V106" s="296">
        <f>VLOOKUP($C106,$C$65:$X$82,V$63,FALSE)*$D$89*$A106/8760/1000*VLOOKUP($D106,MMap!$C$10:$AE$93,MATCH("Control Type Weight",MMap!$C$10:$AH$10,0),FALSE)</f>
        <v>0</v>
      </c>
      <c r="W106" s="296">
        <f>VLOOKUP($C106,$C$65:$X$82,W$63,FALSE)*$D$89*$A106/8760/1000*VLOOKUP($D106,MMap!$C$10:$AE$93,MATCH("Control Type Weight",MMap!$C$10:$AH$10,0),FALSE)</f>
        <v>0</v>
      </c>
      <c r="X106" s="296">
        <f>VLOOKUP($C106,$C$65:$X$82,X$63,FALSE)*$D$89*$A106/8760/1000*VLOOKUP($D106,MMap!$C$10:$AE$93,MATCH("Control Type Weight",MMap!$C$10:$AH$10,0),FALSE)</f>
        <v>0</v>
      </c>
      <c r="Y106" s="305">
        <f t="shared" si="21"/>
        <v>0</v>
      </c>
    </row>
    <row r="107" spans="1:25" ht="15">
      <c r="A107" s="316">
        <f t="shared" si="18"/>
        <v>0</v>
      </c>
      <c r="B107" s="304">
        <f t="shared" si="19"/>
        <v>9999</v>
      </c>
      <c r="C107" s="312" t="str">
        <f t="shared" si="20"/>
        <v>Assembly</v>
      </c>
      <c r="D107" t="s">
        <v>820</v>
      </c>
      <c r="E107" s="296">
        <f>VLOOKUP($C107,$C$65:$X$82,E$63,FALSE)*$D$89*$A107/8760/1000*VLOOKUP($D107,MMap!$C$10:$AE$93,MATCH("Control Type Weight",MMap!$C$10:$AH$10,0),FALSE)</f>
        <v>0</v>
      </c>
      <c r="F107" s="296">
        <f>VLOOKUP($C107,$C$65:$X$82,F$63,FALSE)*$D$89*$A107/8760/1000*VLOOKUP($D107,MMap!$C$10:$AE$93,MATCH("Control Type Weight",MMap!$C$10:$AH$10,0),FALSE)</f>
        <v>0</v>
      </c>
      <c r="G107" s="296">
        <f>VLOOKUP($C107,$C$65:$X$82,G$63,FALSE)*$D$89*$A107/8760/1000*VLOOKUP($D107,MMap!$C$10:$AE$93,MATCH("Control Type Weight",MMap!$C$10:$AH$10,0),FALSE)</f>
        <v>0</v>
      </c>
      <c r="H107" s="296">
        <f>VLOOKUP($C107,$C$65:$X$82,H$63,FALSE)*$D$89*$A107/8760/1000*VLOOKUP($D107,MMap!$C$10:$AE$93,MATCH("Control Type Weight",MMap!$C$10:$AH$10,0),FALSE)</f>
        <v>0</v>
      </c>
      <c r="I107" s="296">
        <f>VLOOKUP($C107,$C$65:$X$82,I$63,FALSE)*$D$89*$A107/8760/1000*VLOOKUP($D107,MMap!$C$10:$AE$93,MATCH("Control Type Weight",MMap!$C$10:$AH$10,0),FALSE)</f>
        <v>0</v>
      </c>
      <c r="J107" s="296">
        <f>VLOOKUP($C107,$C$65:$X$82,J$63,FALSE)*$D$89*$A107/8760/1000*VLOOKUP($D107,MMap!$C$10:$AE$93,MATCH("Control Type Weight",MMap!$C$10:$AH$10,0),FALSE)</f>
        <v>0</v>
      </c>
      <c r="K107" s="296">
        <f>VLOOKUP($C107,$C$65:$X$82,K$63,FALSE)*$D$89*$A107/8760/1000*VLOOKUP($D107,MMap!$C$10:$AE$93,MATCH("Control Type Weight",MMap!$C$10:$AH$10,0),FALSE)</f>
        <v>0</v>
      </c>
      <c r="L107" s="296">
        <f>VLOOKUP($C107,$C$65:$X$82,L$63,FALSE)*$D$89*$A107/8760/1000*VLOOKUP($D107,MMap!$C$10:$AE$93,MATCH("Control Type Weight",MMap!$C$10:$AH$10,0),FALSE)</f>
        <v>0</v>
      </c>
      <c r="M107" s="296">
        <f>VLOOKUP($C107,$C$65:$X$82,M$63,FALSE)*$D$89*$A107/8760/1000*VLOOKUP($D107,MMap!$C$10:$AE$93,MATCH("Control Type Weight",MMap!$C$10:$AH$10,0),FALSE)</f>
        <v>0</v>
      </c>
      <c r="N107" s="296">
        <f>VLOOKUP($C107,$C$65:$X$82,N$63,FALSE)*$D$89*$A107/8760/1000*VLOOKUP($D107,MMap!$C$10:$AE$93,MATCH("Control Type Weight",MMap!$C$10:$AH$10,0),FALSE)</f>
        <v>0</v>
      </c>
      <c r="O107" s="296">
        <f>VLOOKUP($C107,$C$65:$X$82,O$63,FALSE)*$D$89*$A107/8760/1000*VLOOKUP($D107,MMap!$C$10:$AE$93,MATCH("Control Type Weight",MMap!$C$10:$AH$10,0),FALSE)</f>
        <v>0</v>
      </c>
      <c r="P107" s="296">
        <f>VLOOKUP($C107,$C$65:$X$82,P$63,FALSE)*$D$89*$A107/8760/1000*VLOOKUP($D107,MMap!$C$10:$AE$93,MATCH("Control Type Weight",MMap!$C$10:$AH$10,0),FALSE)</f>
        <v>0</v>
      </c>
      <c r="Q107" s="296">
        <f>VLOOKUP($C107,$C$65:$X$82,Q$63,FALSE)*$D$89*$A107/8760/1000*VLOOKUP($D107,MMap!$C$10:$AE$93,MATCH("Control Type Weight",MMap!$C$10:$AH$10,0),FALSE)</f>
        <v>0</v>
      </c>
      <c r="R107" s="296">
        <f>VLOOKUP($C107,$C$65:$X$82,R$63,FALSE)*$D$89*$A107/8760/1000*VLOOKUP($D107,MMap!$C$10:$AE$93,MATCH("Control Type Weight",MMap!$C$10:$AH$10,0),FALSE)</f>
        <v>0</v>
      </c>
      <c r="S107" s="296">
        <f>VLOOKUP($C107,$C$65:$X$82,S$63,FALSE)*$D$89*$A107/8760/1000*VLOOKUP($D107,MMap!$C$10:$AE$93,MATCH("Control Type Weight",MMap!$C$10:$AH$10,0),FALSE)</f>
        <v>0</v>
      </c>
      <c r="T107" s="296">
        <f>VLOOKUP($C107,$C$65:$X$82,T$63,FALSE)*$D$89*$A107/8760/1000*VLOOKUP($D107,MMap!$C$10:$AE$93,MATCH("Control Type Weight",MMap!$C$10:$AH$10,0),FALSE)</f>
        <v>0</v>
      </c>
      <c r="U107" s="296">
        <f>VLOOKUP($C107,$C$65:$X$82,U$63,FALSE)*$D$89*$A107/8760/1000*VLOOKUP($D107,MMap!$C$10:$AE$93,MATCH("Control Type Weight",MMap!$C$10:$AH$10,0),FALSE)</f>
        <v>0</v>
      </c>
      <c r="V107" s="296">
        <f>VLOOKUP($C107,$C$65:$X$82,V$63,FALSE)*$D$89*$A107/8760/1000*VLOOKUP($D107,MMap!$C$10:$AE$93,MATCH("Control Type Weight",MMap!$C$10:$AH$10,0),FALSE)</f>
        <v>0</v>
      </c>
      <c r="W107" s="296">
        <f>VLOOKUP($C107,$C$65:$X$82,W$63,FALSE)*$D$89*$A107/8760/1000*VLOOKUP($D107,MMap!$C$10:$AE$93,MATCH("Control Type Weight",MMap!$C$10:$AH$10,0),FALSE)</f>
        <v>0</v>
      </c>
      <c r="X107" s="296">
        <f>VLOOKUP($C107,$C$65:$X$82,X$63,FALSE)*$D$89*$A107/8760/1000*VLOOKUP($D107,MMap!$C$10:$AE$93,MATCH("Control Type Weight",MMap!$C$10:$AH$10,0),FALSE)</f>
        <v>0</v>
      </c>
      <c r="Y107" s="305">
        <f t="shared" si="21"/>
        <v>0</v>
      </c>
    </row>
    <row r="108" spans="1:25" ht="15">
      <c r="A108" s="316">
        <f t="shared" si="18"/>
        <v>400.94925728417473</v>
      </c>
      <c r="B108" s="304">
        <f t="shared" si="19"/>
        <v>98.54746043268986</v>
      </c>
      <c r="C108" s="312" t="str">
        <f t="shared" si="20"/>
        <v>Other</v>
      </c>
      <c r="D108" t="s">
        <v>784</v>
      </c>
      <c r="E108" s="296">
        <f>VLOOKUP($C108,$C$65:$X$82,E$63,FALSE)*$D$89*$A108/8760/1000*VLOOKUP($D108,MMap!$C$10:$AE$93,MATCH("Control Type Weight",MMap!$C$10:$AH$10,0),FALSE)</f>
        <v>8.4150485721516035E-3</v>
      </c>
      <c r="F108" s="296">
        <f>VLOOKUP($C108,$C$65:$X$82,F$63,FALSE)*$D$89*$A108/8760/1000*VLOOKUP($D108,MMap!$C$10:$AE$93,MATCH("Control Type Weight",MMap!$C$10:$AH$10,0),FALSE)</f>
        <v>1.0908642795010106E-2</v>
      </c>
      <c r="G108" s="296">
        <f>VLOOKUP($C108,$C$65:$X$82,G$63,FALSE)*$D$89*$A108/8760/1000*VLOOKUP($D108,MMap!$C$10:$AE$93,MATCH("Control Type Weight",MMap!$C$10:$AH$10,0),FALSE)</f>
        <v>1.3882016668322549E-2</v>
      </c>
      <c r="H108" s="296">
        <f>VLOOKUP($C108,$C$65:$X$82,H$63,FALSE)*$D$89*$A108/8760/1000*VLOOKUP($D108,MMap!$C$10:$AE$93,MATCH("Control Type Weight",MMap!$C$10:$AH$10,0),FALSE)</f>
        <v>1.9047337415041169E-2</v>
      </c>
      <c r="I108" s="296">
        <f>VLOOKUP($C108,$C$65:$X$82,I$63,FALSE)*$D$89*$A108/8760/1000*VLOOKUP($D108,MMap!$C$10:$AE$93,MATCH("Control Type Weight",MMap!$C$10:$AH$10,0),FALSE)</f>
        <v>2.0724995153358638E-2</v>
      </c>
      <c r="J108" s="296">
        <f>VLOOKUP($C108,$C$65:$X$82,J$63,FALSE)*$D$89*$A108/8760/1000*VLOOKUP($D108,MMap!$C$10:$AE$93,MATCH("Control Type Weight",MMap!$C$10:$AH$10,0),FALSE)</f>
        <v>1.8650863778337697E-2</v>
      </c>
      <c r="K108" s="296">
        <f>VLOOKUP($C108,$C$65:$X$82,K$63,FALSE)*$D$89*$A108/8760/1000*VLOOKUP($D108,MMap!$C$10:$AE$93,MATCH("Control Type Weight",MMap!$C$10:$AH$10,0),FALSE)</f>
        <v>2.5577196030098059E-2</v>
      </c>
      <c r="L108" s="296">
        <f>VLOOKUP($C108,$C$65:$X$82,L$63,FALSE)*$D$89*$A108/8760/1000*VLOOKUP($D108,MMap!$C$10:$AE$93,MATCH("Control Type Weight",MMap!$C$10:$AH$10,0),FALSE)</f>
        <v>2.3672614689663231E-2</v>
      </c>
      <c r="M108" s="296">
        <f>VLOOKUP($C108,$C$65:$X$82,M$63,FALSE)*$D$89*$A108/8760/1000*VLOOKUP($D108,MMap!$C$10:$AE$93,MATCH("Control Type Weight",MMap!$C$10:$AH$10,0),FALSE)</f>
        <v>2.4084549334372488E-2</v>
      </c>
      <c r="N108" s="296">
        <f>VLOOKUP($C108,$C$65:$X$82,N$63,FALSE)*$D$89*$A108/8760/1000*VLOOKUP($D108,MMap!$C$10:$AE$93,MATCH("Control Type Weight",MMap!$C$10:$AH$10,0),FALSE)</f>
        <v>2.8187091368991696E-2</v>
      </c>
      <c r="O108" s="296">
        <f>VLOOKUP($C108,$C$65:$X$82,O$63,FALSE)*$D$89*$A108/8760/1000*VLOOKUP($D108,MMap!$C$10:$AE$93,MATCH("Control Type Weight",MMap!$C$10:$AH$10,0),FALSE)</f>
        <v>2.907844884531894E-2</v>
      </c>
      <c r="P108" s="296">
        <f>VLOOKUP($C108,$C$65:$X$82,P$63,FALSE)*$D$89*$A108/8760/1000*VLOOKUP($D108,MMap!$C$10:$AE$93,MATCH("Control Type Weight",MMap!$C$10:$AH$10,0),FALSE)</f>
        <v>3.2551283537931887E-2</v>
      </c>
      <c r="Q108" s="296">
        <f>VLOOKUP($C108,$C$65:$X$82,Q$63,FALSE)*$D$89*$A108/8760/1000*VLOOKUP($D108,MMap!$C$10:$AE$93,MATCH("Control Type Weight",MMap!$C$10:$AH$10,0),FALSE)</f>
        <v>3.6362772568424864E-2</v>
      </c>
      <c r="R108" s="296">
        <f>VLOOKUP($C108,$C$65:$X$82,R$63,FALSE)*$D$89*$A108/8760/1000*VLOOKUP($D108,MMap!$C$10:$AE$93,MATCH("Control Type Weight",MMap!$C$10:$AH$10,0),FALSE)</f>
        <v>3.373221914251575E-2</v>
      </c>
      <c r="S108" s="296">
        <f>VLOOKUP($C108,$C$65:$X$82,S$63,FALSE)*$D$89*$A108/8760/1000*VLOOKUP($D108,MMap!$C$10:$AE$93,MATCH("Control Type Weight",MMap!$C$10:$AH$10,0),FALSE)</f>
        <v>3.7153869583999438E-2</v>
      </c>
      <c r="T108" s="296">
        <f>VLOOKUP($C108,$C$65:$X$82,T$63,FALSE)*$D$89*$A108/8760/1000*VLOOKUP($D108,MMap!$C$10:$AE$93,MATCH("Control Type Weight",MMap!$C$10:$AH$10,0),FALSE)</f>
        <v>3.6745177626491043E-2</v>
      </c>
      <c r="U108" s="296">
        <f>VLOOKUP($C108,$C$65:$X$82,U$63,FALSE)*$D$89*$A108/8760/1000*VLOOKUP($D108,MMap!$C$10:$AE$93,MATCH("Control Type Weight",MMap!$C$10:$AH$10,0),FALSE)</f>
        <v>3.6393425457036575E-2</v>
      </c>
      <c r="V108" s="296">
        <f>VLOOKUP($C108,$C$65:$X$82,V$63,FALSE)*$D$89*$A108/8760/1000*VLOOKUP($D108,MMap!$C$10:$AE$93,MATCH("Control Type Weight",MMap!$C$10:$AH$10,0),FALSE)</f>
        <v>3.4330788179008455E-2</v>
      </c>
      <c r="W108" s="296">
        <f>VLOOKUP($C108,$C$65:$X$82,W$63,FALSE)*$D$89*$A108/8760/1000*VLOOKUP($D108,MMap!$C$10:$AE$93,MATCH("Control Type Weight",MMap!$C$10:$AH$10,0),FALSE)</f>
        <v>3.4020324111947435E-2</v>
      </c>
      <c r="X108" s="296">
        <f>VLOOKUP($C108,$C$65:$X$82,X$63,FALSE)*$D$89*$A108/8760/1000*VLOOKUP($D108,MMap!$C$10:$AE$93,MATCH("Control Type Weight",MMap!$C$10:$AH$10,0),FALSE)</f>
        <v>3.5791625915612288E-2</v>
      </c>
      <c r="Y108" s="305">
        <f t="shared" si="21"/>
        <v>0.53931029077363379</v>
      </c>
    </row>
    <row r="109" spans="1:25" ht="15">
      <c r="A109" s="316">
        <f t="shared" si="18"/>
        <v>650.2033065530884</v>
      </c>
      <c r="B109" s="304">
        <f t="shared" si="19"/>
        <v>94.732076498624807</v>
      </c>
      <c r="C109" s="313" t="str">
        <f t="shared" ref="C109:C126" si="22">C13</f>
        <v>Large Off</v>
      </c>
      <c r="D109" t="s">
        <v>788</v>
      </c>
      <c r="E109" s="296">
        <f>VLOOKUP($C109,$C$65:$X$82,E$63,FALSE)*$D$89*$A109/8760/1000*VLOOKUP($D109,MMap!$C$10:$AE$93,MATCH("Control Type Weight",MMap!$C$10:$AH$10,0),FALSE)</f>
        <v>1.2506062724541687E-2</v>
      </c>
      <c r="F109" s="296">
        <f>VLOOKUP($C109,$C$65:$X$82,F$63,FALSE)*$D$89*$A109/8760/1000*VLOOKUP($D109,MMap!$C$10:$AE$93,MATCH("Control Type Weight",MMap!$C$10:$AH$10,0),FALSE)</f>
        <v>1.621192912486475E-2</v>
      </c>
      <c r="G109" s="296">
        <f>VLOOKUP($C109,$C$65:$X$82,G$63,FALSE)*$D$89*$A109/8760/1000*VLOOKUP($D109,MMap!$C$10:$AE$93,MATCH("Control Type Weight",MMap!$C$10:$AH$10,0),FALSE)</f>
        <v>2.0630822235739713E-2</v>
      </c>
      <c r="H109" s="296">
        <f>VLOOKUP($C109,$C$65:$X$82,H$63,FALSE)*$D$89*$A109/8760/1000*VLOOKUP($D109,MMap!$C$10:$AE$93,MATCH("Control Type Weight",MMap!$C$10:$AH$10,0),FALSE)</f>
        <v>2.8307287166033385E-2</v>
      </c>
      <c r="I109" s="296">
        <f>VLOOKUP($C109,$C$65:$X$82,I$63,FALSE)*$D$89*$A109/8760/1000*VLOOKUP($D109,MMap!$C$10:$AE$93,MATCH("Control Type Weight",MMap!$C$10:$AH$10,0),FALSE)</f>
        <v>3.0800545847289747E-2</v>
      </c>
      <c r="J109" s="296">
        <f>VLOOKUP($C109,$C$65:$X$82,J$63,FALSE)*$D$89*$A109/8760/1000*VLOOKUP($D109,MMap!$C$10:$AE$93,MATCH("Control Type Weight",MMap!$C$10:$AH$10,0),FALSE)</f>
        <v>2.7718066066864718E-2</v>
      </c>
      <c r="K109" s="296">
        <f>VLOOKUP($C109,$C$65:$X$82,K$63,FALSE)*$D$89*$A109/8760/1000*VLOOKUP($D109,MMap!$C$10:$AE$93,MATCH("Control Type Weight",MMap!$C$10:$AH$10,0),FALSE)</f>
        <v>3.8011666258097307E-2</v>
      </c>
      <c r="L109" s="296">
        <f>VLOOKUP($C109,$C$65:$X$82,L$63,FALSE)*$D$89*$A109/8760/1000*VLOOKUP($D109,MMap!$C$10:$AE$93,MATCH("Control Type Weight",MMap!$C$10:$AH$10,0),FALSE)</f>
        <v>3.5181164033036526E-2</v>
      </c>
      <c r="M109" s="296">
        <f>VLOOKUP($C109,$C$65:$X$82,M$63,FALSE)*$D$89*$A109/8760/1000*VLOOKUP($D109,MMap!$C$10:$AE$93,MATCH("Control Type Weight",MMap!$C$10:$AH$10,0),FALSE)</f>
        <v>3.5793362579601612E-2</v>
      </c>
      <c r="N109" s="296">
        <f>VLOOKUP($C109,$C$65:$X$82,N$63,FALSE)*$D$89*$A109/8760/1000*VLOOKUP($D109,MMap!$C$10:$AE$93,MATCH("Control Type Weight",MMap!$C$10:$AH$10,0),FALSE)</f>
        <v>4.1890374091193928E-2</v>
      </c>
      <c r="O109" s="296">
        <f>VLOOKUP($C109,$C$65:$X$82,O$63,FALSE)*$D$89*$A109/8760/1000*VLOOKUP($D109,MMap!$C$10:$AE$93,MATCH("Control Type Weight",MMap!$C$10:$AH$10,0),FALSE)</f>
        <v>4.3215069060374277E-2</v>
      </c>
      <c r="P109" s="296">
        <f>VLOOKUP($C109,$C$65:$X$82,P$63,FALSE)*$D$89*$A109/8760/1000*VLOOKUP($D109,MMap!$C$10:$AE$93,MATCH("Control Type Weight",MMap!$C$10:$AH$10,0),FALSE)</f>
        <v>4.8376238140433112E-2</v>
      </c>
      <c r="Q109" s="296">
        <f>VLOOKUP($C109,$C$65:$X$82,Q$63,FALSE)*$D$89*$A109/8760/1000*VLOOKUP($D109,MMap!$C$10:$AE$93,MATCH("Control Type Weight",MMap!$C$10:$AH$10,0),FALSE)</f>
        <v>5.4040699905632393E-2</v>
      </c>
      <c r="R109" s="296">
        <f>VLOOKUP($C109,$C$65:$X$82,R$63,FALSE)*$D$89*$A109/8760/1000*VLOOKUP($D109,MMap!$C$10:$AE$93,MATCH("Control Type Weight",MMap!$C$10:$AH$10,0),FALSE)</f>
        <v>5.0131290962522057E-2</v>
      </c>
      <c r="S109" s="296">
        <f>VLOOKUP($C109,$C$65:$X$82,S$63,FALSE)*$D$89*$A109/8760/1000*VLOOKUP($D109,MMap!$C$10:$AE$93,MATCH("Control Type Weight",MMap!$C$10:$AH$10,0),FALSE)</f>
        <v>5.5216392334873333E-2</v>
      </c>
      <c r="T109" s="296">
        <f>VLOOKUP($C109,$C$65:$X$82,T$63,FALSE)*$D$89*$A109/8760/1000*VLOOKUP($D109,MMap!$C$10:$AE$93,MATCH("Control Type Weight",MMap!$C$10:$AH$10,0),FALSE)</f>
        <v>5.4609012922646284E-2</v>
      </c>
      <c r="U109" s="296">
        <f>VLOOKUP($C109,$C$65:$X$82,U$63,FALSE)*$D$89*$A109/8760/1000*VLOOKUP($D109,MMap!$C$10:$AE$93,MATCH("Control Type Weight",MMap!$C$10:$AH$10,0),FALSE)</f>
        <v>5.40862548355154E-2</v>
      </c>
      <c r="V109" s="296">
        <f>VLOOKUP($C109,$C$65:$X$82,V$63,FALSE)*$D$89*$A109/8760/1000*VLOOKUP($D109,MMap!$C$10:$AE$93,MATCH("Control Type Weight",MMap!$C$10:$AH$10,0),FALSE)</f>
        <v>5.1020857059635182E-2</v>
      </c>
      <c r="W109" s="296">
        <f>VLOOKUP($C109,$C$65:$X$82,W$63,FALSE)*$D$89*$A109/8760/1000*VLOOKUP($D109,MMap!$C$10:$AE$93,MATCH("Control Type Weight",MMap!$C$10:$AH$10,0),FALSE)</f>
        <v>5.0559459473740014E-2</v>
      </c>
      <c r="X109" s="296">
        <f>VLOOKUP($C109,$C$65:$X$82,X$63,FALSE)*$D$89*$A109/8760/1000*VLOOKUP($D109,MMap!$C$10:$AE$93,MATCH("Control Type Weight",MMap!$C$10:$AH$10,0),FALSE)</f>
        <v>5.3191887708799214E-2</v>
      </c>
      <c r="Y109" s="305">
        <f t="shared" si="21"/>
        <v>0.80149844253143465</v>
      </c>
    </row>
    <row r="110" spans="1:25" ht="15">
      <c r="A110" s="316">
        <f t="shared" si="18"/>
        <v>554.88242185915249</v>
      </c>
      <c r="B110" s="304">
        <f t="shared" si="19"/>
        <v>125.73181536576351</v>
      </c>
      <c r="C110" s="313" t="str">
        <f t="shared" si="22"/>
        <v>Medium Off</v>
      </c>
      <c r="D110" t="s">
        <v>799</v>
      </c>
      <c r="E110" s="296">
        <f>VLOOKUP($C110,$C$65:$X$82,E$63,FALSE)*$D$89*$A110/8760/1000*VLOOKUP($D110,MMap!$C$10:$AE$93,MATCH("Control Type Weight",MMap!$C$10:$AH$10,0),FALSE)</f>
        <v>1.0672653157216092E-2</v>
      </c>
      <c r="F110" s="296">
        <f>VLOOKUP($C110,$C$65:$X$82,F$63,FALSE)*$D$89*$A110/8760/1000*VLOOKUP($D110,MMap!$C$10:$AE$93,MATCH("Control Type Weight",MMap!$C$10:$AH$10,0),FALSE)</f>
        <v>1.3835233388003994E-2</v>
      </c>
      <c r="G110" s="296">
        <f>VLOOKUP($C110,$C$65:$X$82,G$63,FALSE)*$D$89*$A110/8760/1000*VLOOKUP($D110,MMap!$C$10:$AE$93,MATCH("Control Type Weight",MMap!$C$10:$AH$10,0),FALSE)</f>
        <v>1.7606309429277284E-2</v>
      </c>
      <c r="H110" s="296">
        <f>VLOOKUP($C110,$C$65:$X$82,H$63,FALSE)*$D$89*$A110/8760/1000*VLOOKUP($D110,MMap!$C$10:$AE$93,MATCH("Control Type Weight",MMap!$C$10:$AH$10,0),FALSE)</f>
        <v>2.4157391850588249E-2</v>
      </c>
      <c r="I110" s="296">
        <f>VLOOKUP($C110,$C$65:$X$82,I$63,FALSE)*$D$89*$A110/8760/1000*VLOOKUP($D110,MMap!$C$10:$AE$93,MATCH("Control Type Weight",MMap!$C$10:$AH$10,0),FALSE)</f>
        <v>2.6285134668001819E-2</v>
      </c>
      <c r="J110" s="296">
        <f>VLOOKUP($C110,$C$65:$X$82,J$63,FALSE)*$D$89*$A110/8760/1000*VLOOKUP($D110,MMap!$C$10:$AE$93,MATCH("Control Type Weight",MMap!$C$10:$AH$10,0),FALSE)</f>
        <v>2.3654551543222744E-2</v>
      </c>
      <c r="K110" s="296">
        <f>VLOOKUP($C110,$C$65:$X$82,K$63,FALSE)*$D$89*$A110/8760/1000*VLOOKUP($D110,MMap!$C$10:$AE$93,MATCH("Control Type Weight",MMap!$C$10:$AH$10,0),FALSE)</f>
        <v>3.2439092849295935E-2</v>
      </c>
      <c r="L110" s="296">
        <f>VLOOKUP($C110,$C$65:$X$82,L$63,FALSE)*$D$89*$A110/8760/1000*VLOOKUP($D110,MMap!$C$10:$AE$93,MATCH("Control Type Weight",MMap!$C$10:$AH$10,0),FALSE)</f>
        <v>3.0023546951743335E-2</v>
      </c>
      <c r="M110" s="296">
        <f>VLOOKUP($C110,$C$65:$X$82,M$63,FALSE)*$D$89*$A110/8760/1000*VLOOKUP($D110,MMap!$C$10:$AE$93,MATCH("Control Type Weight",MMap!$C$10:$AH$10,0),FALSE)</f>
        <v>3.0545996174552621E-2</v>
      </c>
      <c r="N110" s="296">
        <f>VLOOKUP($C110,$C$65:$X$82,N$63,FALSE)*$D$89*$A110/8760/1000*VLOOKUP($D110,MMap!$C$10:$AE$93,MATCH("Control Type Weight",MMap!$C$10:$AH$10,0),FALSE)</f>
        <v>3.574917567173231E-2</v>
      </c>
      <c r="O110" s="296">
        <f>VLOOKUP($C110,$C$65:$X$82,O$63,FALSE)*$D$89*$A110/8760/1000*VLOOKUP($D110,MMap!$C$10:$AE$93,MATCH("Control Type Weight",MMap!$C$10:$AH$10,0),FALSE)</f>
        <v>3.6879668158182652E-2</v>
      </c>
      <c r="P110" s="296">
        <f>VLOOKUP($C110,$C$65:$X$82,P$63,FALSE)*$D$89*$A110/8760/1000*VLOOKUP($D110,MMap!$C$10:$AE$93,MATCH("Control Type Weight",MMap!$C$10:$AH$10,0),FALSE)</f>
        <v>4.1284201278676394E-2</v>
      </c>
      <c r="Q110" s="296">
        <f>VLOOKUP($C110,$C$65:$X$82,Q$63,FALSE)*$D$89*$A110/8760/1000*VLOOKUP($D110,MMap!$C$10:$AE$93,MATCH("Control Type Weight",MMap!$C$10:$AH$10,0),FALSE)</f>
        <v>4.6118243540726495E-2</v>
      </c>
      <c r="R110" s="296">
        <f>VLOOKUP($C110,$C$65:$X$82,R$63,FALSE)*$D$89*$A110/8760/1000*VLOOKUP($D110,MMap!$C$10:$AE$93,MATCH("Control Type Weight",MMap!$C$10:$AH$10,0),FALSE)</f>
        <v>4.2781960441997322E-2</v>
      </c>
      <c r="S110" s="296">
        <f>VLOOKUP($C110,$C$65:$X$82,S$63,FALSE)*$D$89*$A110/8760/1000*VLOOKUP($D110,MMap!$C$10:$AE$93,MATCH("Control Type Weight",MMap!$C$10:$AH$10,0),FALSE)</f>
        <v>4.7121577507077864E-2</v>
      </c>
      <c r="T110" s="296">
        <f>VLOOKUP($C110,$C$65:$X$82,T$63,FALSE)*$D$89*$A110/8760/1000*VLOOKUP($D110,MMap!$C$10:$AE$93,MATCH("Control Type Weight",MMap!$C$10:$AH$10,0),FALSE)</f>
        <v>4.660324092550832E-2</v>
      </c>
      <c r="U110" s="296">
        <f>VLOOKUP($C110,$C$65:$X$82,U$63,FALSE)*$D$89*$A110/8760/1000*VLOOKUP($D110,MMap!$C$10:$AE$93,MATCH("Control Type Weight",MMap!$C$10:$AH$10,0),FALSE)</f>
        <v>4.6157120042224317E-2</v>
      </c>
      <c r="V110" s="296">
        <f>VLOOKUP($C110,$C$65:$X$82,V$63,FALSE)*$D$89*$A110/8760/1000*VLOOKUP($D110,MMap!$C$10:$AE$93,MATCH("Control Type Weight",MMap!$C$10:$AH$10,0),FALSE)</f>
        <v>4.3541114671751494E-2</v>
      </c>
      <c r="W110" s="296">
        <f>VLOOKUP($C110,$C$65:$X$82,W$63,FALSE)*$D$89*$A110/8760/1000*VLOOKUP($D110,MMap!$C$10:$AE$93,MATCH("Control Type Weight",MMap!$C$10:$AH$10,0),FALSE)</f>
        <v>4.3147358738305511E-2</v>
      </c>
      <c r="X110" s="296">
        <f>VLOOKUP($C110,$C$65:$X$82,X$63,FALSE)*$D$89*$A110/8760/1000*VLOOKUP($D110,MMap!$C$10:$AE$93,MATCH("Control Type Weight",MMap!$C$10:$AH$10,0),FALSE)</f>
        <v>4.5393868621781151E-2</v>
      </c>
      <c r="Y110" s="305">
        <f t="shared" si="21"/>
        <v>0.68399743960986592</v>
      </c>
    </row>
    <row r="111" spans="1:25" ht="15">
      <c r="A111" s="316">
        <f t="shared" si="18"/>
        <v>515.20767908928383</v>
      </c>
      <c r="B111" s="304">
        <f t="shared" si="19"/>
        <v>129.52859965316256</v>
      </c>
      <c r="C111" s="314" t="str">
        <f t="shared" si="22"/>
        <v>Small Off</v>
      </c>
      <c r="D111" t="s">
        <v>800</v>
      </c>
      <c r="E111" s="296">
        <f>VLOOKUP($C111,$C$65:$X$82,E$63,FALSE)*$D$89*$A111/8760/1000*VLOOKUP($D111,MMap!$C$10:$AE$93,MATCH("Control Type Weight",MMap!$C$10:$AH$10,0),FALSE)</f>
        <v>9.9095459618829939E-3</v>
      </c>
      <c r="F111" s="296">
        <f>VLOOKUP($C111,$C$65:$X$82,F$63,FALSE)*$D$89*$A111/8760/1000*VLOOKUP($D111,MMap!$C$10:$AE$93,MATCH("Control Type Weight",MMap!$C$10:$AH$10,0),FALSE)</f>
        <v>1.2845998003702182E-2</v>
      </c>
      <c r="G111" s="296">
        <f>VLOOKUP($C111,$C$65:$X$82,G$63,FALSE)*$D$89*$A111/8760/1000*VLOOKUP($D111,MMap!$C$10:$AE$93,MATCH("Control Type Weight",MMap!$C$10:$AH$10,0),FALSE)</f>
        <v>1.6347437693184336E-2</v>
      </c>
      <c r="H111" s="296">
        <f>VLOOKUP($C111,$C$65:$X$82,H$63,FALSE)*$D$89*$A111/8760/1000*VLOOKUP($D111,MMap!$C$10:$AE$93,MATCH("Control Type Weight",MMap!$C$10:$AH$10,0),FALSE)</f>
        <v>2.2430110051947508E-2</v>
      </c>
      <c r="I111" s="296">
        <f>VLOOKUP($C111,$C$65:$X$82,I$63,FALSE)*$D$89*$A111/8760/1000*VLOOKUP($D111,MMap!$C$10:$AE$93,MATCH("Control Type Weight",MMap!$C$10:$AH$10,0),FALSE)</f>
        <v>2.4405716766944141E-2</v>
      </c>
      <c r="J111" s="296">
        <f>VLOOKUP($C111,$C$65:$X$82,J$63,FALSE)*$D$89*$A111/8760/1000*VLOOKUP($D111,MMap!$C$10:$AE$93,MATCH("Control Type Weight",MMap!$C$10:$AH$10,0),FALSE)</f>
        <v>2.1963223415239295E-2</v>
      </c>
      <c r="K111" s="296">
        <f>VLOOKUP($C111,$C$65:$X$82,K$63,FALSE)*$D$89*$A111/8760/1000*VLOOKUP($D111,MMap!$C$10:$AE$93,MATCH("Control Type Weight",MMap!$C$10:$AH$10,0),FALSE)</f>
        <v>3.0119659733769361E-2</v>
      </c>
      <c r="L111" s="296">
        <f>VLOOKUP($C111,$C$65:$X$82,L$63,FALSE)*$D$89*$A111/8760/1000*VLOOKUP($D111,MMap!$C$10:$AE$93,MATCH("Control Type Weight",MMap!$C$10:$AH$10,0),FALSE)</f>
        <v>2.7876828195797863E-2</v>
      </c>
      <c r="M111" s="296">
        <f>VLOOKUP($C111,$C$65:$X$82,M$63,FALSE)*$D$89*$A111/8760/1000*VLOOKUP($D111,MMap!$C$10:$AE$93,MATCH("Control Type Weight",MMap!$C$10:$AH$10,0),FALSE)</f>
        <v>2.8361921687539246E-2</v>
      </c>
      <c r="N111" s="296">
        <f>VLOOKUP($C111,$C$65:$X$82,N$63,FALSE)*$D$89*$A111/8760/1000*VLOOKUP($D111,MMap!$C$10:$AE$93,MATCH("Control Type Weight",MMap!$C$10:$AH$10,0),FALSE)</f>
        <v>3.3193067759251273E-2</v>
      </c>
      <c r="O111" s="296">
        <f>VLOOKUP($C111,$C$65:$X$82,O$63,FALSE)*$D$89*$A111/8760/1000*VLOOKUP($D111,MMap!$C$10:$AE$93,MATCH("Control Type Weight",MMap!$C$10:$AH$10,0),FALSE)</f>
        <v>3.4242728709440451E-2</v>
      </c>
      <c r="P111" s="296">
        <f>VLOOKUP($C111,$C$65:$X$82,P$63,FALSE)*$D$89*$A111/8760/1000*VLOOKUP($D111,MMap!$C$10:$AE$93,MATCH("Control Type Weight",MMap!$C$10:$AH$10,0),FALSE)</f>
        <v>3.8332332555383632E-2</v>
      </c>
      <c r="Q111" s="296">
        <f>VLOOKUP($C111,$C$65:$X$82,Q$63,FALSE)*$D$89*$A111/8760/1000*VLOOKUP($D111,MMap!$C$10:$AE$93,MATCH("Control Type Weight",MMap!$C$10:$AH$10,0),FALSE)</f>
        <v>4.2820735136430831E-2</v>
      </c>
      <c r="R111" s="296">
        <f>VLOOKUP($C111,$C$65:$X$82,R$63,FALSE)*$D$89*$A111/8760/1000*VLOOKUP($D111,MMap!$C$10:$AE$93,MATCH("Control Type Weight",MMap!$C$10:$AH$10,0),FALSE)</f>
        <v>3.9723000185084033E-2</v>
      </c>
      <c r="S111" s="296">
        <f>VLOOKUP($C111,$C$65:$X$82,S$63,FALSE)*$D$89*$A111/8760/1000*VLOOKUP($D111,MMap!$C$10:$AE$93,MATCH("Control Type Weight",MMap!$C$10:$AH$10,0),FALSE)</f>
        <v>4.3752329549574004E-2</v>
      </c>
      <c r="T111" s="296">
        <f>VLOOKUP($C111,$C$65:$X$82,T$63,FALSE)*$D$89*$A111/8760/1000*VLOOKUP($D111,MMap!$C$10:$AE$93,MATCH("Control Type Weight",MMap!$C$10:$AH$10,0),FALSE)</f>
        <v>4.3271054640409014E-2</v>
      </c>
      <c r="U111" s="296">
        <f>VLOOKUP($C111,$C$65:$X$82,U$63,FALSE)*$D$89*$A111/8760/1000*VLOOKUP($D111,MMap!$C$10:$AE$93,MATCH("Control Type Weight",MMap!$C$10:$AH$10,0),FALSE)</f>
        <v>4.2856831922558423E-2</v>
      </c>
      <c r="V111" s="296">
        <f>VLOOKUP($C111,$C$65:$X$82,V$63,FALSE)*$D$89*$A111/8760/1000*VLOOKUP($D111,MMap!$C$10:$AE$93,MATCH("Control Type Weight",MMap!$C$10:$AH$10,0),FALSE)</f>
        <v>4.0427873998660595E-2</v>
      </c>
      <c r="W111" s="296">
        <f>VLOOKUP($C111,$C$65:$X$82,W$63,FALSE)*$D$89*$A111/8760/1000*VLOOKUP($D111,MMap!$C$10:$AE$93,MATCH("Control Type Weight",MMap!$C$10:$AH$10,0),FALSE)</f>
        <v>4.006227207543038E-2</v>
      </c>
      <c r="X111" s="296">
        <f>VLOOKUP($C111,$C$65:$X$82,X$63,FALSE)*$D$89*$A111/8760/1000*VLOOKUP($D111,MMap!$C$10:$AE$93,MATCH("Control Type Weight",MMap!$C$10:$AH$10,0),FALSE)</f>
        <v>4.2148153872223759E-2</v>
      </c>
      <c r="Y111" s="305">
        <f t="shared" si="21"/>
        <v>0.63509082191445332</v>
      </c>
    </row>
    <row r="112" spans="1:25" ht="15">
      <c r="A112" s="316">
        <f t="shared" si="18"/>
        <v>0</v>
      </c>
      <c r="B112" s="304">
        <f t="shared" si="19"/>
        <v>9999</v>
      </c>
      <c r="C112" s="107" t="str">
        <f t="shared" si="22"/>
        <v>XLarge Ret</v>
      </c>
      <c r="D112" t="s">
        <v>821</v>
      </c>
      <c r="E112" s="296">
        <f>VLOOKUP($C112,$C$65:$X$82,E$63,FALSE)*$D$89*$A112/8760/1000*VLOOKUP($D112,MMap!$C$10:$AE$93,MATCH("Control Type Weight",MMap!$C$10:$AH$10,0),FALSE)</f>
        <v>0</v>
      </c>
      <c r="F112" s="296">
        <f>VLOOKUP($C112,$C$65:$X$82,F$63,FALSE)*$D$89*$A112/8760/1000*VLOOKUP($D112,MMap!$C$10:$AE$93,MATCH("Control Type Weight",MMap!$C$10:$AH$10,0),FALSE)</f>
        <v>0</v>
      </c>
      <c r="G112" s="296">
        <f>VLOOKUP($C112,$C$65:$X$82,G$63,FALSE)*$D$89*$A112/8760/1000*VLOOKUP($D112,MMap!$C$10:$AE$93,MATCH("Control Type Weight",MMap!$C$10:$AH$10,0),FALSE)</f>
        <v>0</v>
      </c>
      <c r="H112" s="296">
        <f>VLOOKUP($C112,$C$65:$X$82,H$63,FALSE)*$D$89*$A112/8760/1000*VLOOKUP($D112,MMap!$C$10:$AE$93,MATCH("Control Type Weight",MMap!$C$10:$AH$10,0),FALSE)</f>
        <v>0</v>
      </c>
      <c r="I112" s="296">
        <f>VLOOKUP($C112,$C$65:$X$82,I$63,FALSE)*$D$89*$A112/8760/1000*VLOOKUP($D112,MMap!$C$10:$AE$93,MATCH("Control Type Weight",MMap!$C$10:$AH$10,0),FALSE)</f>
        <v>0</v>
      </c>
      <c r="J112" s="296">
        <f>VLOOKUP($C112,$C$65:$X$82,J$63,FALSE)*$D$89*$A112/8760/1000*VLOOKUP($D112,MMap!$C$10:$AE$93,MATCH("Control Type Weight",MMap!$C$10:$AH$10,0),FALSE)</f>
        <v>0</v>
      </c>
      <c r="K112" s="296">
        <f>VLOOKUP($C112,$C$65:$X$82,K$63,FALSE)*$D$89*$A112/8760/1000*VLOOKUP($D112,MMap!$C$10:$AE$93,MATCH("Control Type Weight",MMap!$C$10:$AH$10,0),FALSE)</f>
        <v>0</v>
      </c>
      <c r="L112" s="296">
        <f>VLOOKUP($C112,$C$65:$X$82,L$63,FALSE)*$D$89*$A112/8760/1000*VLOOKUP($D112,MMap!$C$10:$AE$93,MATCH("Control Type Weight",MMap!$C$10:$AH$10,0),FALSE)</f>
        <v>0</v>
      </c>
      <c r="M112" s="296">
        <f>VLOOKUP($C112,$C$65:$X$82,M$63,FALSE)*$D$89*$A112/8760/1000*VLOOKUP($D112,MMap!$C$10:$AE$93,MATCH("Control Type Weight",MMap!$C$10:$AH$10,0),FALSE)</f>
        <v>0</v>
      </c>
      <c r="N112" s="296">
        <f>VLOOKUP($C112,$C$65:$X$82,N$63,FALSE)*$D$89*$A112/8760/1000*VLOOKUP($D112,MMap!$C$10:$AE$93,MATCH("Control Type Weight",MMap!$C$10:$AH$10,0),FALSE)</f>
        <v>0</v>
      </c>
      <c r="O112" s="296">
        <f>VLOOKUP($C112,$C$65:$X$82,O$63,FALSE)*$D$89*$A112/8760/1000*VLOOKUP($D112,MMap!$C$10:$AE$93,MATCH("Control Type Weight",MMap!$C$10:$AH$10,0),FALSE)</f>
        <v>0</v>
      </c>
      <c r="P112" s="296">
        <f>VLOOKUP($C112,$C$65:$X$82,P$63,FALSE)*$D$89*$A112/8760/1000*VLOOKUP($D112,MMap!$C$10:$AE$93,MATCH("Control Type Weight",MMap!$C$10:$AH$10,0),FALSE)</f>
        <v>0</v>
      </c>
      <c r="Q112" s="296">
        <f>VLOOKUP($C112,$C$65:$X$82,Q$63,FALSE)*$D$89*$A112/8760/1000*VLOOKUP($D112,MMap!$C$10:$AE$93,MATCH("Control Type Weight",MMap!$C$10:$AH$10,0),FALSE)</f>
        <v>0</v>
      </c>
      <c r="R112" s="296">
        <f>VLOOKUP($C112,$C$65:$X$82,R$63,FALSE)*$D$89*$A112/8760/1000*VLOOKUP($D112,MMap!$C$10:$AE$93,MATCH("Control Type Weight",MMap!$C$10:$AH$10,0),FALSE)</f>
        <v>0</v>
      </c>
      <c r="S112" s="296">
        <f>VLOOKUP($C112,$C$65:$X$82,S$63,FALSE)*$D$89*$A112/8760/1000*VLOOKUP($D112,MMap!$C$10:$AE$93,MATCH("Control Type Weight",MMap!$C$10:$AH$10,0),FALSE)</f>
        <v>0</v>
      </c>
      <c r="T112" s="296">
        <f>VLOOKUP($C112,$C$65:$X$82,T$63,FALSE)*$D$89*$A112/8760/1000*VLOOKUP($D112,MMap!$C$10:$AE$93,MATCH("Control Type Weight",MMap!$C$10:$AH$10,0),FALSE)</f>
        <v>0</v>
      </c>
      <c r="U112" s="296">
        <f>VLOOKUP($C112,$C$65:$X$82,U$63,FALSE)*$D$89*$A112/8760/1000*VLOOKUP($D112,MMap!$C$10:$AE$93,MATCH("Control Type Weight",MMap!$C$10:$AH$10,0),FALSE)</f>
        <v>0</v>
      </c>
      <c r="V112" s="296">
        <f>VLOOKUP($C112,$C$65:$X$82,V$63,FALSE)*$D$89*$A112/8760/1000*VLOOKUP($D112,MMap!$C$10:$AE$93,MATCH("Control Type Weight",MMap!$C$10:$AH$10,0),FALSE)</f>
        <v>0</v>
      </c>
      <c r="W112" s="296">
        <f>VLOOKUP($C112,$C$65:$X$82,W$63,FALSE)*$D$89*$A112/8760/1000*VLOOKUP($D112,MMap!$C$10:$AE$93,MATCH("Control Type Weight",MMap!$C$10:$AH$10,0),FALSE)</f>
        <v>0</v>
      </c>
      <c r="X112" s="296">
        <f>VLOOKUP($C112,$C$65:$X$82,X$63,FALSE)*$D$89*$A112/8760/1000*VLOOKUP($D112,MMap!$C$10:$AE$93,MATCH("Control Type Weight",MMap!$C$10:$AH$10,0),FALSE)</f>
        <v>0</v>
      </c>
      <c r="Y112" s="305">
        <f t="shared" si="21"/>
        <v>0</v>
      </c>
    </row>
    <row r="113" spans="1:25" ht="15">
      <c r="A113" s="316">
        <f t="shared" si="18"/>
        <v>0</v>
      </c>
      <c r="B113" s="304">
        <f t="shared" si="19"/>
        <v>9999</v>
      </c>
      <c r="C113" s="107" t="str">
        <f t="shared" si="22"/>
        <v>Large Ret</v>
      </c>
      <c r="D113" t="s">
        <v>822</v>
      </c>
      <c r="E113" s="296">
        <f>VLOOKUP($C113,$C$65:$X$82,E$63,FALSE)*$D$89*$A113/8760/1000*VLOOKUP($D113,MMap!$C$10:$AE$93,MATCH("Control Type Weight",MMap!$C$10:$AH$10,0),FALSE)</f>
        <v>0</v>
      </c>
      <c r="F113" s="296">
        <f>VLOOKUP($C113,$C$65:$X$82,F$63,FALSE)*$D$89*$A113/8760/1000*VLOOKUP($D113,MMap!$C$10:$AE$93,MATCH("Control Type Weight",MMap!$C$10:$AH$10,0),FALSE)</f>
        <v>0</v>
      </c>
      <c r="G113" s="296">
        <f>VLOOKUP($C113,$C$65:$X$82,G$63,FALSE)*$D$89*$A113/8760/1000*VLOOKUP($D113,MMap!$C$10:$AE$93,MATCH("Control Type Weight",MMap!$C$10:$AH$10,0),FALSE)</f>
        <v>0</v>
      </c>
      <c r="H113" s="296">
        <f>VLOOKUP($C113,$C$65:$X$82,H$63,FALSE)*$D$89*$A113/8760/1000*VLOOKUP($D113,MMap!$C$10:$AE$93,MATCH("Control Type Weight",MMap!$C$10:$AH$10,0),FALSE)</f>
        <v>0</v>
      </c>
      <c r="I113" s="296">
        <f>VLOOKUP($C113,$C$65:$X$82,I$63,FALSE)*$D$89*$A113/8760/1000*VLOOKUP($D113,MMap!$C$10:$AE$93,MATCH("Control Type Weight",MMap!$C$10:$AH$10,0),FALSE)</f>
        <v>0</v>
      </c>
      <c r="J113" s="296">
        <f>VLOOKUP($C113,$C$65:$X$82,J$63,FALSE)*$D$89*$A113/8760/1000*VLOOKUP($D113,MMap!$C$10:$AE$93,MATCH("Control Type Weight",MMap!$C$10:$AH$10,0),FALSE)</f>
        <v>0</v>
      </c>
      <c r="K113" s="296">
        <f>VLOOKUP($C113,$C$65:$X$82,K$63,FALSE)*$D$89*$A113/8760/1000*VLOOKUP($D113,MMap!$C$10:$AE$93,MATCH("Control Type Weight",MMap!$C$10:$AH$10,0),FALSE)</f>
        <v>0</v>
      </c>
      <c r="L113" s="296">
        <f>VLOOKUP($C113,$C$65:$X$82,L$63,FALSE)*$D$89*$A113/8760/1000*VLOOKUP($D113,MMap!$C$10:$AE$93,MATCH("Control Type Weight",MMap!$C$10:$AH$10,0),FALSE)</f>
        <v>0</v>
      </c>
      <c r="M113" s="296">
        <f>VLOOKUP($C113,$C$65:$X$82,M$63,FALSE)*$D$89*$A113/8760/1000*VLOOKUP($D113,MMap!$C$10:$AE$93,MATCH("Control Type Weight",MMap!$C$10:$AH$10,0),FALSE)</f>
        <v>0</v>
      </c>
      <c r="N113" s="296">
        <f>VLOOKUP($C113,$C$65:$X$82,N$63,FALSE)*$D$89*$A113/8760/1000*VLOOKUP($D113,MMap!$C$10:$AE$93,MATCH("Control Type Weight",MMap!$C$10:$AH$10,0),FALSE)</f>
        <v>0</v>
      </c>
      <c r="O113" s="296">
        <f>VLOOKUP($C113,$C$65:$X$82,O$63,FALSE)*$D$89*$A113/8760/1000*VLOOKUP($D113,MMap!$C$10:$AE$93,MATCH("Control Type Weight",MMap!$C$10:$AH$10,0),FALSE)</f>
        <v>0</v>
      </c>
      <c r="P113" s="296">
        <f>VLOOKUP($C113,$C$65:$X$82,P$63,FALSE)*$D$89*$A113/8760/1000*VLOOKUP($D113,MMap!$C$10:$AE$93,MATCH("Control Type Weight",MMap!$C$10:$AH$10,0),FALSE)</f>
        <v>0</v>
      </c>
      <c r="Q113" s="296">
        <f>VLOOKUP($C113,$C$65:$X$82,Q$63,FALSE)*$D$89*$A113/8760/1000*VLOOKUP($D113,MMap!$C$10:$AE$93,MATCH("Control Type Weight",MMap!$C$10:$AH$10,0),FALSE)</f>
        <v>0</v>
      </c>
      <c r="R113" s="296">
        <f>VLOOKUP($C113,$C$65:$X$82,R$63,FALSE)*$D$89*$A113/8760/1000*VLOOKUP($D113,MMap!$C$10:$AE$93,MATCH("Control Type Weight",MMap!$C$10:$AH$10,0),FALSE)</f>
        <v>0</v>
      </c>
      <c r="S113" s="296">
        <f>VLOOKUP($C113,$C$65:$X$82,S$63,FALSE)*$D$89*$A113/8760/1000*VLOOKUP($D113,MMap!$C$10:$AE$93,MATCH("Control Type Weight",MMap!$C$10:$AH$10,0),FALSE)</f>
        <v>0</v>
      </c>
      <c r="T113" s="296">
        <f>VLOOKUP($C113,$C$65:$X$82,T$63,FALSE)*$D$89*$A113/8760/1000*VLOOKUP($D113,MMap!$C$10:$AE$93,MATCH("Control Type Weight",MMap!$C$10:$AH$10,0),FALSE)</f>
        <v>0</v>
      </c>
      <c r="U113" s="296">
        <f>VLOOKUP($C113,$C$65:$X$82,U$63,FALSE)*$D$89*$A113/8760/1000*VLOOKUP($D113,MMap!$C$10:$AE$93,MATCH("Control Type Weight",MMap!$C$10:$AH$10,0),FALSE)</f>
        <v>0</v>
      </c>
      <c r="V113" s="296">
        <f>VLOOKUP($C113,$C$65:$X$82,V$63,FALSE)*$D$89*$A113/8760/1000*VLOOKUP($D113,MMap!$C$10:$AE$93,MATCH("Control Type Weight",MMap!$C$10:$AH$10,0),FALSE)</f>
        <v>0</v>
      </c>
      <c r="W113" s="296">
        <f>VLOOKUP($C113,$C$65:$X$82,W$63,FALSE)*$D$89*$A113/8760/1000*VLOOKUP($D113,MMap!$C$10:$AE$93,MATCH("Control Type Weight",MMap!$C$10:$AH$10,0),FALSE)</f>
        <v>0</v>
      </c>
      <c r="X113" s="296">
        <f>VLOOKUP($C113,$C$65:$X$82,X$63,FALSE)*$D$89*$A113/8760/1000*VLOOKUP($D113,MMap!$C$10:$AE$93,MATCH("Control Type Weight",MMap!$C$10:$AH$10,0),FALSE)</f>
        <v>0</v>
      </c>
      <c r="Y113" s="305">
        <f t="shared" si="21"/>
        <v>0</v>
      </c>
    </row>
    <row r="114" spans="1:25" ht="15">
      <c r="A114" s="316">
        <f t="shared" si="18"/>
        <v>0</v>
      </c>
      <c r="B114" s="304">
        <f t="shared" si="19"/>
        <v>9999</v>
      </c>
      <c r="C114" s="315" t="str">
        <f t="shared" si="22"/>
        <v>Medium Ret</v>
      </c>
      <c r="D114" t="s">
        <v>823</v>
      </c>
      <c r="E114" s="296">
        <f>VLOOKUP($C114,$C$65:$X$82,E$63,FALSE)*$D$89*$A114/8760/1000*VLOOKUP($D114,MMap!$C$10:$AE$93,MATCH("Control Type Weight",MMap!$C$10:$AH$10,0),FALSE)</f>
        <v>0</v>
      </c>
      <c r="F114" s="296">
        <f>VLOOKUP($C114,$C$65:$X$82,F$63,FALSE)*$D$89*$A114/8760/1000*VLOOKUP($D114,MMap!$C$10:$AE$93,MATCH("Control Type Weight",MMap!$C$10:$AH$10,0),FALSE)</f>
        <v>0</v>
      </c>
      <c r="G114" s="296">
        <f>VLOOKUP($C114,$C$65:$X$82,G$63,FALSE)*$D$89*$A114/8760/1000*VLOOKUP($D114,MMap!$C$10:$AE$93,MATCH("Control Type Weight",MMap!$C$10:$AH$10,0),FALSE)</f>
        <v>0</v>
      </c>
      <c r="H114" s="296">
        <f>VLOOKUP($C114,$C$65:$X$82,H$63,FALSE)*$D$89*$A114/8760/1000*VLOOKUP($D114,MMap!$C$10:$AE$93,MATCH("Control Type Weight",MMap!$C$10:$AH$10,0),FALSE)</f>
        <v>0</v>
      </c>
      <c r="I114" s="296">
        <f>VLOOKUP($C114,$C$65:$X$82,I$63,FALSE)*$D$89*$A114/8760/1000*VLOOKUP($D114,MMap!$C$10:$AE$93,MATCH("Control Type Weight",MMap!$C$10:$AH$10,0),FALSE)</f>
        <v>0</v>
      </c>
      <c r="J114" s="296">
        <f>VLOOKUP($C114,$C$65:$X$82,J$63,FALSE)*$D$89*$A114/8760/1000*VLOOKUP($D114,MMap!$C$10:$AE$93,MATCH("Control Type Weight",MMap!$C$10:$AH$10,0),FALSE)</f>
        <v>0</v>
      </c>
      <c r="K114" s="296">
        <f>VLOOKUP($C114,$C$65:$X$82,K$63,FALSE)*$D$89*$A114/8760/1000*VLOOKUP($D114,MMap!$C$10:$AE$93,MATCH("Control Type Weight",MMap!$C$10:$AH$10,0),FALSE)</f>
        <v>0</v>
      </c>
      <c r="L114" s="296">
        <f>VLOOKUP($C114,$C$65:$X$82,L$63,FALSE)*$D$89*$A114/8760/1000*VLOOKUP($D114,MMap!$C$10:$AE$93,MATCH("Control Type Weight",MMap!$C$10:$AH$10,0),FALSE)</f>
        <v>0</v>
      </c>
      <c r="M114" s="296">
        <f>VLOOKUP($C114,$C$65:$X$82,M$63,FALSE)*$D$89*$A114/8760/1000*VLOOKUP($D114,MMap!$C$10:$AE$93,MATCH("Control Type Weight",MMap!$C$10:$AH$10,0),FALSE)</f>
        <v>0</v>
      </c>
      <c r="N114" s="296">
        <f>VLOOKUP($C114,$C$65:$X$82,N$63,FALSE)*$D$89*$A114/8760/1000*VLOOKUP($D114,MMap!$C$10:$AE$93,MATCH("Control Type Weight",MMap!$C$10:$AH$10,0),FALSE)</f>
        <v>0</v>
      </c>
      <c r="O114" s="296">
        <f>VLOOKUP($C114,$C$65:$X$82,O$63,FALSE)*$D$89*$A114/8760/1000*VLOOKUP($D114,MMap!$C$10:$AE$93,MATCH("Control Type Weight",MMap!$C$10:$AH$10,0),FALSE)</f>
        <v>0</v>
      </c>
      <c r="P114" s="296">
        <f>VLOOKUP($C114,$C$65:$X$82,P$63,FALSE)*$D$89*$A114/8760/1000*VLOOKUP($D114,MMap!$C$10:$AE$93,MATCH("Control Type Weight",MMap!$C$10:$AH$10,0),FALSE)</f>
        <v>0</v>
      </c>
      <c r="Q114" s="296">
        <f>VLOOKUP($C114,$C$65:$X$82,Q$63,FALSE)*$D$89*$A114/8760/1000*VLOOKUP($D114,MMap!$C$10:$AE$93,MATCH("Control Type Weight",MMap!$C$10:$AH$10,0),FALSE)</f>
        <v>0</v>
      </c>
      <c r="R114" s="296">
        <f>VLOOKUP($C114,$C$65:$X$82,R$63,FALSE)*$D$89*$A114/8760/1000*VLOOKUP($D114,MMap!$C$10:$AE$93,MATCH("Control Type Weight",MMap!$C$10:$AH$10,0),FALSE)</f>
        <v>0</v>
      </c>
      <c r="S114" s="296">
        <f>VLOOKUP($C114,$C$65:$X$82,S$63,FALSE)*$D$89*$A114/8760/1000*VLOOKUP($D114,MMap!$C$10:$AE$93,MATCH("Control Type Weight",MMap!$C$10:$AH$10,0),FALSE)</f>
        <v>0</v>
      </c>
      <c r="T114" s="296">
        <f>VLOOKUP($C114,$C$65:$X$82,T$63,FALSE)*$D$89*$A114/8760/1000*VLOOKUP($D114,MMap!$C$10:$AE$93,MATCH("Control Type Weight",MMap!$C$10:$AH$10,0),FALSE)</f>
        <v>0</v>
      </c>
      <c r="U114" s="296">
        <f>VLOOKUP($C114,$C$65:$X$82,U$63,FALSE)*$D$89*$A114/8760/1000*VLOOKUP($D114,MMap!$C$10:$AE$93,MATCH("Control Type Weight",MMap!$C$10:$AH$10,0),FALSE)</f>
        <v>0</v>
      </c>
      <c r="V114" s="296">
        <f>VLOOKUP($C114,$C$65:$X$82,V$63,FALSE)*$D$89*$A114/8760/1000*VLOOKUP($D114,MMap!$C$10:$AE$93,MATCH("Control Type Weight",MMap!$C$10:$AH$10,0),FALSE)</f>
        <v>0</v>
      </c>
      <c r="W114" s="296">
        <f>VLOOKUP($C114,$C$65:$X$82,W$63,FALSE)*$D$89*$A114/8760/1000*VLOOKUP($D114,MMap!$C$10:$AE$93,MATCH("Control Type Weight",MMap!$C$10:$AH$10,0),FALSE)</f>
        <v>0</v>
      </c>
      <c r="X114" s="296">
        <f>VLOOKUP($C114,$C$65:$X$82,X$63,FALSE)*$D$89*$A114/8760/1000*VLOOKUP($D114,MMap!$C$10:$AE$93,MATCH("Control Type Weight",MMap!$C$10:$AH$10,0),FALSE)</f>
        <v>0</v>
      </c>
      <c r="Y114" s="305">
        <f t="shared" si="21"/>
        <v>0</v>
      </c>
    </row>
    <row r="115" spans="1:25" ht="15">
      <c r="A115" s="316">
        <f t="shared" si="18"/>
        <v>0</v>
      </c>
      <c r="B115" s="304">
        <f t="shared" si="19"/>
        <v>9999</v>
      </c>
      <c r="C115" s="315" t="str">
        <f t="shared" si="22"/>
        <v>Small Ret</v>
      </c>
      <c r="D115" t="s">
        <v>824</v>
      </c>
      <c r="E115" s="296">
        <f>VLOOKUP($C115,$C$65:$X$82,E$63,FALSE)*$D$89*$A115/8760/1000*VLOOKUP($D115,MMap!$C$10:$AE$93,MATCH("Control Type Weight",MMap!$C$10:$AH$10,0),FALSE)</f>
        <v>0</v>
      </c>
      <c r="F115" s="296">
        <f>VLOOKUP($C115,$C$65:$X$82,F$63,FALSE)*$D$89*$A115/8760/1000*VLOOKUP($D115,MMap!$C$10:$AE$93,MATCH("Control Type Weight",MMap!$C$10:$AH$10,0),FALSE)</f>
        <v>0</v>
      </c>
      <c r="G115" s="296">
        <f>VLOOKUP($C115,$C$65:$X$82,G$63,FALSE)*$D$89*$A115/8760/1000*VLOOKUP($D115,MMap!$C$10:$AE$93,MATCH("Control Type Weight",MMap!$C$10:$AH$10,0),FALSE)</f>
        <v>0</v>
      </c>
      <c r="H115" s="296">
        <f>VLOOKUP($C115,$C$65:$X$82,H$63,FALSE)*$D$89*$A115/8760/1000*VLOOKUP($D115,MMap!$C$10:$AE$93,MATCH("Control Type Weight",MMap!$C$10:$AH$10,0),FALSE)</f>
        <v>0</v>
      </c>
      <c r="I115" s="296">
        <f>VLOOKUP($C115,$C$65:$X$82,I$63,FALSE)*$D$89*$A115/8760/1000*VLOOKUP($D115,MMap!$C$10:$AE$93,MATCH("Control Type Weight",MMap!$C$10:$AH$10,0),FALSE)</f>
        <v>0</v>
      </c>
      <c r="J115" s="296">
        <f>VLOOKUP($C115,$C$65:$X$82,J$63,FALSE)*$D$89*$A115/8760/1000*VLOOKUP($D115,MMap!$C$10:$AE$93,MATCH("Control Type Weight",MMap!$C$10:$AH$10,0),FALSE)</f>
        <v>0</v>
      </c>
      <c r="K115" s="296">
        <f>VLOOKUP($C115,$C$65:$X$82,K$63,FALSE)*$D$89*$A115/8760/1000*VLOOKUP($D115,MMap!$C$10:$AE$93,MATCH("Control Type Weight",MMap!$C$10:$AH$10,0),FALSE)</f>
        <v>0</v>
      </c>
      <c r="L115" s="296">
        <f>VLOOKUP($C115,$C$65:$X$82,L$63,FALSE)*$D$89*$A115/8760/1000*VLOOKUP($D115,MMap!$C$10:$AE$93,MATCH("Control Type Weight",MMap!$C$10:$AH$10,0),FALSE)</f>
        <v>0</v>
      </c>
      <c r="M115" s="296">
        <f>VLOOKUP($C115,$C$65:$X$82,M$63,FALSE)*$D$89*$A115/8760/1000*VLOOKUP($D115,MMap!$C$10:$AE$93,MATCH("Control Type Weight",MMap!$C$10:$AH$10,0),FALSE)</f>
        <v>0</v>
      </c>
      <c r="N115" s="296">
        <f>VLOOKUP($C115,$C$65:$X$82,N$63,FALSE)*$D$89*$A115/8760/1000*VLOOKUP($D115,MMap!$C$10:$AE$93,MATCH("Control Type Weight",MMap!$C$10:$AH$10,0),FALSE)</f>
        <v>0</v>
      </c>
      <c r="O115" s="296">
        <f>VLOOKUP($C115,$C$65:$X$82,O$63,FALSE)*$D$89*$A115/8760/1000*VLOOKUP($D115,MMap!$C$10:$AE$93,MATCH("Control Type Weight",MMap!$C$10:$AH$10,0),FALSE)</f>
        <v>0</v>
      </c>
      <c r="P115" s="296">
        <f>VLOOKUP($C115,$C$65:$X$82,P$63,FALSE)*$D$89*$A115/8760/1000*VLOOKUP($D115,MMap!$C$10:$AE$93,MATCH("Control Type Weight",MMap!$C$10:$AH$10,0),FALSE)</f>
        <v>0</v>
      </c>
      <c r="Q115" s="296">
        <f>VLOOKUP($C115,$C$65:$X$82,Q$63,FALSE)*$D$89*$A115/8760/1000*VLOOKUP($D115,MMap!$C$10:$AE$93,MATCH("Control Type Weight",MMap!$C$10:$AH$10,0),FALSE)</f>
        <v>0</v>
      </c>
      <c r="R115" s="296">
        <f>VLOOKUP($C115,$C$65:$X$82,R$63,FALSE)*$D$89*$A115/8760/1000*VLOOKUP($D115,MMap!$C$10:$AE$93,MATCH("Control Type Weight",MMap!$C$10:$AH$10,0),FALSE)</f>
        <v>0</v>
      </c>
      <c r="S115" s="296">
        <f>VLOOKUP($C115,$C$65:$X$82,S$63,FALSE)*$D$89*$A115/8760/1000*VLOOKUP($D115,MMap!$C$10:$AE$93,MATCH("Control Type Weight",MMap!$C$10:$AH$10,0),FALSE)</f>
        <v>0</v>
      </c>
      <c r="T115" s="296">
        <f>VLOOKUP($C115,$C$65:$X$82,T$63,FALSE)*$D$89*$A115/8760/1000*VLOOKUP($D115,MMap!$C$10:$AE$93,MATCH("Control Type Weight",MMap!$C$10:$AH$10,0),FALSE)</f>
        <v>0</v>
      </c>
      <c r="U115" s="296">
        <f>VLOOKUP($C115,$C$65:$X$82,U$63,FALSE)*$D$89*$A115/8760/1000*VLOOKUP($D115,MMap!$C$10:$AE$93,MATCH("Control Type Weight",MMap!$C$10:$AH$10,0),FALSE)</f>
        <v>0</v>
      </c>
      <c r="V115" s="296">
        <f>VLOOKUP($C115,$C$65:$X$82,V$63,FALSE)*$D$89*$A115/8760/1000*VLOOKUP($D115,MMap!$C$10:$AE$93,MATCH("Control Type Weight",MMap!$C$10:$AH$10,0),FALSE)</f>
        <v>0</v>
      </c>
      <c r="W115" s="296">
        <f>VLOOKUP($C115,$C$65:$X$82,W$63,FALSE)*$D$89*$A115/8760/1000*VLOOKUP($D115,MMap!$C$10:$AE$93,MATCH("Control Type Weight",MMap!$C$10:$AH$10,0),FALSE)</f>
        <v>0</v>
      </c>
      <c r="X115" s="296">
        <f>VLOOKUP($C115,$C$65:$X$82,X$63,FALSE)*$D$89*$A115/8760/1000*VLOOKUP($D115,MMap!$C$10:$AE$93,MATCH("Control Type Weight",MMap!$C$10:$AH$10,0),FALSE)</f>
        <v>0</v>
      </c>
      <c r="Y115" s="305">
        <f t="shared" si="21"/>
        <v>0</v>
      </c>
    </row>
    <row r="116" spans="1:25" ht="15">
      <c r="A116" s="316">
        <f t="shared" si="18"/>
        <v>458.40906526738365</v>
      </c>
      <c r="B116" s="304">
        <f t="shared" si="19"/>
        <v>157.98076103382365</v>
      </c>
      <c r="C116" s="315" t="str">
        <f t="shared" si="22"/>
        <v>School K-12</v>
      </c>
      <c r="D116" t="s">
        <v>804</v>
      </c>
      <c r="E116" s="296">
        <f>VLOOKUP($C116,$C$65:$X$82,E$63,FALSE)*$D$89*$A116/8760/1000*VLOOKUP($D116,MMap!$C$10:$AE$93,MATCH("Control Type Weight",MMap!$C$10:$AH$10,0),FALSE)</f>
        <v>1.2831919179381411E-2</v>
      </c>
      <c r="F116" s="296">
        <f>VLOOKUP($C116,$C$65:$X$82,F$63,FALSE)*$D$89*$A116/8760/1000*VLOOKUP($D116,MMap!$C$10:$AE$93,MATCH("Control Type Weight",MMap!$C$10:$AH$10,0),FALSE)</f>
        <v>1.6634345185546622E-2</v>
      </c>
      <c r="G116" s="296">
        <f>VLOOKUP($C116,$C$65:$X$82,G$63,FALSE)*$D$89*$A116/8760/1000*VLOOKUP($D116,MMap!$C$10:$AE$93,MATCH("Control Type Weight",MMap!$C$10:$AH$10,0),FALSE)</f>
        <v>2.1168376439827805E-2</v>
      </c>
      <c r="H116" s="296">
        <f>VLOOKUP($C116,$C$65:$X$82,H$63,FALSE)*$D$89*$A116/8760/1000*VLOOKUP($D116,MMap!$C$10:$AE$93,MATCH("Control Type Weight",MMap!$C$10:$AH$10,0),FALSE)</f>
        <v>2.9044858410095058E-2</v>
      </c>
      <c r="I116" s="296">
        <f>VLOOKUP($C116,$C$65:$X$82,I$63,FALSE)*$D$89*$A116/8760/1000*VLOOKUP($D116,MMap!$C$10:$AE$93,MATCH("Control Type Weight",MMap!$C$10:$AH$10,0),FALSE)</f>
        <v>3.1603081137411927E-2</v>
      </c>
      <c r="J116" s="296">
        <f>VLOOKUP($C116,$C$65:$X$82,J$63,FALSE)*$D$89*$A116/8760/1000*VLOOKUP($D116,MMap!$C$10:$AE$93,MATCH("Control Type Weight",MMap!$C$10:$AH$10,0),FALSE)</f>
        <v>2.8440284637369525E-2</v>
      </c>
      <c r="K116" s="296">
        <f>VLOOKUP($C116,$C$65:$X$82,K$63,FALSE)*$D$89*$A116/8760/1000*VLOOKUP($D116,MMap!$C$10:$AE$93,MATCH("Control Type Weight",MMap!$C$10:$AH$10,0),FALSE)</f>
        <v>3.9002093627784763E-2</v>
      </c>
      <c r="L116" s="296">
        <f>VLOOKUP($C116,$C$65:$X$82,L$63,FALSE)*$D$89*$A116/8760/1000*VLOOKUP($D116,MMap!$C$10:$AE$93,MATCH("Control Type Weight",MMap!$C$10:$AH$10,0),FALSE)</f>
        <v>3.6097840179754023E-2</v>
      </c>
      <c r="M116" s="296">
        <f>VLOOKUP($C116,$C$65:$X$82,M$63,FALSE)*$D$89*$A116/8760/1000*VLOOKUP($D116,MMap!$C$10:$AE$93,MATCH("Control Type Weight",MMap!$C$10:$AH$10,0),FALSE)</f>
        <v>3.6725990097460887E-2</v>
      </c>
      <c r="N116" s="296">
        <f>VLOOKUP($C116,$C$65:$X$82,N$63,FALSE)*$D$89*$A116/8760/1000*VLOOKUP($D116,MMap!$C$10:$AE$93,MATCH("Control Type Weight",MMap!$C$10:$AH$10,0),FALSE)</f>
        <v>4.2981864602150602E-2</v>
      </c>
      <c r="O116" s="296">
        <f>VLOOKUP($C116,$C$65:$X$82,O$63,FALSE)*$D$89*$A116/8760/1000*VLOOKUP($D116,MMap!$C$10:$AE$93,MATCH("Control Type Weight",MMap!$C$10:$AH$10,0),FALSE)</f>
        <v>4.4341075662918596E-2</v>
      </c>
      <c r="P116" s="296">
        <f>VLOOKUP($C116,$C$65:$X$82,P$63,FALSE)*$D$89*$A116/8760/1000*VLOOKUP($D116,MMap!$C$10:$AE$93,MATCH("Control Type Weight",MMap!$C$10:$AH$10,0),FALSE)</f>
        <v>4.9636723539086137E-2</v>
      </c>
      <c r="Q116" s="296">
        <f>VLOOKUP($C116,$C$65:$X$82,Q$63,FALSE)*$D$89*$A116/8760/1000*VLOOKUP($D116,MMap!$C$10:$AE$93,MATCH("Control Type Weight",MMap!$C$10:$AH$10,0),FALSE)</f>
        <v>5.5448777833608111E-2</v>
      </c>
      <c r="R116" s="296">
        <f>VLOOKUP($C116,$C$65:$X$82,R$63,FALSE)*$D$89*$A116/8760/1000*VLOOKUP($D116,MMap!$C$10:$AE$93,MATCH("Control Type Weight",MMap!$C$10:$AH$10,0),FALSE)</f>
        <v>5.1437505804826464E-2</v>
      </c>
      <c r="S116" s="296">
        <f>VLOOKUP($C116,$C$65:$X$82,S$63,FALSE)*$D$89*$A116/8760/1000*VLOOKUP($D116,MMap!$C$10:$AE$93,MATCH("Control Type Weight",MMap!$C$10:$AH$10,0),FALSE)</f>
        <v>5.665510396231245E-2</v>
      </c>
      <c r="T116" s="296">
        <f>VLOOKUP($C116,$C$65:$X$82,T$63,FALSE)*$D$89*$A116/8760/1000*VLOOKUP($D116,MMap!$C$10:$AE$93,MATCH("Control Type Weight",MMap!$C$10:$AH$10,0),FALSE)</f>
        <v>5.6031898745723931E-2</v>
      </c>
      <c r="U116" s="296">
        <f>VLOOKUP($C116,$C$65:$X$82,U$63,FALSE)*$D$89*$A116/8760/1000*VLOOKUP($D116,MMap!$C$10:$AE$93,MATCH("Control Type Weight",MMap!$C$10:$AH$10,0),FALSE)</f>
        <v>5.5495519737223692E-2</v>
      </c>
      <c r="V116" s="296">
        <f>VLOOKUP($C116,$C$65:$X$82,V$63,FALSE)*$D$89*$A116/8760/1000*VLOOKUP($D116,MMap!$C$10:$AE$93,MATCH("Control Type Weight",MMap!$C$10:$AH$10,0),FALSE)</f>
        <v>5.2350250328366474E-2</v>
      </c>
      <c r="W116" s="296">
        <f>VLOOKUP($C116,$C$65:$X$82,W$63,FALSE)*$D$89*$A116/8760/1000*VLOOKUP($D116,MMap!$C$10:$AE$93,MATCH("Control Type Weight",MMap!$C$10:$AH$10,0),FALSE)</f>
        <v>5.1876830622886352E-2</v>
      </c>
      <c r="X116" s="296">
        <f>VLOOKUP($C116,$C$65:$X$82,X$63,FALSE)*$D$89*$A116/8760/1000*VLOOKUP($D116,MMap!$C$10:$AE$93,MATCH("Control Type Weight",MMap!$C$10:$AH$10,0),FALSE)</f>
        <v>5.4577849089035055E-2</v>
      </c>
      <c r="Y116" s="305">
        <f t="shared" si="21"/>
        <v>0.82238218882277003</v>
      </c>
    </row>
    <row r="117" spans="1:25" ht="15">
      <c r="A117" s="316">
        <f t="shared" si="18"/>
        <v>339.34323729065227</v>
      </c>
      <c r="B117" s="304">
        <f t="shared" si="19"/>
        <v>203.20182091642681</v>
      </c>
      <c r="C117" s="315" t="str">
        <f t="shared" si="22"/>
        <v>University</v>
      </c>
      <c r="D117" t="s">
        <v>809</v>
      </c>
      <c r="E117" s="296">
        <f>VLOOKUP($C117,$C$65:$X$82,E$63,FALSE)*$D$89*$A117/8760/1000*VLOOKUP($D117,MMap!$C$10:$AE$93,MATCH("Control Type Weight",MMap!$C$10:$AH$10,0),FALSE)</f>
        <v>6.0522853499179559E-3</v>
      </c>
      <c r="F117" s="296">
        <f>VLOOKUP($C117,$C$65:$X$82,F$63,FALSE)*$D$89*$A117/8760/1000*VLOOKUP($D117,MMap!$C$10:$AE$93,MATCH("Control Type Weight",MMap!$C$10:$AH$10,0),FALSE)</f>
        <v>7.8457323697713154E-3</v>
      </c>
      <c r="G117" s="296">
        <f>VLOOKUP($C117,$C$65:$X$82,G$63,FALSE)*$D$89*$A117/8760/1000*VLOOKUP($D117,MMap!$C$10:$AE$93,MATCH("Control Type Weight",MMap!$C$10:$AH$10,0),FALSE)</f>
        <v>9.9842473146323513E-3</v>
      </c>
      <c r="H117" s="296">
        <f>VLOOKUP($C117,$C$65:$X$82,H$63,FALSE)*$D$89*$A117/8760/1000*VLOOKUP($D117,MMap!$C$10:$AE$93,MATCH("Control Type Weight",MMap!$C$10:$AH$10,0),FALSE)</f>
        <v>1.3699257966674157E-2</v>
      </c>
      <c r="I117" s="296">
        <f>VLOOKUP($C117,$C$65:$X$82,I$63,FALSE)*$D$89*$A117/8760/1000*VLOOKUP($D117,MMap!$C$10:$AE$93,MATCH("Control Type Weight",MMap!$C$10:$AH$10,0),FALSE)</f>
        <v>1.4905865779420168E-2</v>
      </c>
      <c r="J117" s="296">
        <f>VLOOKUP($C117,$C$65:$X$82,J$63,FALSE)*$D$89*$A117/8760/1000*VLOOKUP($D117,MMap!$C$10:$AE$93,MATCH("Control Type Weight",MMap!$C$10:$AH$10,0),FALSE)</f>
        <v>1.3414105532618082E-2</v>
      </c>
      <c r="K117" s="296">
        <f>VLOOKUP($C117,$C$65:$X$82,K$63,FALSE)*$D$89*$A117/8760/1000*VLOOKUP($D117,MMap!$C$10:$AE$93,MATCH("Control Type Weight",MMap!$C$10:$AH$10,0),FALSE)</f>
        <v>1.8395673833331423E-2</v>
      </c>
      <c r="L117" s="296">
        <f>VLOOKUP($C117,$C$65:$X$82,L$63,FALSE)*$D$89*$A117/8760/1000*VLOOKUP($D117,MMap!$C$10:$AE$93,MATCH("Control Type Weight",MMap!$C$10:$AH$10,0),FALSE)</f>
        <v>1.7025857646816713E-2</v>
      </c>
      <c r="M117" s="296">
        <f>VLOOKUP($C117,$C$65:$X$82,M$63,FALSE)*$D$89*$A117/8760/1000*VLOOKUP($D117,MMap!$C$10:$AE$93,MATCH("Control Type Weight",MMap!$C$10:$AH$10,0),FALSE)</f>
        <v>1.7322129972985833E-2</v>
      </c>
      <c r="N117" s="296">
        <f>VLOOKUP($C117,$C$65:$X$82,N$63,FALSE)*$D$89*$A117/8760/1000*VLOOKUP($D117,MMap!$C$10:$AE$93,MATCH("Control Type Weight",MMap!$C$10:$AH$10,0),FALSE)</f>
        <v>2.0272767136949327E-2</v>
      </c>
      <c r="O117" s="296">
        <f>VLOOKUP($C117,$C$65:$X$82,O$63,FALSE)*$D$89*$A117/8760/1000*VLOOKUP($D117,MMap!$C$10:$AE$93,MATCH("Control Type Weight",MMap!$C$10:$AH$10,0),FALSE)</f>
        <v>2.0913850756284373E-2</v>
      </c>
      <c r="P117" s="296">
        <f>VLOOKUP($C117,$C$65:$X$82,P$63,FALSE)*$D$89*$A117/8760/1000*VLOOKUP($D117,MMap!$C$10:$AE$93,MATCH("Control Type Weight",MMap!$C$10:$AH$10,0),FALSE)</f>
        <v>2.3411588749425161E-2</v>
      </c>
      <c r="Q117" s="296">
        <f>VLOOKUP($C117,$C$65:$X$82,Q$63,FALSE)*$D$89*$A117/8760/1000*VLOOKUP($D117,MMap!$C$10:$AE$93,MATCH("Control Type Weight",MMap!$C$10:$AH$10,0),FALSE)</f>
        <v>2.6152894283533019E-2</v>
      </c>
      <c r="R117" s="296">
        <f>VLOOKUP($C117,$C$65:$X$82,R$63,FALSE)*$D$89*$A117/8760/1000*VLOOKUP($D117,MMap!$C$10:$AE$93,MATCH("Control Type Weight",MMap!$C$10:$AH$10,0),FALSE)</f>
        <v>2.4260943235918868E-2</v>
      </c>
      <c r="S117" s="296">
        <f>VLOOKUP($C117,$C$65:$X$82,S$63,FALSE)*$D$89*$A117/8760/1000*VLOOKUP($D117,MMap!$C$10:$AE$93,MATCH("Control Type Weight",MMap!$C$10:$AH$10,0),FALSE)</f>
        <v>2.6721868406103258E-2</v>
      </c>
      <c r="T117" s="296">
        <f>VLOOKUP($C117,$C$65:$X$82,T$63,FALSE)*$D$89*$A117/8760/1000*VLOOKUP($D117,MMap!$C$10:$AE$93,MATCH("Control Type Weight",MMap!$C$10:$AH$10,0),FALSE)</f>
        <v>2.6427928290862192E-2</v>
      </c>
      <c r="U117" s="296">
        <f>VLOOKUP($C117,$C$65:$X$82,U$63,FALSE)*$D$89*$A117/8760/1000*VLOOKUP($D117,MMap!$C$10:$AE$93,MATCH("Control Type Weight",MMap!$C$10:$AH$10,0),FALSE)</f>
        <v>2.617494050549914E-2</v>
      </c>
      <c r="V117" s="296">
        <f>VLOOKUP($C117,$C$65:$X$82,V$63,FALSE)*$D$89*$A117/8760/1000*VLOOKUP($D117,MMap!$C$10:$AE$93,MATCH("Control Type Weight",MMap!$C$10:$AH$10,0),FALSE)</f>
        <v>2.4691447062417049E-2</v>
      </c>
      <c r="W117" s="296">
        <f>VLOOKUP($C117,$C$65:$X$82,W$63,FALSE)*$D$89*$A117/8760/1000*VLOOKUP($D117,MMap!$C$10:$AE$93,MATCH("Control Type Weight",MMap!$C$10:$AH$10,0),FALSE)</f>
        <v>2.4468154575316304E-2</v>
      </c>
      <c r="X117" s="296">
        <f>VLOOKUP($C117,$C$65:$X$82,X$63,FALSE)*$D$89*$A117/8760/1000*VLOOKUP($D117,MMap!$C$10:$AE$93,MATCH("Control Type Weight",MMap!$C$10:$AH$10,0),FALSE)</f>
        <v>2.5742113229825059E-2</v>
      </c>
      <c r="Y117" s="305">
        <f t="shared" si="21"/>
        <v>0.38788365199830177</v>
      </c>
    </row>
    <row r="118" spans="1:25" ht="15">
      <c r="A118" s="316">
        <f t="shared" si="18"/>
        <v>268.75002063659986</v>
      </c>
      <c r="B118" s="304">
        <f t="shared" si="19"/>
        <v>166.74437398491912</v>
      </c>
      <c r="C118" s="315" t="str">
        <f t="shared" si="22"/>
        <v>Warehouse</v>
      </c>
      <c r="D118" t="s">
        <v>795</v>
      </c>
      <c r="E118" s="296">
        <f>VLOOKUP($C118,$C$65:$X$82,E$63,FALSE)*$D$89*$A118/8760/1000*VLOOKUP($D118,MMap!$C$10:$AE$93,MATCH("Control Type Weight",MMap!$C$10:$AH$10,0),FALSE)</f>
        <v>7.077786063760117E-3</v>
      </c>
      <c r="F118" s="296">
        <f>VLOOKUP($C118,$C$65:$X$82,F$63,FALSE)*$D$89*$A118/8760/1000*VLOOKUP($D118,MMap!$C$10:$AE$93,MATCH("Control Type Weight",MMap!$C$10:$AH$10,0),FALSE)</f>
        <v>9.175115186449664E-3</v>
      </c>
      <c r="G118" s="296">
        <f>VLOOKUP($C118,$C$65:$X$82,G$63,FALSE)*$D$89*$A118/8760/1000*VLOOKUP($D118,MMap!$C$10:$AE$93,MATCH("Control Type Weight",MMap!$C$10:$AH$10,0),FALSE)</f>
        <v>1.1675980627978347E-2</v>
      </c>
      <c r="H118" s="296">
        <f>VLOOKUP($C118,$C$65:$X$82,H$63,FALSE)*$D$89*$A118/8760/1000*VLOOKUP($D118,MMap!$C$10:$AE$93,MATCH("Control Type Weight",MMap!$C$10:$AH$10,0),FALSE)</f>
        <v>1.6020463595903565E-2</v>
      </c>
      <c r="I118" s="296">
        <f>VLOOKUP($C118,$C$65:$X$82,I$63,FALSE)*$D$89*$A118/8760/1000*VLOOKUP($D118,MMap!$C$10:$AE$93,MATCH("Control Type Weight",MMap!$C$10:$AH$10,0),FALSE)</f>
        <v>1.7431519332327755E-2</v>
      </c>
      <c r="J118" s="296">
        <f>VLOOKUP($C118,$C$65:$X$82,J$63,FALSE)*$D$89*$A118/8760/1000*VLOOKUP($D118,MMap!$C$10:$AE$93,MATCH("Control Type Weight",MMap!$C$10:$AH$10,0),FALSE)</f>
        <v>1.5686994863495445E-2</v>
      </c>
      <c r="K118" s="296">
        <f>VLOOKUP($C118,$C$65:$X$82,K$63,FALSE)*$D$89*$A118/8760/1000*VLOOKUP($D118,MMap!$C$10:$AE$93,MATCH("Control Type Weight",MMap!$C$10:$AH$10,0),FALSE)</f>
        <v>2.1512641318670599E-2</v>
      </c>
      <c r="L118" s="296">
        <f>VLOOKUP($C118,$C$65:$X$82,L$63,FALSE)*$D$89*$A118/8760/1000*VLOOKUP($D118,MMap!$C$10:$AE$93,MATCH("Control Type Weight",MMap!$C$10:$AH$10,0),FALSE)</f>
        <v>1.9910723141604102E-2</v>
      </c>
      <c r="M118" s="296">
        <f>VLOOKUP($C118,$C$65:$X$82,M$63,FALSE)*$D$89*$A118/8760/1000*VLOOKUP($D118,MMap!$C$10:$AE$93,MATCH("Control Type Weight",MMap!$C$10:$AH$10,0),FALSE)</f>
        <v>2.0257195923371735E-2</v>
      </c>
      <c r="N118" s="296">
        <f>VLOOKUP($C118,$C$65:$X$82,N$63,FALSE)*$D$89*$A118/8760/1000*VLOOKUP($D118,MMap!$C$10:$AE$93,MATCH("Control Type Weight",MMap!$C$10:$AH$10,0),FALSE)</f>
        <v>2.3707789771957644E-2</v>
      </c>
      <c r="O118" s="296">
        <f>VLOOKUP($C118,$C$65:$X$82,O$63,FALSE)*$D$89*$A118/8760/1000*VLOOKUP($D118,MMap!$C$10:$AE$93,MATCH("Control Type Weight",MMap!$C$10:$AH$10,0),FALSE)</f>
        <v>2.4457498756960478E-2</v>
      </c>
      <c r="P118" s="296">
        <f>VLOOKUP($C118,$C$65:$X$82,P$63,FALSE)*$D$89*$A118/8760/1000*VLOOKUP($D118,MMap!$C$10:$AE$93,MATCH("Control Type Weight",MMap!$C$10:$AH$10,0),FALSE)</f>
        <v>2.7378454088158748E-2</v>
      </c>
      <c r="Q118" s="296">
        <f>VLOOKUP($C118,$C$65:$X$82,Q$63,FALSE)*$D$89*$A118/8760/1000*VLOOKUP($D118,MMap!$C$10:$AE$93,MATCH("Control Type Weight",MMap!$C$10:$AH$10,0),FALSE)</f>
        <v>3.05842471041936E-2</v>
      </c>
      <c r="R118" s="296">
        <f>VLOOKUP($C118,$C$65:$X$82,R$63,FALSE)*$D$89*$A118/8760/1000*VLOOKUP($D118,MMap!$C$10:$AE$93,MATCH("Control Type Weight",MMap!$C$10:$AH$10,0),FALSE)</f>
        <v>2.8371723407124145E-2</v>
      </c>
      <c r="S118" s="296">
        <f>VLOOKUP($C118,$C$65:$X$82,S$63,FALSE)*$D$89*$A118/8760/1000*VLOOKUP($D118,MMap!$C$10:$AE$93,MATCH("Control Type Weight",MMap!$C$10:$AH$10,0),FALSE)</f>
        <v>3.1249628341616965E-2</v>
      </c>
      <c r="T118" s="296">
        <f>VLOOKUP($C118,$C$65:$X$82,T$63,FALSE)*$D$89*$A118/8760/1000*VLOOKUP($D118,MMap!$C$10:$AE$93,MATCH("Control Type Weight",MMap!$C$10:$AH$10,0),FALSE)</f>
        <v>3.0905882941168954E-2</v>
      </c>
      <c r="U118" s="296">
        <f>VLOOKUP($C118,$C$65:$X$82,U$63,FALSE)*$D$89*$A118/8760/1000*VLOOKUP($D118,MMap!$C$10:$AE$93,MATCH("Control Type Weight",MMap!$C$10:$AH$10,0),FALSE)</f>
        <v>3.0610028843415869E-2</v>
      </c>
      <c r="V118" s="296">
        <f>VLOOKUP($C118,$C$65:$X$82,V$63,FALSE)*$D$89*$A118/8760/1000*VLOOKUP($D118,MMap!$C$10:$AE$93,MATCH("Control Type Weight",MMap!$C$10:$AH$10,0),FALSE)</f>
        <v>2.8875171907553076E-2</v>
      </c>
      <c r="W118" s="296">
        <f>VLOOKUP($C118,$C$65:$X$82,W$63,FALSE)*$D$89*$A118/8760/1000*VLOOKUP($D118,MMap!$C$10:$AE$93,MATCH("Control Type Weight",MMap!$C$10:$AH$10,0),FALSE)</f>
        <v>2.8614044686681807E-2</v>
      </c>
      <c r="X118" s="296">
        <f>VLOOKUP($C118,$C$65:$X$82,X$63,FALSE)*$D$89*$A118/8760/1000*VLOOKUP($D118,MMap!$C$10:$AE$93,MATCH("Control Type Weight",MMap!$C$10:$AH$10,0),FALSE)</f>
        <v>3.01038632080129E-2</v>
      </c>
      <c r="Y118" s="305">
        <f t="shared" si="21"/>
        <v>0.45360675311040555</v>
      </c>
    </row>
    <row r="119" spans="1:25" ht="15">
      <c r="A119" s="316">
        <f t="shared" si="18"/>
        <v>0</v>
      </c>
      <c r="B119" s="304">
        <f t="shared" si="19"/>
        <v>9999</v>
      </c>
      <c r="C119" s="315" t="str">
        <f t="shared" si="22"/>
        <v>Supermarket</v>
      </c>
      <c r="D119" t="s">
        <v>825</v>
      </c>
      <c r="E119" s="296">
        <f>VLOOKUP($C119,$C$65:$X$82,E$63,FALSE)*$D$89*$A119/8760/1000*VLOOKUP($D119,MMap!$C$10:$AE$93,MATCH("Control Type Weight",MMap!$C$10:$AH$10,0),FALSE)</f>
        <v>0</v>
      </c>
      <c r="F119" s="296">
        <f>VLOOKUP($C119,$C$65:$X$82,F$63,FALSE)*$D$89*$A119/8760/1000*VLOOKUP($D119,MMap!$C$10:$AE$93,MATCH("Control Type Weight",MMap!$C$10:$AH$10,0),FALSE)</f>
        <v>0</v>
      </c>
      <c r="G119" s="296">
        <f>VLOOKUP($C119,$C$65:$X$82,G$63,FALSE)*$D$89*$A119/8760/1000*VLOOKUP($D119,MMap!$C$10:$AE$93,MATCH("Control Type Weight",MMap!$C$10:$AH$10,0),FALSE)</f>
        <v>0</v>
      </c>
      <c r="H119" s="296">
        <f>VLOOKUP($C119,$C$65:$X$82,H$63,FALSE)*$D$89*$A119/8760/1000*VLOOKUP($D119,MMap!$C$10:$AE$93,MATCH("Control Type Weight",MMap!$C$10:$AH$10,0),FALSE)</f>
        <v>0</v>
      </c>
      <c r="I119" s="296">
        <f>VLOOKUP($C119,$C$65:$X$82,I$63,FALSE)*$D$89*$A119/8760/1000*VLOOKUP($D119,MMap!$C$10:$AE$93,MATCH("Control Type Weight",MMap!$C$10:$AH$10,0),FALSE)</f>
        <v>0</v>
      </c>
      <c r="J119" s="296">
        <f>VLOOKUP($C119,$C$65:$X$82,J$63,FALSE)*$D$89*$A119/8760/1000*VLOOKUP($D119,MMap!$C$10:$AE$93,MATCH("Control Type Weight",MMap!$C$10:$AH$10,0),FALSE)</f>
        <v>0</v>
      </c>
      <c r="K119" s="296">
        <f>VLOOKUP($C119,$C$65:$X$82,K$63,FALSE)*$D$89*$A119/8760/1000*VLOOKUP($D119,MMap!$C$10:$AE$93,MATCH("Control Type Weight",MMap!$C$10:$AH$10,0),FALSE)</f>
        <v>0</v>
      </c>
      <c r="L119" s="296">
        <f>VLOOKUP($C119,$C$65:$X$82,L$63,FALSE)*$D$89*$A119/8760/1000*VLOOKUP($D119,MMap!$C$10:$AE$93,MATCH("Control Type Weight",MMap!$C$10:$AH$10,0),FALSE)</f>
        <v>0</v>
      </c>
      <c r="M119" s="296">
        <f>VLOOKUP($C119,$C$65:$X$82,M$63,FALSE)*$D$89*$A119/8760/1000*VLOOKUP($D119,MMap!$C$10:$AE$93,MATCH("Control Type Weight",MMap!$C$10:$AH$10,0),FALSE)</f>
        <v>0</v>
      </c>
      <c r="N119" s="296">
        <f>VLOOKUP($C119,$C$65:$X$82,N$63,FALSE)*$D$89*$A119/8760/1000*VLOOKUP($D119,MMap!$C$10:$AE$93,MATCH("Control Type Weight",MMap!$C$10:$AH$10,0),FALSE)</f>
        <v>0</v>
      </c>
      <c r="O119" s="296">
        <f>VLOOKUP($C119,$C$65:$X$82,O$63,FALSE)*$D$89*$A119/8760/1000*VLOOKUP($D119,MMap!$C$10:$AE$93,MATCH("Control Type Weight",MMap!$C$10:$AH$10,0),FALSE)</f>
        <v>0</v>
      </c>
      <c r="P119" s="296">
        <f>VLOOKUP($C119,$C$65:$X$82,P$63,FALSE)*$D$89*$A119/8760/1000*VLOOKUP($D119,MMap!$C$10:$AE$93,MATCH("Control Type Weight",MMap!$C$10:$AH$10,0),FALSE)</f>
        <v>0</v>
      </c>
      <c r="Q119" s="296">
        <f>VLOOKUP($C119,$C$65:$X$82,Q$63,FALSE)*$D$89*$A119/8760/1000*VLOOKUP($D119,MMap!$C$10:$AE$93,MATCH("Control Type Weight",MMap!$C$10:$AH$10,0),FALSE)</f>
        <v>0</v>
      </c>
      <c r="R119" s="296">
        <f>VLOOKUP($C119,$C$65:$X$82,R$63,FALSE)*$D$89*$A119/8760/1000*VLOOKUP($D119,MMap!$C$10:$AE$93,MATCH("Control Type Weight",MMap!$C$10:$AH$10,0),FALSE)</f>
        <v>0</v>
      </c>
      <c r="S119" s="296">
        <f>VLOOKUP($C119,$C$65:$X$82,S$63,FALSE)*$D$89*$A119/8760/1000*VLOOKUP($D119,MMap!$C$10:$AE$93,MATCH("Control Type Weight",MMap!$C$10:$AH$10,0),FALSE)</f>
        <v>0</v>
      </c>
      <c r="T119" s="296">
        <f>VLOOKUP($C119,$C$65:$X$82,T$63,FALSE)*$D$89*$A119/8760/1000*VLOOKUP($D119,MMap!$C$10:$AE$93,MATCH("Control Type Weight",MMap!$C$10:$AH$10,0),FALSE)</f>
        <v>0</v>
      </c>
      <c r="U119" s="296">
        <f>VLOOKUP($C119,$C$65:$X$82,U$63,FALSE)*$D$89*$A119/8760/1000*VLOOKUP($D119,MMap!$C$10:$AE$93,MATCH("Control Type Weight",MMap!$C$10:$AH$10,0),FALSE)</f>
        <v>0</v>
      </c>
      <c r="V119" s="296">
        <f>VLOOKUP($C119,$C$65:$X$82,V$63,FALSE)*$D$89*$A119/8760/1000*VLOOKUP($D119,MMap!$C$10:$AE$93,MATCH("Control Type Weight",MMap!$C$10:$AH$10,0),FALSE)</f>
        <v>0</v>
      </c>
      <c r="W119" s="296">
        <f>VLOOKUP($C119,$C$65:$X$82,W$63,FALSE)*$D$89*$A119/8760/1000*VLOOKUP($D119,MMap!$C$10:$AE$93,MATCH("Control Type Weight",MMap!$C$10:$AH$10,0),FALSE)</f>
        <v>0</v>
      </c>
      <c r="X119" s="296">
        <f>VLOOKUP($C119,$C$65:$X$82,X$63,FALSE)*$D$89*$A119/8760/1000*VLOOKUP($D119,MMap!$C$10:$AE$93,MATCH("Control Type Weight",MMap!$C$10:$AH$10,0),FALSE)</f>
        <v>0</v>
      </c>
      <c r="Y119" s="305">
        <f t="shared" si="21"/>
        <v>0</v>
      </c>
    </row>
    <row r="120" spans="1:25" ht="15">
      <c r="A120" s="316">
        <f t="shared" si="18"/>
        <v>0</v>
      </c>
      <c r="B120" s="304">
        <f t="shared" si="19"/>
        <v>9999</v>
      </c>
      <c r="C120" s="315" t="str">
        <f t="shared" si="22"/>
        <v>MiniMart</v>
      </c>
      <c r="D120" t="s">
        <v>826</v>
      </c>
      <c r="E120" s="296">
        <f>VLOOKUP($C120,$C$65:$X$82,E$63,FALSE)*$D$89*$A120/8760/1000*VLOOKUP($D120,MMap!$C$10:$AE$93,MATCH("Control Type Weight",MMap!$C$10:$AH$10,0),FALSE)</f>
        <v>0</v>
      </c>
      <c r="F120" s="296">
        <f>VLOOKUP($C120,$C$65:$X$82,F$63,FALSE)*$D$89*$A120/8760/1000*VLOOKUP($D120,MMap!$C$10:$AE$93,MATCH("Control Type Weight",MMap!$C$10:$AH$10,0),FALSE)</f>
        <v>0</v>
      </c>
      <c r="G120" s="296">
        <f>VLOOKUP($C120,$C$65:$X$82,G$63,FALSE)*$D$89*$A120/8760/1000*VLOOKUP($D120,MMap!$C$10:$AE$93,MATCH("Control Type Weight",MMap!$C$10:$AH$10,0),FALSE)</f>
        <v>0</v>
      </c>
      <c r="H120" s="296">
        <f>VLOOKUP($C120,$C$65:$X$82,H$63,FALSE)*$D$89*$A120/8760/1000*VLOOKUP($D120,MMap!$C$10:$AE$93,MATCH("Control Type Weight",MMap!$C$10:$AH$10,0),FALSE)</f>
        <v>0</v>
      </c>
      <c r="I120" s="296">
        <f>VLOOKUP($C120,$C$65:$X$82,I$63,FALSE)*$D$89*$A120/8760/1000*VLOOKUP($D120,MMap!$C$10:$AE$93,MATCH("Control Type Weight",MMap!$C$10:$AH$10,0),FALSE)</f>
        <v>0</v>
      </c>
      <c r="J120" s="296">
        <f>VLOOKUP($C120,$C$65:$X$82,J$63,FALSE)*$D$89*$A120/8760/1000*VLOOKUP($D120,MMap!$C$10:$AE$93,MATCH("Control Type Weight",MMap!$C$10:$AH$10,0),FALSE)</f>
        <v>0</v>
      </c>
      <c r="K120" s="296">
        <f>VLOOKUP($C120,$C$65:$X$82,K$63,FALSE)*$D$89*$A120/8760/1000*VLOOKUP($D120,MMap!$C$10:$AE$93,MATCH("Control Type Weight",MMap!$C$10:$AH$10,0),FALSE)</f>
        <v>0</v>
      </c>
      <c r="L120" s="296">
        <f>VLOOKUP($C120,$C$65:$X$82,L$63,FALSE)*$D$89*$A120/8760/1000*VLOOKUP($D120,MMap!$C$10:$AE$93,MATCH("Control Type Weight",MMap!$C$10:$AH$10,0),FALSE)</f>
        <v>0</v>
      </c>
      <c r="M120" s="296">
        <f>VLOOKUP($C120,$C$65:$X$82,M$63,FALSE)*$D$89*$A120/8760/1000*VLOOKUP($D120,MMap!$C$10:$AE$93,MATCH("Control Type Weight",MMap!$C$10:$AH$10,0),FALSE)</f>
        <v>0</v>
      </c>
      <c r="N120" s="296">
        <f>VLOOKUP($C120,$C$65:$X$82,N$63,FALSE)*$D$89*$A120/8760/1000*VLOOKUP($D120,MMap!$C$10:$AE$93,MATCH("Control Type Weight",MMap!$C$10:$AH$10,0),FALSE)</f>
        <v>0</v>
      </c>
      <c r="O120" s="296">
        <f>VLOOKUP($C120,$C$65:$X$82,O$63,FALSE)*$D$89*$A120/8760/1000*VLOOKUP($D120,MMap!$C$10:$AE$93,MATCH("Control Type Weight",MMap!$C$10:$AH$10,0),FALSE)</f>
        <v>0</v>
      </c>
      <c r="P120" s="296">
        <f>VLOOKUP($C120,$C$65:$X$82,P$63,FALSE)*$D$89*$A120/8760/1000*VLOOKUP($D120,MMap!$C$10:$AE$93,MATCH("Control Type Weight",MMap!$C$10:$AH$10,0),FALSE)</f>
        <v>0</v>
      </c>
      <c r="Q120" s="296">
        <f>VLOOKUP($C120,$C$65:$X$82,Q$63,FALSE)*$D$89*$A120/8760/1000*VLOOKUP($D120,MMap!$C$10:$AE$93,MATCH("Control Type Weight",MMap!$C$10:$AH$10,0),FALSE)</f>
        <v>0</v>
      </c>
      <c r="R120" s="296">
        <f>VLOOKUP($C120,$C$65:$X$82,R$63,FALSE)*$D$89*$A120/8760/1000*VLOOKUP($D120,MMap!$C$10:$AE$93,MATCH("Control Type Weight",MMap!$C$10:$AH$10,0),FALSE)</f>
        <v>0</v>
      </c>
      <c r="S120" s="296">
        <f>VLOOKUP($C120,$C$65:$X$82,S$63,FALSE)*$D$89*$A120/8760/1000*VLOOKUP($D120,MMap!$C$10:$AE$93,MATCH("Control Type Weight",MMap!$C$10:$AH$10,0),FALSE)</f>
        <v>0</v>
      </c>
      <c r="T120" s="296">
        <f>VLOOKUP($C120,$C$65:$X$82,T$63,FALSE)*$D$89*$A120/8760/1000*VLOOKUP($D120,MMap!$C$10:$AE$93,MATCH("Control Type Weight",MMap!$C$10:$AH$10,0),FALSE)</f>
        <v>0</v>
      </c>
      <c r="U120" s="296">
        <f>VLOOKUP($C120,$C$65:$X$82,U$63,FALSE)*$D$89*$A120/8760/1000*VLOOKUP($D120,MMap!$C$10:$AE$93,MATCH("Control Type Weight",MMap!$C$10:$AH$10,0),FALSE)</f>
        <v>0</v>
      </c>
      <c r="V120" s="296">
        <f>VLOOKUP($C120,$C$65:$X$82,V$63,FALSE)*$D$89*$A120/8760/1000*VLOOKUP($D120,MMap!$C$10:$AE$93,MATCH("Control Type Weight",MMap!$C$10:$AH$10,0),FALSE)</f>
        <v>0</v>
      </c>
      <c r="W120" s="296">
        <f>VLOOKUP($C120,$C$65:$X$82,W$63,FALSE)*$D$89*$A120/8760/1000*VLOOKUP($D120,MMap!$C$10:$AE$93,MATCH("Control Type Weight",MMap!$C$10:$AH$10,0),FALSE)</f>
        <v>0</v>
      </c>
      <c r="X120" s="296">
        <f>VLOOKUP($C120,$C$65:$X$82,X$63,FALSE)*$D$89*$A120/8760/1000*VLOOKUP($D120,MMap!$C$10:$AE$93,MATCH("Control Type Weight",MMap!$C$10:$AH$10,0),FALSE)</f>
        <v>0</v>
      </c>
      <c r="Y120" s="305">
        <f t="shared" si="21"/>
        <v>0</v>
      </c>
    </row>
    <row r="121" spans="1:25" ht="15">
      <c r="A121" s="316">
        <f t="shared" si="18"/>
        <v>0</v>
      </c>
      <c r="B121" s="304">
        <f t="shared" si="19"/>
        <v>9999</v>
      </c>
      <c r="C121" s="315" t="str">
        <f t="shared" si="22"/>
        <v>Restaurant</v>
      </c>
      <c r="D121" t="s">
        <v>827</v>
      </c>
      <c r="E121" s="296">
        <f>VLOOKUP($C121,$C$65:$X$82,E$63,FALSE)*$D$89*$A121/8760/1000*VLOOKUP($D121,MMap!$C$10:$AE$93,MATCH("Control Type Weight",MMap!$C$10:$AH$10,0),FALSE)</f>
        <v>0</v>
      </c>
      <c r="F121" s="296">
        <f>VLOOKUP($C121,$C$65:$X$82,F$63,FALSE)*$D$89*$A121/8760/1000*VLOOKUP($D121,MMap!$C$10:$AE$93,MATCH("Control Type Weight",MMap!$C$10:$AH$10,0),FALSE)</f>
        <v>0</v>
      </c>
      <c r="G121" s="296">
        <f>VLOOKUP($C121,$C$65:$X$82,G$63,FALSE)*$D$89*$A121/8760/1000*VLOOKUP($D121,MMap!$C$10:$AE$93,MATCH("Control Type Weight",MMap!$C$10:$AH$10,0),FALSE)</f>
        <v>0</v>
      </c>
      <c r="H121" s="296">
        <f>VLOOKUP($C121,$C$65:$X$82,H$63,FALSE)*$D$89*$A121/8760/1000*VLOOKUP($D121,MMap!$C$10:$AE$93,MATCH("Control Type Weight",MMap!$C$10:$AH$10,0),FALSE)</f>
        <v>0</v>
      </c>
      <c r="I121" s="296">
        <f>VLOOKUP($C121,$C$65:$X$82,I$63,FALSE)*$D$89*$A121/8760/1000*VLOOKUP($D121,MMap!$C$10:$AE$93,MATCH("Control Type Weight",MMap!$C$10:$AH$10,0),FALSE)</f>
        <v>0</v>
      </c>
      <c r="J121" s="296">
        <f>VLOOKUP($C121,$C$65:$X$82,J$63,FALSE)*$D$89*$A121/8760/1000*VLOOKUP($D121,MMap!$C$10:$AE$93,MATCH("Control Type Weight",MMap!$C$10:$AH$10,0),FALSE)</f>
        <v>0</v>
      </c>
      <c r="K121" s="296">
        <f>VLOOKUP($C121,$C$65:$X$82,K$63,FALSE)*$D$89*$A121/8760/1000*VLOOKUP($D121,MMap!$C$10:$AE$93,MATCH("Control Type Weight",MMap!$C$10:$AH$10,0),FALSE)</f>
        <v>0</v>
      </c>
      <c r="L121" s="296">
        <f>VLOOKUP($C121,$C$65:$X$82,L$63,FALSE)*$D$89*$A121/8760/1000*VLOOKUP($D121,MMap!$C$10:$AE$93,MATCH("Control Type Weight",MMap!$C$10:$AH$10,0),FALSE)</f>
        <v>0</v>
      </c>
      <c r="M121" s="296">
        <f>VLOOKUP($C121,$C$65:$X$82,M$63,FALSE)*$D$89*$A121/8760/1000*VLOOKUP($D121,MMap!$C$10:$AE$93,MATCH("Control Type Weight",MMap!$C$10:$AH$10,0),FALSE)</f>
        <v>0</v>
      </c>
      <c r="N121" s="296">
        <f>VLOOKUP($C121,$C$65:$X$82,N$63,FALSE)*$D$89*$A121/8760/1000*VLOOKUP($D121,MMap!$C$10:$AE$93,MATCH("Control Type Weight",MMap!$C$10:$AH$10,0),FALSE)</f>
        <v>0</v>
      </c>
      <c r="O121" s="296">
        <f>VLOOKUP($C121,$C$65:$X$82,O$63,FALSE)*$D$89*$A121/8760/1000*VLOOKUP($D121,MMap!$C$10:$AE$93,MATCH("Control Type Weight",MMap!$C$10:$AH$10,0),FALSE)</f>
        <v>0</v>
      </c>
      <c r="P121" s="296">
        <f>VLOOKUP($C121,$C$65:$X$82,P$63,FALSE)*$D$89*$A121/8760/1000*VLOOKUP($D121,MMap!$C$10:$AE$93,MATCH("Control Type Weight",MMap!$C$10:$AH$10,0),FALSE)</f>
        <v>0</v>
      </c>
      <c r="Q121" s="296">
        <f>VLOOKUP($C121,$C$65:$X$82,Q$63,FALSE)*$D$89*$A121/8760/1000*VLOOKUP($D121,MMap!$C$10:$AE$93,MATCH("Control Type Weight",MMap!$C$10:$AH$10,0),FALSE)</f>
        <v>0</v>
      </c>
      <c r="R121" s="296">
        <f>VLOOKUP($C121,$C$65:$X$82,R$63,FALSE)*$D$89*$A121/8760/1000*VLOOKUP($D121,MMap!$C$10:$AE$93,MATCH("Control Type Weight",MMap!$C$10:$AH$10,0),FALSE)</f>
        <v>0</v>
      </c>
      <c r="S121" s="296">
        <f>VLOOKUP($C121,$C$65:$X$82,S$63,FALSE)*$D$89*$A121/8760/1000*VLOOKUP($D121,MMap!$C$10:$AE$93,MATCH("Control Type Weight",MMap!$C$10:$AH$10,0),FALSE)</f>
        <v>0</v>
      </c>
      <c r="T121" s="296">
        <f>VLOOKUP($C121,$C$65:$X$82,T$63,FALSE)*$D$89*$A121/8760/1000*VLOOKUP($D121,MMap!$C$10:$AE$93,MATCH("Control Type Weight",MMap!$C$10:$AH$10,0),FALSE)</f>
        <v>0</v>
      </c>
      <c r="U121" s="296">
        <f>VLOOKUP($C121,$C$65:$X$82,U$63,FALSE)*$D$89*$A121/8760/1000*VLOOKUP($D121,MMap!$C$10:$AE$93,MATCH("Control Type Weight",MMap!$C$10:$AH$10,0),FALSE)</f>
        <v>0</v>
      </c>
      <c r="V121" s="296">
        <f>VLOOKUP($C121,$C$65:$X$82,V$63,FALSE)*$D$89*$A121/8760/1000*VLOOKUP($D121,MMap!$C$10:$AE$93,MATCH("Control Type Weight",MMap!$C$10:$AH$10,0),FALSE)</f>
        <v>0</v>
      </c>
      <c r="W121" s="296">
        <f>VLOOKUP($C121,$C$65:$X$82,W$63,FALSE)*$D$89*$A121/8760/1000*VLOOKUP($D121,MMap!$C$10:$AE$93,MATCH("Control Type Weight",MMap!$C$10:$AH$10,0),FALSE)</f>
        <v>0</v>
      </c>
      <c r="X121" s="296">
        <f>VLOOKUP($C121,$C$65:$X$82,X$63,FALSE)*$D$89*$A121/8760/1000*VLOOKUP($D121,MMap!$C$10:$AE$93,MATCH("Control Type Weight",MMap!$C$10:$AH$10,0),FALSE)</f>
        <v>0</v>
      </c>
      <c r="Y121" s="305">
        <f t="shared" si="21"/>
        <v>0</v>
      </c>
    </row>
    <row r="122" spans="1:25" ht="15">
      <c r="A122" s="316">
        <f t="shared" si="18"/>
        <v>0</v>
      </c>
      <c r="B122" s="304">
        <f t="shared" si="19"/>
        <v>9999</v>
      </c>
      <c r="C122" s="315" t="str">
        <f t="shared" si="22"/>
        <v>Lodging</v>
      </c>
      <c r="D122" t="s">
        <v>828</v>
      </c>
      <c r="E122" s="296">
        <f>VLOOKUP($C122,$C$65:$X$82,E$63,FALSE)*$D$89*$A122/8760/1000*VLOOKUP($D122,MMap!$C$10:$AE$93,MATCH("Control Type Weight",MMap!$C$10:$AH$10,0),FALSE)</f>
        <v>0</v>
      </c>
      <c r="F122" s="296">
        <f>VLOOKUP($C122,$C$65:$X$82,F$63,FALSE)*$D$89*$A122/8760/1000*VLOOKUP($D122,MMap!$C$10:$AE$93,MATCH("Control Type Weight",MMap!$C$10:$AH$10,0),FALSE)</f>
        <v>0</v>
      </c>
      <c r="G122" s="296">
        <f>VLOOKUP($C122,$C$65:$X$82,G$63,FALSE)*$D$89*$A122/8760/1000*VLOOKUP($D122,MMap!$C$10:$AE$93,MATCH("Control Type Weight",MMap!$C$10:$AH$10,0),FALSE)</f>
        <v>0</v>
      </c>
      <c r="H122" s="296">
        <f>VLOOKUP($C122,$C$65:$X$82,H$63,FALSE)*$D$89*$A122/8760/1000*VLOOKUP($D122,MMap!$C$10:$AE$93,MATCH("Control Type Weight",MMap!$C$10:$AH$10,0),FALSE)</f>
        <v>0</v>
      </c>
      <c r="I122" s="296">
        <f>VLOOKUP($C122,$C$65:$X$82,I$63,FALSE)*$D$89*$A122/8760/1000*VLOOKUP($D122,MMap!$C$10:$AE$93,MATCH("Control Type Weight",MMap!$C$10:$AH$10,0),FALSE)</f>
        <v>0</v>
      </c>
      <c r="J122" s="296">
        <f>VLOOKUP($C122,$C$65:$X$82,J$63,FALSE)*$D$89*$A122/8760/1000*VLOOKUP($D122,MMap!$C$10:$AE$93,MATCH("Control Type Weight",MMap!$C$10:$AH$10,0),FALSE)</f>
        <v>0</v>
      </c>
      <c r="K122" s="296">
        <f>VLOOKUP($C122,$C$65:$X$82,K$63,FALSE)*$D$89*$A122/8760/1000*VLOOKUP($D122,MMap!$C$10:$AE$93,MATCH("Control Type Weight",MMap!$C$10:$AH$10,0),FALSE)</f>
        <v>0</v>
      </c>
      <c r="L122" s="296">
        <f>VLOOKUP($C122,$C$65:$X$82,L$63,FALSE)*$D$89*$A122/8760/1000*VLOOKUP($D122,MMap!$C$10:$AE$93,MATCH("Control Type Weight",MMap!$C$10:$AH$10,0),FALSE)</f>
        <v>0</v>
      </c>
      <c r="M122" s="296">
        <f>VLOOKUP($C122,$C$65:$X$82,M$63,FALSE)*$D$89*$A122/8760/1000*VLOOKUP($D122,MMap!$C$10:$AE$93,MATCH("Control Type Weight",MMap!$C$10:$AH$10,0),FALSE)</f>
        <v>0</v>
      </c>
      <c r="N122" s="296">
        <f>VLOOKUP($C122,$C$65:$X$82,N$63,FALSE)*$D$89*$A122/8760/1000*VLOOKUP($D122,MMap!$C$10:$AE$93,MATCH("Control Type Weight",MMap!$C$10:$AH$10,0),FALSE)</f>
        <v>0</v>
      </c>
      <c r="O122" s="296">
        <f>VLOOKUP($C122,$C$65:$X$82,O$63,FALSE)*$D$89*$A122/8760/1000*VLOOKUP($D122,MMap!$C$10:$AE$93,MATCH("Control Type Weight",MMap!$C$10:$AH$10,0),FALSE)</f>
        <v>0</v>
      </c>
      <c r="P122" s="296">
        <f>VLOOKUP($C122,$C$65:$X$82,P$63,FALSE)*$D$89*$A122/8760/1000*VLOOKUP($D122,MMap!$C$10:$AE$93,MATCH("Control Type Weight",MMap!$C$10:$AH$10,0),FALSE)</f>
        <v>0</v>
      </c>
      <c r="Q122" s="296">
        <f>VLOOKUP($C122,$C$65:$X$82,Q$63,FALSE)*$D$89*$A122/8760/1000*VLOOKUP($D122,MMap!$C$10:$AE$93,MATCH("Control Type Weight",MMap!$C$10:$AH$10,0),FALSE)</f>
        <v>0</v>
      </c>
      <c r="R122" s="296">
        <f>VLOOKUP($C122,$C$65:$X$82,R$63,FALSE)*$D$89*$A122/8760/1000*VLOOKUP($D122,MMap!$C$10:$AE$93,MATCH("Control Type Weight",MMap!$C$10:$AH$10,0),FALSE)</f>
        <v>0</v>
      </c>
      <c r="S122" s="296">
        <f>VLOOKUP($C122,$C$65:$X$82,S$63,FALSE)*$D$89*$A122/8760/1000*VLOOKUP($D122,MMap!$C$10:$AE$93,MATCH("Control Type Weight",MMap!$C$10:$AH$10,0),FALSE)</f>
        <v>0</v>
      </c>
      <c r="T122" s="296">
        <f>VLOOKUP($C122,$C$65:$X$82,T$63,FALSE)*$D$89*$A122/8760/1000*VLOOKUP($D122,MMap!$C$10:$AE$93,MATCH("Control Type Weight",MMap!$C$10:$AH$10,0),FALSE)</f>
        <v>0</v>
      </c>
      <c r="U122" s="296">
        <f>VLOOKUP($C122,$C$65:$X$82,U$63,FALSE)*$D$89*$A122/8760/1000*VLOOKUP($D122,MMap!$C$10:$AE$93,MATCH("Control Type Weight",MMap!$C$10:$AH$10,0),FALSE)</f>
        <v>0</v>
      </c>
      <c r="V122" s="296">
        <f>VLOOKUP($C122,$C$65:$X$82,V$63,FALSE)*$D$89*$A122/8760/1000*VLOOKUP($D122,MMap!$C$10:$AE$93,MATCH("Control Type Weight",MMap!$C$10:$AH$10,0),FALSE)</f>
        <v>0</v>
      </c>
      <c r="W122" s="296">
        <f>VLOOKUP($C122,$C$65:$X$82,W$63,FALSE)*$D$89*$A122/8760/1000*VLOOKUP($D122,MMap!$C$10:$AE$93,MATCH("Control Type Weight",MMap!$C$10:$AH$10,0),FALSE)</f>
        <v>0</v>
      </c>
      <c r="X122" s="296">
        <f>VLOOKUP($C122,$C$65:$X$82,X$63,FALSE)*$D$89*$A122/8760/1000*VLOOKUP($D122,MMap!$C$10:$AE$93,MATCH("Control Type Weight",MMap!$C$10:$AH$10,0),FALSE)</f>
        <v>0</v>
      </c>
      <c r="Y122" s="305">
        <f t="shared" si="21"/>
        <v>0</v>
      </c>
    </row>
    <row r="123" spans="1:25" ht="15">
      <c r="A123" s="316">
        <f t="shared" si="18"/>
        <v>0</v>
      </c>
      <c r="B123" s="304">
        <f t="shared" si="19"/>
        <v>9999</v>
      </c>
      <c r="C123" s="315" t="str">
        <f t="shared" si="22"/>
        <v>Hospital</v>
      </c>
      <c r="D123" t="s">
        <v>829</v>
      </c>
      <c r="E123" s="296">
        <f>VLOOKUP($C123,$C$65:$X$82,E$63,FALSE)*$D$89*$A123/8760/1000*VLOOKUP($D123,MMap!$C$10:$AE$93,MATCH("Control Type Weight",MMap!$C$10:$AH$10,0),FALSE)</f>
        <v>0</v>
      </c>
      <c r="F123" s="296">
        <f>VLOOKUP($C123,$C$65:$X$82,F$63,FALSE)*$D$89*$A123/8760/1000*VLOOKUP($D123,MMap!$C$10:$AE$93,MATCH("Control Type Weight",MMap!$C$10:$AH$10,0),FALSE)</f>
        <v>0</v>
      </c>
      <c r="G123" s="296">
        <f>VLOOKUP($C123,$C$65:$X$82,G$63,FALSE)*$D$89*$A123/8760/1000*VLOOKUP($D123,MMap!$C$10:$AE$93,MATCH("Control Type Weight",MMap!$C$10:$AH$10,0),FALSE)</f>
        <v>0</v>
      </c>
      <c r="H123" s="296">
        <f>VLOOKUP($C123,$C$65:$X$82,H$63,FALSE)*$D$89*$A123/8760/1000*VLOOKUP($D123,MMap!$C$10:$AE$93,MATCH("Control Type Weight",MMap!$C$10:$AH$10,0),FALSE)</f>
        <v>0</v>
      </c>
      <c r="I123" s="296">
        <f>VLOOKUP($C123,$C$65:$X$82,I$63,FALSE)*$D$89*$A123/8760/1000*VLOOKUP($D123,MMap!$C$10:$AE$93,MATCH("Control Type Weight",MMap!$C$10:$AH$10,0),FALSE)</f>
        <v>0</v>
      </c>
      <c r="J123" s="296">
        <f>VLOOKUP($C123,$C$65:$X$82,J$63,FALSE)*$D$89*$A123/8760/1000*VLOOKUP($D123,MMap!$C$10:$AE$93,MATCH("Control Type Weight",MMap!$C$10:$AH$10,0),FALSE)</f>
        <v>0</v>
      </c>
      <c r="K123" s="296">
        <f>VLOOKUP($C123,$C$65:$X$82,K$63,FALSE)*$D$89*$A123/8760/1000*VLOOKUP($D123,MMap!$C$10:$AE$93,MATCH("Control Type Weight",MMap!$C$10:$AH$10,0),FALSE)</f>
        <v>0</v>
      </c>
      <c r="L123" s="296">
        <f>VLOOKUP($C123,$C$65:$X$82,L$63,FALSE)*$D$89*$A123/8760/1000*VLOOKUP($D123,MMap!$C$10:$AE$93,MATCH("Control Type Weight",MMap!$C$10:$AH$10,0),FALSE)</f>
        <v>0</v>
      </c>
      <c r="M123" s="296">
        <f>VLOOKUP($C123,$C$65:$X$82,M$63,FALSE)*$D$89*$A123/8760/1000*VLOOKUP($D123,MMap!$C$10:$AE$93,MATCH("Control Type Weight",MMap!$C$10:$AH$10,0),FALSE)</f>
        <v>0</v>
      </c>
      <c r="N123" s="296">
        <f>VLOOKUP($C123,$C$65:$X$82,N$63,FALSE)*$D$89*$A123/8760/1000*VLOOKUP($D123,MMap!$C$10:$AE$93,MATCH("Control Type Weight",MMap!$C$10:$AH$10,0),FALSE)</f>
        <v>0</v>
      </c>
      <c r="O123" s="296">
        <f>VLOOKUP($C123,$C$65:$X$82,O$63,FALSE)*$D$89*$A123/8760/1000*VLOOKUP($D123,MMap!$C$10:$AE$93,MATCH("Control Type Weight",MMap!$C$10:$AH$10,0),FALSE)</f>
        <v>0</v>
      </c>
      <c r="P123" s="296">
        <f>VLOOKUP($C123,$C$65:$X$82,P$63,FALSE)*$D$89*$A123/8760/1000*VLOOKUP($D123,MMap!$C$10:$AE$93,MATCH("Control Type Weight",MMap!$C$10:$AH$10,0),FALSE)</f>
        <v>0</v>
      </c>
      <c r="Q123" s="296">
        <f>VLOOKUP($C123,$C$65:$X$82,Q$63,FALSE)*$D$89*$A123/8760/1000*VLOOKUP($D123,MMap!$C$10:$AE$93,MATCH("Control Type Weight",MMap!$C$10:$AH$10,0),FALSE)</f>
        <v>0</v>
      </c>
      <c r="R123" s="296">
        <f>VLOOKUP($C123,$C$65:$X$82,R$63,FALSE)*$D$89*$A123/8760/1000*VLOOKUP($D123,MMap!$C$10:$AE$93,MATCH("Control Type Weight",MMap!$C$10:$AH$10,0),FALSE)</f>
        <v>0</v>
      </c>
      <c r="S123" s="296">
        <f>VLOOKUP($C123,$C$65:$X$82,S$63,FALSE)*$D$89*$A123/8760/1000*VLOOKUP($D123,MMap!$C$10:$AE$93,MATCH("Control Type Weight",MMap!$C$10:$AH$10,0),FALSE)</f>
        <v>0</v>
      </c>
      <c r="T123" s="296">
        <f>VLOOKUP($C123,$C$65:$X$82,T$63,FALSE)*$D$89*$A123/8760/1000*VLOOKUP($D123,MMap!$C$10:$AE$93,MATCH("Control Type Weight",MMap!$C$10:$AH$10,0),FALSE)</f>
        <v>0</v>
      </c>
      <c r="U123" s="296">
        <f>VLOOKUP($C123,$C$65:$X$82,U$63,FALSE)*$D$89*$A123/8760/1000*VLOOKUP($D123,MMap!$C$10:$AE$93,MATCH("Control Type Weight",MMap!$C$10:$AH$10,0),FALSE)</f>
        <v>0</v>
      </c>
      <c r="V123" s="296">
        <f>VLOOKUP($C123,$C$65:$X$82,V$63,FALSE)*$D$89*$A123/8760/1000*VLOOKUP($D123,MMap!$C$10:$AE$93,MATCH("Control Type Weight",MMap!$C$10:$AH$10,0),FALSE)</f>
        <v>0</v>
      </c>
      <c r="W123" s="296">
        <f>VLOOKUP($C123,$C$65:$X$82,W$63,FALSE)*$D$89*$A123/8760/1000*VLOOKUP($D123,MMap!$C$10:$AE$93,MATCH("Control Type Weight",MMap!$C$10:$AH$10,0),FALSE)</f>
        <v>0</v>
      </c>
      <c r="X123" s="296">
        <f>VLOOKUP($C123,$C$65:$X$82,X$63,FALSE)*$D$89*$A123/8760/1000*VLOOKUP($D123,MMap!$C$10:$AE$93,MATCH("Control Type Weight",MMap!$C$10:$AH$10,0),FALSE)</f>
        <v>0</v>
      </c>
      <c r="Y123" s="305">
        <f t="shared" si="21"/>
        <v>0</v>
      </c>
    </row>
    <row r="124" spans="1:25" ht="15">
      <c r="A124" s="316">
        <f t="shared" si="18"/>
        <v>0</v>
      </c>
      <c r="B124" s="304">
        <f t="shared" si="19"/>
        <v>9999</v>
      </c>
      <c r="C124" s="315" t="str">
        <f t="shared" si="22"/>
        <v>Residential Care</v>
      </c>
      <c r="D124" t="s">
        <v>830</v>
      </c>
      <c r="E124" s="296">
        <f>VLOOKUP($C124,$C$65:$X$82,E$63,FALSE)*$D$89*$A124/8760/1000*VLOOKUP($D124,MMap!$C$10:$AE$93,MATCH("Control Type Weight",MMap!$C$10:$AH$10,0),FALSE)</f>
        <v>0</v>
      </c>
      <c r="F124" s="296">
        <f>VLOOKUP($C124,$C$65:$X$82,F$63,FALSE)*$D$89*$A124/8760/1000*VLOOKUP($D124,MMap!$C$10:$AE$93,MATCH("Control Type Weight",MMap!$C$10:$AH$10,0),FALSE)</f>
        <v>0</v>
      </c>
      <c r="G124" s="296">
        <f>VLOOKUP($C124,$C$65:$X$82,G$63,FALSE)*$D$89*$A124/8760/1000*VLOOKUP($D124,MMap!$C$10:$AE$93,MATCH("Control Type Weight",MMap!$C$10:$AH$10,0),FALSE)</f>
        <v>0</v>
      </c>
      <c r="H124" s="296">
        <f>VLOOKUP($C124,$C$65:$X$82,H$63,FALSE)*$D$89*$A124/8760/1000*VLOOKUP($D124,MMap!$C$10:$AE$93,MATCH("Control Type Weight",MMap!$C$10:$AH$10,0),FALSE)</f>
        <v>0</v>
      </c>
      <c r="I124" s="296">
        <f>VLOOKUP($C124,$C$65:$X$82,I$63,FALSE)*$D$89*$A124/8760/1000*VLOOKUP($D124,MMap!$C$10:$AE$93,MATCH("Control Type Weight",MMap!$C$10:$AH$10,0),FALSE)</f>
        <v>0</v>
      </c>
      <c r="J124" s="296">
        <f>VLOOKUP($C124,$C$65:$X$82,J$63,FALSE)*$D$89*$A124/8760/1000*VLOOKUP($D124,MMap!$C$10:$AE$93,MATCH("Control Type Weight",MMap!$C$10:$AH$10,0),FALSE)</f>
        <v>0</v>
      </c>
      <c r="K124" s="296">
        <f>VLOOKUP($C124,$C$65:$X$82,K$63,FALSE)*$D$89*$A124/8760/1000*VLOOKUP($D124,MMap!$C$10:$AE$93,MATCH("Control Type Weight",MMap!$C$10:$AH$10,0),FALSE)</f>
        <v>0</v>
      </c>
      <c r="L124" s="296">
        <f>VLOOKUP($C124,$C$65:$X$82,L$63,FALSE)*$D$89*$A124/8760/1000*VLOOKUP($D124,MMap!$C$10:$AE$93,MATCH("Control Type Weight",MMap!$C$10:$AH$10,0),FALSE)</f>
        <v>0</v>
      </c>
      <c r="M124" s="296">
        <f>VLOOKUP($C124,$C$65:$X$82,M$63,FALSE)*$D$89*$A124/8760/1000*VLOOKUP($D124,MMap!$C$10:$AE$93,MATCH("Control Type Weight",MMap!$C$10:$AH$10,0),FALSE)</f>
        <v>0</v>
      </c>
      <c r="N124" s="296">
        <f>VLOOKUP($C124,$C$65:$X$82,N$63,FALSE)*$D$89*$A124/8760/1000*VLOOKUP($D124,MMap!$C$10:$AE$93,MATCH("Control Type Weight",MMap!$C$10:$AH$10,0),FALSE)</f>
        <v>0</v>
      </c>
      <c r="O124" s="296">
        <f>VLOOKUP($C124,$C$65:$X$82,O$63,FALSE)*$D$89*$A124/8760/1000*VLOOKUP($D124,MMap!$C$10:$AE$93,MATCH("Control Type Weight",MMap!$C$10:$AH$10,0),FALSE)</f>
        <v>0</v>
      </c>
      <c r="P124" s="296">
        <f>VLOOKUP($C124,$C$65:$X$82,P$63,FALSE)*$D$89*$A124/8760/1000*VLOOKUP($D124,MMap!$C$10:$AE$93,MATCH("Control Type Weight",MMap!$C$10:$AH$10,0),FALSE)</f>
        <v>0</v>
      </c>
      <c r="Q124" s="296">
        <f>VLOOKUP($C124,$C$65:$X$82,Q$63,FALSE)*$D$89*$A124/8760/1000*VLOOKUP($D124,MMap!$C$10:$AE$93,MATCH("Control Type Weight",MMap!$C$10:$AH$10,0),FALSE)</f>
        <v>0</v>
      </c>
      <c r="R124" s="296">
        <f>VLOOKUP($C124,$C$65:$X$82,R$63,FALSE)*$D$89*$A124/8760/1000*VLOOKUP($D124,MMap!$C$10:$AE$93,MATCH("Control Type Weight",MMap!$C$10:$AH$10,0),FALSE)</f>
        <v>0</v>
      </c>
      <c r="S124" s="296">
        <f>VLOOKUP($C124,$C$65:$X$82,S$63,FALSE)*$D$89*$A124/8760/1000*VLOOKUP($D124,MMap!$C$10:$AE$93,MATCH("Control Type Weight",MMap!$C$10:$AH$10,0),FALSE)</f>
        <v>0</v>
      </c>
      <c r="T124" s="296">
        <f>VLOOKUP($C124,$C$65:$X$82,T$63,FALSE)*$D$89*$A124/8760/1000*VLOOKUP($D124,MMap!$C$10:$AE$93,MATCH("Control Type Weight",MMap!$C$10:$AH$10,0),FALSE)</f>
        <v>0</v>
      </c>
      <c r="U124" s="296">
        <f>VLOOKUP($C124,$C$65:$X$82,U$63,FALSE)*$D$89*$A124/8760/1000*VLOOKUP($D124,MMap!$C$10:$AE$93,MATCH("Control Type Weight",MMap!$C$10:$AH$10,0),FALSE)</f>
        <v>0</v>
      </c>
      <c r="V124" s="296">
        <f>VLOOKUP($C124,$C$65:$X$82,V$63,FALSE)*$D$89*$A124/8760/1000*VLOOKUP($D124,MMap!$C$10:$AE$93,MATCH("Control Type Weight",MMap!$C$10:$AH$10,0),FALSE)</f>
        <v>0</v>
      </c>
      <c r="W124" s="296">
        <f>VLOOKUP($C124,$C$65:$X$82,W$63,FALSE)*$D$89*$A124/8760/1000*VLOOKUP($D124,MMap!$C$10:$AE$93,MATCH("Control Type Weight",MMap!$C$10:$AH$10,0),FALSE)</f>
        <v>0</v>
      </c>
      <c r="X124" s="296">
        <f>VLOOKUP($C124,$C$65:$X$82,X$63,FALSE)*$D$89*$A124/8760/1000*VLOOKUP($D124,MMap!$C$10:$AE$93,MATCH("Control Type Weight",MMap!$C$10:$AH$10,0),FALSE)</f>
        <v>0</v>
      </c>
      <c r="Y124" s="305">
        <f t="shared" si="21"/>
        <v>0</v>
      </c>
    </row>
    <row r="125" spans="1:25" ht="15">
      <c r="A125" s="316">
        <f t="shared" si="18"/>
        <v>0</v>
      </c>
      <c r="B125" s="304">
        <f t="shared" si="19"/>
        <v>9999</v>
      </c>
      <c r="C125" s="315" t="str">
        <f t="shared" si="22"/>
        <v>Assembly</v>
      </c>
      <c r="D125" t="s">
        <v>831</v>
      </c>
      <c r="E125" s="296">
        <f>VLOOKUP($C125,$C$65:$X$82,E$63,FALSE)*$D$89*$A125/8760/1000*VLOOKUP($D125,MMap!$C$10:$AE$93,MATCH("Control Type Weight",MMap!$C$10:$AH$10,0),FALSE)</f>
        <v>0</v>
      </c>
      <c r="F125" s="296">
        <f>VLOOKUP($C125,$C$65:$X$82,F$63,FALSE)*$D$89*$A125/8760/1000*VLOOKUP($D125,MMap!$C$10:$AE$93,MATCH("Control Type Weight",MMap!$C$10:$AH$10,0),FALSE)</f>
        <v>0</v>
      </c>
      <c r="G125" s="296">
        <f>VLOOKUP($C125,$C$65:$X$82,G$63,FALSE)*$D$89*$A125/8760/1000*VLOOKUP($D125,MMap!$C$10:$AE$93,MATCH("Control Type Weight",MMap!$C$10:$AH$10,0),FALSE)</f>
        <v>0</v>
      </c>
      <c r="H125" s="296">
        <f>VLOOKUP($C125,$C$65:$X$82,H$63,FALSE)*$D$89*$A125/8760/1000*VLOOKUP($D125,MMap!$C$10:$AE$93,MATCH("Control Type Weight",MMap!$C$10:$AH$10,0),FALSE)</f>
        <v>0</v>
      </c>
      <c r="I125" s="296">
        <f>VLOOKUP($C125,$C$65:$X$82,I$63,FALSE)*$D$89*$A125/8760/1000*VLOOKUP($D125,MMap!$C$10:$AE$93,MATCH("Control Type Weight",MMap!$C$10:$AH$10,0),FALSE)</f>
        <v>0</v>
      </c>
      <c r="J125" s="296">
        <f>VLOOKUP($C125,$C$65:$X$82,J$63,FALSE)*$D$89*$A125/8760/1000*VLOOKUP($D125,MMap!$C$10:$AE$93,MATCH("Control Type Weight",MMap!$C$10:$AH$10,0),FALSE)</f>
        <v>0</v>
      </c>
      <c r="K125" s="296">
        <f>VLOOKUP($C125,$C$65:$X$82,K$63,FALSE)*$D$89*$A125/8760/1000*VLOOKUP($D125,MMap!$C$10:$AE$93,MATCH("Control Type Weight",MMap!$C$10:$AH$10,0),FALSE)</f>
        <v>0</v>
      </c>
      <c r="L125" s="296">
        <f>VLOOKUP($C125,$C$65:$X$82,L$63,FALSE)*$D$89*$A125/8760/1000*VLOOKUP($D125,MMap!$C$10:$AE$93,MATCH("Control Type Weight",MMap!$C$10:$AH$10,0),FALSE)</f>
        <v>0</v>
      </c>
      <c r="M125" s="296">
        <f>VLOOKUP($C125,$C$65:$X$82,M$63,FALSE)*$D$89*$A125/8760/1000*VLOOKUP($D125,MMap!$C$10:$AE$93,MATCH("Control Type Weight",MMap!$C$10:$AH$10,0),FALSE)</f>
        <v>0</v>
      </c>
      <c r="N125" s="296">
        <f>VLOOKUP($C125,$C$65:$X$82,N$63,FALSE)*$D$89*$A125/8760/1000*VLOOKUP($D125,MMap!$C$10:$AE$93,MATCH("Control Type Weight",MMap!$C$10:$AH$10,0),FALSE)</f>
        <v>0</v>
      </c>
      <c r="O125" s="296">
        <f>VLOOKUP($C125,$C$65:$X$82,O$63,FALSE)*$D$89*$A125/8760/1000*VLOOKUP($D125,MMap!$C$10:$AE$93,MATCH("Control Type Weight",MMap!$C$10:$AH$10,0),FALSE)</f>
        <v>0</v>
      </c>
      <c r="P125" s="296">
        <f>VLOOKUP($C125,$C$65:$X$82,P$63,FALSE)*$D$89*$A125/8760/1000*VLOOKUP($D125,MMap!$C$10:$AE$93,MATCH("Control Type Weight",MMap!$C$10:$AH$10,0),FALSE)</f>
        <v>0</v>
      </c>
      <c r="Q125" s="296">
        <f>VLOOKUP($C125,$C$65:$X$82,Q$63,FALSE)*$D$89*$A125/8760/1000*VLOOKUP($D125,MMap!$C$10:$AE$93,MATCH("Control Type Weight",MMap!$C$10:$AH$10,0),FALSE)</f>
        <v>0</v>
      </c>
      <c r="R125" s="296">
        <f>VLOOKUP($C125,$C$65:$X$82,R$63,FALSE)*$D$89*$A125/8760/1000*VLOOKUP($D125,MMap!$C$10:$AE$93,MATCH("Control Type Weight",MMap!$C$10:$AH$10,0),FALSE)</f>
        <v>0</v>
      </c>
      <c r="S125" s="296">
        <f>VLOOKUP($C125,$C$65:$X$82,S$63,FALSE)*$D$89*$A125/8760/1000*VLOOKUP($D125,MMap!$C$10:$AE$93,MATCH("Control Type Weight",MMap!$C$10:$AH$10,0),FALSE)</f>
        <v>0</v>
      </c>
      <c r="T125" s="296">
        <f>VLOOKUP($C125,$C$65:$X$82,T$63,FALSE)*$D$89*$A125/8760/1000*VLOOKUP($D125,MMap!$C$10:$AE$93,MATCH("Control Type Weight",MMap!$C$10:$AH$10,0),FALSE)</f>
        <v>0</v>
      </c>
      <c r="U125" s="296">
        <f>VLOOKUP($C125,$C$65:$X$82,U$63,FALSE)*$D$89*$A125/8760/1000*VLOOKUP($D125,MMap!$C$10:$AE$93,MATCH("Control Type Weight",MMap!$C$10:$AH$10,0),FALSE)</f>
        <v>0</v>
      </c>
      <c r="V125" s="296">
        <f>VLOOKUP($C125,$C$65:$X$82,V$63,FALSE)*$D$89*$A125/8760/1000*VLOOKUP($D125,MMap!$C$10:$AE$93,MATCH("Control Type Weight",MMap!$C$10:$AH$10,0),FALSE)</f>
        <v>0</v>
      </c>
      <c r="W125" s="296">
        <f>VLOOKUP($C125,$C$65:$X$82,W$63,FALSE)*$D$89*$A125/8760/1000*VLOOKUP($D125,MMap!$C$10:$AE$93,MATCH("Control Type Weight",MMap!$C$10:$AH$10,0),FALSE)</f>
        <v>0</v>
      </c>
      <c r="X125" s="296">
        <f>VLOOKUP($C125,$C$65:$X$82,X$63,FALSE)*$D$89*$A125/8760/1000*VLOOKUP($D125,MMap!$C$10:$AE$93,MATCH("Control Type Weight",MMap!$C$10:$AH$10,0),FALSE)</f>
        <v>0</v>
      </c>
      <c r="Y125" s="305">
        <f t="shared" si="21"/>
        <v>0</v>
      </c>
    </row>
    <row r="126" spans="1:25" ht="15">
      <c r="A126" s="316">
        <f t="shared" si="18"/>
        <v>568.99317978090789</v>
      </c>
      <c r="B126" s="304">
        <f t="shared" si="19"/>
        <v>110.62034826223773</v>
      </c>
      <c r="C126" s="315" t="str">
        <f t="shared" si="22"/>
        <v>Other</v>
      </c>
      <c r="D126" t="s">
        <v>790</v>
      </c>
      <c r="E126" s="296">
        <f>VLOOKUP($C126,$C$65:$X$82,E$63,FALSE)*$D$89*$A126/8760/1000*VLOOKUP($D126,MMap!$C$10:$AE$93,MATCH("Control Type Weight",MMap!$C$10:$AH$10,0),FALSE)</f>
        <v>5.1179670937252821E-3</v>
      </c>
      <c r="F126" s="296">
        <f>VLOOKUP($C126,$C$65:$X$82,F$63,FALSE)*$D$89*$A126/8760/1000*VLOOKUP($D126,MMap!$C$10:$AE$93,MATCH("Control Type Weight",MMap!$C$10:$AH$10,0),FALSE)</f>
        <v>6.6345517061929676E-3</v>
      </c>
      <c r="G126" s="296">
        <f>VLOOKUP($C126,$C$65:$X$82,G$63,FALSE)*$D$89*$A126/8760/1000*VLOOKUP($D126,MMap!$C$10:$AE$93,MATCH("Control Type Weight",MMap!$C$10:$AH$10,0),FALSE)</f>
        <v>8.4429345705909382E-3</v>
      </c>
      <c r="H126" s="296">
        <f>VLOOKUP($C126,$C$65:$X$82,H$63,FALSE)*$D$89*$A126/8760/1000*VLOOKUP($D126,MMap!$C$10:$AE$93,MATCH("Control Type Weight",MMap!$C$10:$AH$10,0),FALSE)</f>
        <v>1.1584442475575394E-2</v>
      </c>
      <c r="I126" s="296">
        <f>VLOOKUP($C126,$C$65:$X$82,I$63,FALSE)*$D$89*$A126/8760/1000*VLOOKUP($D126,MMap!$C$10:$AE$93,MATCH("Control Type Weight",MMap!$C$10:$AH$10,0),FALSE)</f>
        <v>1.2604780864073489E-2</v>
      </c>
      <c r="J126" s="296">
        <f>VLOOKUP($C126,$C$65:$X$82,J$63,FALSE)*$D$89*$A126/8760/1000*VLOOKUP($D126,MMap!$C$10:$AE$93,MATCH("Control Type Weight",MMap!$C$10:$AH$10,0),FALSE)</f>
        <v>1.134331029329743E-2</v>
      </c>
      <c r="K126" s="296">
        <f>VLOOKUP($C126,$C$65:$X$82,K$63,FALSE)*$D$89*$A126/8760/1000*VLOOKUP($D126,MMap!$C$10:$AE$93,MATCH("Control Type Weight",MMap!$C$10:$AH$10,0),FALSE)</f>
        <v>1.5555851699419575E-2</v>
      </c>
      <c r="L126" s="296">
        <f>VLOOKUP($C126,$C$65:$X$82,L$63,FALSE)*$D$89*$A126/8760/1000*VLOOKUP($D126,MMap!$C$10:$AE$93,MATCH("Control Type Weight",MMap!$C$10:$AH$10,0),FALSE)</f>
        <v>1.4397500141007083E-2</v>
      </c>
      <c r="M126" s="296">
        <f>VLOOKUP($C126,$C$65:$X$82,M$63,FALSE)*$D$89*$A126/8760/1000*VLOOKUP($D126,MMap!$C$10:$AE$93,MATCH("Control Type Weight",MMap!$C$10:$AH$10,0),FALSE)</f>
        <v>1.4648035588106508E-2</v>
      </c>
      <c r="N126" s="296">
        <f>VLOOKUP($C126,$C$65:$X$82,N$63,FALSE)*$D$89*$A126/8760/1000*VLOOKUP($D126,MMap!$C$10:$AE$93,MATCH("Control Type Weight",MMap!$C$10:$AH$10,0),FALSE)</f>
        <v>1.7143169746130432E-2</v>
      </c>
      <c r="O126" s="296">
        <f>VLOOKUP($C126,$C$65:$X$82,O$63,FALSE)*$D$89*$A126/8760/1000*VLOOKUP($D126,MMap!$C$10:$AE$93,MATCH("Control Type Weight",MMap!$C$10:$AH$10,0),FALSE)</f>
        <v>1.7685286430719264E-2</v>
      </c>
      <c r="P126" s="296">
        <f>VLOOKUP($C126,$C$65:$X$82,P$63,FALSE)*$D$89*$A126/8760/1000*VLOOKUP($D126,MMap!$C$10:$AE$93,MATCH("Control Type Weight",MMap!$C$10:$AH$10,0),FALSE)</f>
        <v>1.9797437480870136E-2</v>
      </c>
      <c r="Q126" s="296">
        <f>VLOOKUP($C126,$C$65:$X$82,Q$63,FALSE)*$D$89*$A126/8760/1000*VLOOKUP($D126,MMap!$C$10:$AE$93,MATCH("Control Type Weight",MMap!$C$10:$AH$10,0),FALSE)</f>
        <v>2.2115555465442895E-2</v>
      </c>
      <c r="R126" s="296">
        <f>VLOOKUP($C126,$C$65:$X$82,R$63,FALSE)*$D$89*$A126/8760/1000*VLOOKUP($D126,MMap!$C$10:$AE$93,MATCH("Control Type Weight",MMap!$C$10:$AH$10,0),FALSE)</f>
        <v>2.0515673330877057E-2</v>
      </c>
      <c r="S126" s="296">
        <f>VLOOKUP($C126,$C$65:$X$82,S$63,FALSE)*$D$89*$A126/8760/1000*VLOOKUP($D126,MMap!$C$10:$AE$93,MATCH("Control Type Weight",MMap!$C$10:$AH$10,0),FALSE)</f>
        <v>2.2596694517575507E-2</v>
      </c>
      <c r="T126" s="296">
        <f>VLOOKUP($C126,$C$65:$X$82,T$63,FALSE)*$D$89*$A126/8760/1000*VLOOKUP($D126,MMap!$C$10:$AE$93,MATCH("Control Type Weight",MMap!$C$10:$AH$10,0),FALSE)</f>
        <v>2.2348131247611723E-2</v>
      </c>
      <c r="U126" s="296">
        <f>VLOOKUP($C126,$C$65:$X$82,U$63,FALSE)*$D$89*$A126/8760/1000*VLOOKUP($D126,MMap!$C$10:$AE$93,MATCH("Control Type Weight",MMap!$C$10:$AH$10,0),FALSE)</f>
        <v>2.2134198313894363E-2</v>
      </c>
      <c r="V126" s="296">
        <f>VLOOKUP($C126,$C$65:$X$82,V$63,FALSE)*$D$89*$A126/8760/1000*VLOOKUP($D126,MMap!$C$10:$AE$93,MATCH("Control Type Weight",MMap!$C$10:$AH$10,0),FALSE)</f>
        <v>2.0879718363514248E-2</v>
      </c>
      <c r="W126" s="296">
        <f>VLOOKUP($C126,$C$65:$X$82,W$63,FALSE)*$D$89*$A126/8760/1000*VLOOKUP($D126,MMap!$C$10:$AE$93,MATCH("Control Type Weight",MMap!$C$10:$AH$10,0),FALSE)</f>
        <v>2.0690896532555271E-2</v>
      </c>
      <c r="X126" s="296">
        <f>VLOOKUP($C126,$C$65:$X$82,X$63,FALSE)*$D$89*$A126/8760/1000*VLOOKUP($D126,MMap!$C$10:$AE$93,MATCH("Control Type Weight",MMap!$C$10:$AH$10,0),FALSE)</f>
        <v>2.1768188513282966E-2</v>
      </c>
      <c r="Y126" s="305">
        <f t="shared" si="21"/>
        <v>0.32800432437446259</v>
      </c>
    </row>
    <row r="128" spans="1:25">
      <c r="D128" t="s">
        <v>337</v>
      </c>
      <c r="E128" s="166">
        <f>SUM(E91:E126)</f>
        <v>0.17086170953321048</v>
      </c>
      <c r="F128" s="166">
        <f t="shared" ref="F128:X128" si="23">SUM(F91:F126)</f>
        <v>0.22149240621269545</v>
      </c>
      <c r="G128" s="166">
        <f t="shared" si="23"/>
        <v>0.281864695061606</v>
      </c>
      <c r="H128" s="166">
        <f t="shared" si="23"/>
        <v>0.38674294092133799</v>
      </c>
      <c r="I128" s="166">
        <f t="shared" si="23"/>
        <v>0.42080661467470881</v>
      </c>
      <c r="J128" s="166">
        <f t="shared" si="23"/>
        <v>0.37869281943110822</v>
      </c>
      <c r="K128" s="166">
        <f t="shared" si="23"/>
        <v>0.51932717931433314</v>
      </c>
      <c r="L128" s="166">
        <f t="shared" si="23"/>
        <v>0.48065597961993339</v>
      </c>
      <c r="M128" s="166">
        <f t="shared" si="23"/>
        <v>0.48902002612632023</v>
      </c>
      <c r="N128" s="166">
        <f t="shared" si="23"/>
        <v>0.57231928928050402</v>
      </c>
      <c r="O128" s="166">
        <f t="shared" si="23"/>
        <v>0.59041768299797948</v>
      </c>
      <c r="P128" s="166">
        <f t="shared" si="23"/>
        <v>0.66093117646369492</v>
      </c>
      <c r="Q128" s="166">
        <f t="shared" si="23"/>
        <v>0.73832081076388001</v>
      </c>
      <c r="R128" s="166">
        <f t="shared" si="23"/>
        <v>0.68490925270624725</v>
      </c>
      <c r="S128" s="166">
        <f t="shared" si="23"/>
        <v>0.75438348554570034</v>
      </c>
      <c r="T128" s="166">
        <f t="shared" si="23"/>
        <v>0.7460852795480013</v>
      </c>
      <c r="U128" s="166">
        <f t="shared" si="23"/>
        <v>0.73894319635148809</v>
      </c>
      <c r="V128" s="166">
        <f t="shared" si="23"/>
        <v>0.69706278075446881</v>
      </c>
      <c r="W128" s="166">
        <f t="shared" si="23"/>
        <v>0.69075902376580134</v>
      </c>
      <c r="X128" s="166">
        <f t="shared" si="23"/>
        <v>0.72672407514708592</v>
      </c>
    </row>
    <row r="132" spans="1:25" ht="15">
      <c r="A132" s="76" t="s">
        <v>88</v>
      </c>
      <c r="B132" s="77"/>
      <c r="C132" s="23"/>
      <c r="D132" s="23"/>
      <c r="E132" s="23"/>
      <c r="F132" s="23"/>
      <c r="G132" s="23"/>
      <c r="H132" s="23"/>
      <c r="I132" s="23"/>
      <c r="J132" s="23"/>
      <c r="K132" s="23"/>
      <c r="L132" s="23"/>
      <c r="M132" s="23"/>
      <c r="N132" s="23"/>
      <c r="O132" s="23"/>
      <c r="P132" s="23"/>
      <c r="Q132" s="23"/>
      <c r="R132" s="23"/>
      <c r="S132" s="23"/>
      <c r="T132" s="23"/>
      <c r="U132" s="23"/>
      <c r="V132" s="23"/>
      <c r="W132" s="23"/>
      <c r="X132" s="23"/>
    </row>
    <row r="133" spans="1:25" ht="15">
      <c r="A133" s="23"/>
      <c r="B133" s="23"/>
      <c r="C133" s="23"/>
      <c r="D133" s="23"/>
      <c r="E133" s="91">
        <f t="shared" ref="E133:X134" si="24">E11</f>
        <v>2016</v>
      </c>
      <c r="F133" s="91">
        <f t="shared" si="24"/>
        <v>2017</v>
      </c>
      <c r="G133" s="91">
        <f t="shared" si="24"/>
        <v>2018</v>
      </c>
      <c r="H133" s="91">
        <f t="shared" si="24"/>
        <v>2019</v>
      </c>
      <c r="I133" s="91">
        <f t="shared" si="24"/>
        <v>2020</v>
      </c>
      <c r="J133" s="91">
        <f t="shared" si="24"/>
        <v>2021</v>
      </c>
      <c r="K133" s="91">
        <f t="shared" si="24"/>
        <v>2022</v>
      </c>
      <c r="L133" s="91">
        <f t="shared" si="24"/>
        <v>2023</v>
      </c>
      <c r="M133" s="91">
        <f t="shared" si="24"/>
        <v>2024</v>
      </c>
      <c r="N133" s="91">
        <f t="shared" si="24"/>
        <v>2025</v>
      </c>
      <c r="O133" s="91">
        <f t="shared" si="24"/>
        <v>2026</v>
      </c>
      <c r="P133" s="91">
        <f t="shared" si="24"/>
        <v>2027</v>
      </c>
      <c r="Q133" s="91">
        <f t="shared" si="24"/>
        <v>2028</v>
      </c>
      <c r="R133" s="91">
        <f t="shared" si="24"/>
        <v>2029</v>
      </c>
      <c r="S133" s="91">
        <f t="shared" si="24"/>
        <v>2030</v>
      </c>
      <c r="T133" s="91">
        <f t="shared" si="24"/>
        <v>2031</v>
      </c>
      <c r="U133" s="91">
        <f t="shared" si="24"/>
        <v>2032</v>
      </c>
      <c r="V133" s="91">
        <f t="shared" si="24"/>
        <v>2033</v>
      </c>
      <c r="W133" s="91">
        <f t="shared" si="24"/>
        <v>2034</v>
      </c>
      <c r="X133" s="91">
        <f t="shared" si="24"/>
        <v>2035</v>
      </c>
    </row>
    <row r="134" spans="1:25" ht="15">
      <c r="A134" s="23"/>
      <c r="B134" s="95" t="s">
        <v>85</v>
      </c>
      <c r="C134" s="95" t="s">
        <v>85</v>
      </c>
      <c r="D134" s="95"/>
      <c r="E134" s="92" t="str">
        <f t="shared" si="24"/>
        <v>FLOOR_2016</v>
      </c>
      <c r="F134" s="92" t="str">
        <f t="shared" si="24"/>
        <v>FLOOR_2017</v>
      </c>
      <c r="G134" s="92" t="str">
        <f t="shared" si="24"/>
        <v>FLOOR_2018</v>
      </c>
      <c r="H134" s="92" t="str">
        <f t="shared" si="24"/>
        <v>FLOOR_2019</v>
      </c>
      <c r="I134" s="92" t="str">
        <f t="shared" si="24"/>
        <v>FLOOR_2020</v>
      </c>
      <c r="J134" s="92" t="str">
        <f t="shared" si="24"/>
        <v>FLOOR_2021</v>
      </c>
      <c r="K134" s="92" t="str">
        <f t="shared" si="24"/>
        <v>FLOOR_2022</v>
      </c>
      <c r="L134" s="92" t="str">
        <f t="shared" si="24"/>
        <v>FLOOR_2023</v>
      </c>
      <c r="M134" s="92" t="str">
        <f t="shared" si="24"/>
        <v>FLOOR_2024</v>
      </c>
      <c r="N134" s="92" t="str">
        <f t="shared" si="24"/>
        <v>FLOOR_2025</v>
      </c>
      <c r="O134" s="92" t="str">
        <f t="shared" si="24"/>
        <v>FLOOR_2026</v>
      </c>
      <c r="P134" s="92" t="str">
        <f t="shared" si="24"/>
        <v>FLOOR_2027</v>
      </c>
      <c r="Q134" s="92" t="str">
        <f t="shared" si="24"/>
        <v>FLOOR_2028</v>
      </c>
      <c r="R134" s="92" t="str">
        <f t="shared" si="24"/>
        <v>FLOOR_2029</v>
      </c>
      <c r="S134" s="92" t="str">
        <f t="shared" si="24"/>
        <v>FLOOR_2030</v>
      </c>
      <c r="T134" s="92" t="str">
        <f t="shared" si="24"/>
        <v>FLOOR_2031</v>
      </c>
      <c r="U134" s="92" t="str">
        <f t="shared" si="24"/>
        <v>FLOOR_2032</v>
      </c>
      <c r="V134" s="92" t="str">
        <f t="shared" si="24"/>
        <v>FLOOR_2033</v>
      </c>
      <c r="W134" s="92" t="str">
        <f t="shared" si="24"/>
        <v>FLOOR_2034</v>
      </c>
      <c r="X134" s="92" t="str">
        <f t="shared" si="24"/>
        <v>FLOOR_2035</v>
      </c>
      <c r="Y134" s="303" t="s">
        <v>78</v>
      </c>
    </row>
    <row r="135" spans="1:25">
      <c r="A135" s="23" t="s">
        <v>89</v>
      </c>
      <c r="B135" s="96" t="s">
        <v>90</v>
      </c>
      <c r="C135" s="96" t="s">
        <v>91</v>
      </c>
      <c r="D135" s="96"/>
      <c r="E135" s="97">
        <f>DSUM($B$90:$Z$126,E$90,$B$134:$C135)</f>
        <v>0</v>
      </c>
      <c r="F135" s="97">
        <f>DSUM($B$90:$Z$126,F$90,$B$134:$C135)</f>
        <v>0</v>
      </c>
      <c r="G135" s="97">
        <f>DSUM($B$90:$Z$126,G$90,$B$134:$C135)</f>
        <v>0</v>
      </c>
      <c r="H135" s="97">
        <f>DSUM($B$90:$Z$126,H$90,$B$134:$C135)</f>
        <v>0</v>
      </c>
      <c r="I135" s="97">
        <f>DSUM($B$90:$Z$126,I$90,$B$134:$C135)</f>
        <v>0</v>
      </c>
      <c r="J135" s="97">
        <f>DSUM($B$90:$Z$126,J$90,$B$134:$C135)</f>
        <v>0</v>
      </c>
      <c r="K135" s="97">
        <f>DSUM($B$90:$Z$126,K$90,$B$134:$C135)</f>
        <v>0</v>
      </c>
      <c r="L135" s="97">
        <f>DSUM($B$90:$Z$126,L$90,$B$134:$C135)</f>
        <v>0</v>
      </c>
      <c r="M135" s="97">
        <f>DSUM($B$90:$Z$126,M$90,$B$134:$C135)</f>
        <v>0</v>
      </c>
      <c r="N135" s="97">
        <f>DSUM($B$90:$Z$126,N$90,$B$134:$C135)</f>
        <v>0</v>
      </c>
      <c r="O135" s="97">
        <f>DSUM($B$90:$Z$126,O$90,$B$134:$C135)</f>
        <v>0</v>
      </c>
      <c r="P135" s="97">
        <f>DSUM($B$90:$Z$126,P$90,$B$134:$C135)</f>
        <v>0</v>
      </c>
      <c r="Q135" s="97">
        <f>DSUM($B$90:$Z$126,Q$90,$B$134:$C135)</f>
        <v>0</v>
      </c>
      <c r="R135" s="97">
        <f>DSUM($B$90:$Z$126,R$90,$B$134:$C135)</f>
        <v>0</v>
      </c>
      <c r="S135" s="97">
        <f>DSUM($B$90:$Z$126,S$90,$B$134:$C135)</f>
        <v>0</v>
      </c>
      <c r="T135" s="97">
        <f>DSUM($B$90:$Z$126,T$90,$B$134:$C135)</f>
        <v>0</v>
      </c>
      <c r="U135" s="97">
        <f>DSUM($B$90:$Z$126,U$90,$B$134:$C135)</f>
        <v>0</v>
      </c>
      <c r="V135" s="97">
        <f>DSUM($B$90:$Z$126,V$90,$B$134:$C135)</f>
        <v>0</v>
      </c>
      <c r="W135" s="97">
        <f>DSUM($B$90:$Z$126,W$90,$B$134:$C135)</f>
        <v>0</v>
      </c>
      <c r="X135" s="97">
        <f>DSUM($B$90:$Z$126,X$90,$B$134:$C135)</f>
        <v>0</v>
      </c>
      <c r="Y135" s="306">
        <f>DSUM($B$90:$Y$128,Y$90,$B$134:$C135)</f>
        <v>0</v>
      </c>
    </row>
    <row r="136" spans="1:25">
      <c r="A136" s="23" t="s">
        <v>92</v>
      </c>
      <c r="B136" s="96" t="s">
        <v>93</v>
      </c>
      <c r="C136" s="96" t="s">
        <v>94</v>
      </c>
      <c r="D136" s="96"/>
      <c r="E136" s="97">
        <f>DSUM($B$90:$Z$126,E$90,$B$134:$C136)</f>
        <v>0</v>
      </c>
      <c r="F136" s="97">
        <f>DSUM($B$90:$Z$126,F$90,$B$134:$C136)</f>
        <v>0</v>
      </c>
      <c r="G136" s="97">
        <f>DSUM($B$90:$Z$126,G$90,$B$134:$C136)</f>
        <v>0</v>
      </c>
      <c r="H136" s="97">
        <f>DSUM($B$90:$Z$126,H$90,$B$134:$C136)</f>
        <v>0</v>
      </c>
      <c r="I136" s="97">
        <f>DSUM($B$90:$Z$126,I$90,$B$134:$C136)</f>
        <v>0</v>
      </c>
      <c r="J136" s="97">
        <f>DSUM($B$90:$Z$126,J$90,$B$134:$C136)</f>
        <v>0</v>
      </c>
      <c r="K136" s="97">
        <f>DSUM($B$90:$Z$126,K$90,$B$134:$C136)</f>
        <v>0</v>
      </c>
      <c r="L136" s="97">
        <f>DSUM($B$90:$Z$126,L$90,$B$134:$C136)</f>
        <v>0</v>
      </c>
      <c r="M136" s="97">
        <f>DSUM($B$90:$Z$126,M$90,$B$134:$C136)</f>
        <v>0</v>
      </c>
      <c r="N136" s="97">
        <f>DSUM($B$90:$Z$126,N$90,$B$134:$C136)</f>
        <v>0</v>
      </c>
      <c r="O136" s="97">
        <f>DSUM($B$90:$Z$126,O$90,$B$134:$C136)</f>
        <v>0</v>
      </c>
      <c r="P136" s="97">
        <f>DSUM($B$90:$Z$126,P$90,$B$134:$C136)</f>
        <v>0</v>
      </c>
      <c r="Q136" s="97">
        <f>DSUM($B$90:$Z$126,Q$90,$B$134:$C136)</f>
        <v>0</v>
      </c>
      <c r="R136" s="97">
        <f>DSUM($B$90:$Z$126,R$90,$B$134:$C136)</f>
        <v>0</v>
      </c>
      <c r="S136" s="97">
        <f>DSUM($B$90:$Z$126,S$90,$B$134:$C136)</f>
        <v>0</v>
      </c>
      <c r="T136" s="97">
        <f>DSUM($B$90:$Z$126,T$90,$B$134:$C136)</f>
        <v>0</v>
      </c>
      <c r="U136" s="97">
        <f>DSUM($B$90:$Z$126,U$90,$B$134:$C136)</f>
        <v>0</v>
      </c>
      <c r="V136" s="97">
        <f>DSUM($B$90:$Z$126,V$90,$B$134:$C136)</f>
        <v>0</v>
      </c>
      <c r="W136" s="97">
        <f>DSUM($B$90:$Z$126,W$90,$B$134:$C136)</f>
        <v>0</v>
      </c>
      <c r="X136" s="97">
        <f>DSUM($B$90:$Z$126,X$90,$B$134:$C136)</f>
        <v>0</v>
      </c>
      <c r="Y136" s="306">
        <f>DSUM($B$90:$Y$128,Y$90,$B$134:$C136)</f>
        <v>0</v>
      </c>
    </row>
    <row r="137" spans="1:25">
      <c r="A137" s="23" t="s">
        <v>95</v>
      </c>
      <c r="B137" s="96" t="s">
        <v>96</v>
      </c>
      <c r="C137" s="96" t="s">
        <v>97</v>
      </c>
      <c r="D137" s="96"/>
      <c r="E137" s="97">
        <f>DSUM($B$90:$Z$126,E$90,$B$134:$C137)</f>
        <v>0</v>
      </c>
      <c r="F137" s="97">
        <f>DSUM($B$90:$Z$126,F$90,$B$134:$C137)</f>
        <v>0</v>
      </c>
      <c r="G137" s="97">
        <f>DSUM($B$90:$Z$126,G$90,$B$134:$C137)</f>
        <v>0</v>
      </c>
      <c r="H137" s="97">
        <f>DSUM($B$90:$Z$126,H$90,$B$134:$C137)</f>
        <v>0</v>
      </c>
      <c r="I137" s="97">
        <f>DSUM($B$90:$Z$126,I$90,$B$134:$C137)</f>
        <v>0</v>
      </c>
      <c r="J137" s="97">
        <f>DSUM($B$90:$Z$126,J$90,$B$134:$C137)</f>
        <v>0</v>
      </c>
      <c r="K137" s="97">
        <f>DSUM($B$90:$Z$126,K$90,$B$134:$C137)</f>
        <v>0</v>
      </c>
      <c r="L137" s="97">
        <f>DSUM($B$90:$Z$126,L$90,$B$134:$C137)</f>
        <v>0</v>
      </c>
      <c r="M137" s="97">
        <f>DSUM($B$90:$Z$126,M$90,$B$134:$C137)</f>
        <v>0</v>
      </c>
      <c r="N137" s="97">
        <f>DSUM($B$90:$Z$126,N$90,$B$134:$C137)</f>
        <v>0</v>
      </c>
      <c r="O137" s="97">
        <f>DSUM($B$90:$Z$126,O$90,$B$134:$C137)</f>
        <v>0</v>
      </c>
      <c r="P137" s="97">
        <f>DSUM($B$90:$Z$126,P$90,$B$134:$C137)</f>
        <v>0</v>
      </c>
      <c r="Q137" s="97">
        <f>DSUM($B$90:$Z$126,Q$90,$B$134:$C137)</f>
        <v>0</v>
      </c>
      <c r="R137" s="97">
        <f>DSUM($B$90:$Z$126,R$90,$B$134:$C137)</f>
        <v>0</v>
      </c>
      <c r="S137" s="97">
        <f>DSUM($B$90:$Z$126,S$90,$B$134:$C137)</f>
        <v>0</v>
      </c>
      <c r="T137" s="97">
        <f>DSUM($B$90:$Z$126,T$90,$B$134:$C137)</f>
        <v>0</v>
      </c>
      <c r="U137" s="97">
        <f>DSUM($B$90:$Z$126,U$90,$B$134:$C137)</f>
        <v>0</v>
      </c>
      <c r="V137" s="97">
        <f>DSUM($B$90:$Z$126,V$90,$B$134:$C137)</f>
        <v>0</v>
      </c>
      <c r="W137" s="97">
        <f>DSUM($B$90:$Z$126,W$90,$B$134:$C137)</f>
        <v>0</v>
      </c>
      <c r="X137" s="97">
        <f>DSUM($B$90:$Z$126,X$90,$B$134:$C137)</f>
        <v>0</v>
      </c>
      <c r="Y137" s="306">
        <f>DSUM($B$90:$Y$128,Y$90,$B$134:$C137)</f>
        <v>0</v>
      </c>
    </row>
    <row r="138" spans="1:25">
      <c r="A138" s="23" t="s">
        <v>98</v>
      </c>
      <c r="B138" s="96" t="s">
        <v>99</v>
      </c>
      <c r="C138" s="96" t="s">
        <v>100</v>
      </c>
      <c r="D138" s="96"/>
      <c r="E138" s="97">
        <f>DSUM($B$90:$Z$126,E$90,$B$134:$C138)</f>
        <v>0</v>
      </c>
      <c r="F138" s="97">
        <f>DSUM($B$90:$Z$126,F$90,$B$134:$C138)</f>
        <v>0</v>
      </c>
      <c r="G138" s="97">
        <f>DSUM($B$90:$Z$126,G$90,$B$134:$C138)</f>
        <v>0</v>
      </c>
      <c r="H138" s="97">
        <f>DSUM($B$90:$Z$126,H$90,$B$134:$C138)</f>
        <v>0</v>
      </c>
      <c r="I138" s="97">
        <f>DSUM($B$90:$Z$126,I$90,$B$134:$C138)</f>
        <v>0</v>
      </c>
      <c r="J138" s="97">
        <f>DSUM($B$90:$Z$126,J$90,$B$134:$C138)</f>
        <v>0</v>
      </c>
      <c r="K138" s="97">
        <f>DSUM($B$90:$Z$126,K$90,$B$134:$C138)</f>
        <v>0</v>
      </c>
      <c r="L138" s="97">
        <f>DSUM($B$90:$Z$126,L$90,$B$134:$C138)</f>
        <v>0</v>
      </c>
      <c r="M138" s="97">
        <f>DSUM($B$90:$Z$126,M$90,$B$134:$C138)</f>
        <v>0</v>
      </c>
      <c r="N138" s="97">
        <f>DSUM($B$90:$Z$126,N$90,$B$134:$C138)</f>
        <v>0</v>
      </c>
      <c r="O138" s="97">
        <f>DSUM($B$90:$Z$126,O$90,$B$134:$C138)</f>
        <v>0</v>
      </c>
      <c r="P138" s="97">
        <f>DSUM($B$90:$Z$126,P$90,$B$134:$C138)</f>
        <v>0</v>
      </c>
      <c r="Q138" s="97">
        <f>DSUM($B$90:$Z$126,Q$90,$B$134:$C138)</f>
        <v>0</v>
      </c>
      <c r="R138" s="97">
        <f>DSUM($B$90:$Z$126,R$90,$B$134:$C138)</f>
        <v>0</v>
      </c>
      <c r="S138" s="97">
        <f>DSUM($B$90:$Z$126,S$90,$B$134:$C138)</f>
        <v>0</v>
      </c>
      <c r="T138" s="97">
        <f>DSUM($B$90:$Z$126,T$90,$B$134:$C138)</f>
        <v>0</v>
      </c>
      <c r="U138" s="97">
        <f>DSUM($B$90:$Z$126,U$90,$B$134:$C138)</f>
        <v>0</v>
      </c>
      <c r="V138" s="97">
        <f>DSUM($B$90:$Z$126,V$90,$B$134:$C138)</f>
        <v>0</v>
      </c>
      <c r="W138" s="97">
        <f>DSUM($B$90:$Z$126,W$90,$B$134:$C138)</f>
        <v>0</v>
      </c>
      <c r="X138" s="97">
        <f>DSUM($B$90:$Z$126,X$90,$B$134:$C138)</f>
        <v>0</v>
      </c>
      <c r="Y138" s="306">
        <f>DSUM($B$90:$Y$128,Y$90,$B$134:$C138)</f>
        <v>0</v>
      </c>
    </row>
    <row r="139" spans="1:25">
      <c r="A139" s="23" t="s">
        <v>101</v>
      </c>
      <c r="B139" s="96" t="s">
        <v>102</v>
      </c>
      <c r="C139" s="96" t="s">
        <v>103</v>
      </c>
      <c r="D139" s="96"/>
      <c r="E139" s="97">
        <f>DSUM($B$90:$Z$126,E$90,$B$134:$C139)</f>
        <v>0</v>
      </c>
      <c r="F139" s="97">
        <f>DSUM($B$90:$Z$126,F$90,$B$134:$C139)</f>
        <v>0</v>
      </c>
      <c r="G139" s="97">
        <f>DSUM($B$90:$Z$126,G$90,$B$134:$C139)</f>
        <v>0</v>
      </c>
      <c r="H139" s="97">
        <f>DSUM($B$90:$Z$126,H$90,$B$134:$C139)</f>
        <v>0</v>
      </c>
      <c r="I139" s="97">
        <f>DSUM($B$90:$Z$126,I$90,$B$134:$C139)</f>
        <v>0</v>
      </c>
      <c r="J139" s="97">
        <f>DSUM($B$90:$Z$126,J$90,$B$134:$C139)</f>
        <v>0</v>
      </c>
      <c r="K139" s="97">
        <f>DSUM($B$90:$Z$126,K$90,$B$134:$C139)</f>
        <v>0</v>
      </c>
      <c r="L139" s="97">
        <f>DSUM($B$90:$Z$126,L$90,$B$134:$C139)</f>
        <v>0</v>
      </c>
      <c r="M139" s="97">
        <f>DSUM($B$90:$Z$126,M$90,$B$134:$C139)</f>
        <v>0</v>
      </c>
      <c r="N139" s="97">
        <f>DSUM($B$90:$Z$126,N$90,$B$134:$C139)</f>
        <v>0</v>
      </c>
      <c r="O139" s="97">
        <f>DSUM($B$90:$Z$126,O$90,$B$134:$C139)</f>
        <v>0</v>
      </c>
      <c r="P139" s="97">
        <f>DSUM($B$90:$Z$126,P$90,$B$134:$C139)</f>
        <v>0</v>
      </c>
      <c r="Q139" s="97">
        <f>DSUM($B$90:$Z$126,Q$90,$B$134:$C139)</f>
        <v>0</v>
      </c>
      <c r="R139" s="97">
        <f>DSUM($B$90:$Z$126,R$90,$B$134:$C139)</f>
        <v>0</v>
      </c>
      <c r="S139" s="97">
        <f>DSUM($B$90:$Z$126,S$90,$B$134:$C139)</f>
        <v>0</v>
      </c>
      <c r="T139" s="97">
        <f>DSUM($B$90:$Z$126,T$90,$B$134:$C139)</f>
        <v>0</v>
      </c>
      <c r="U139" s="97">
        <f>DSUM($B$90:$Z$126,U$90,$B$134:$C139)</f>
        <v>0</v>
      </c>
      <c r="V139" s="97">
        <f>DSUM($B$90:$Z$126,V$90,$B$134:$C139)</f>
        <v>0</v>
      </c>
      <c r="W139" s="97">
        <f>DSUM($B$90:$Z$126,W$90,$B$134:$C139)</f>
        <v>0</v>
      </c>
      <c r="X139" s="97">
        <f>DSUM($B$90:$Z$126,X$90,$B$134:$C139)</f>
        <v>0</v>
      </c>
      <c r="Y139" s="306">
        <f>DSUM($B$90:$Y$128,Y$90,$B$134:$C139)</f>
        <v>0</v>
      </c>
    </row>
    <row r="140" spans="1:25">
      <c r="A140" s="23" t="s">
        <v>104</v>
      </c>
      <c r="B140" s="96" t="s">
        <v>105</v>
      </c>
      <c r="C140" s="96" t="s">
        <v>106</v>
      </c>
      <c r="D140" s="96"/>
      <c r="E140" s="97">
        <f>DSUM($B$90:$Z$126,E$90,$B$134:$C140)</f>
        <v>0</v>
      </c>
      <c r="F140" s="97">
        <f>DSUM($B$90:$Z$126,F$90,$B$134:$C140)</f>
        <v>0</v>
      </c>
      <c r="G140" s="97">
        <f>DSUM($B$90:$Z$126,G$90,$B$134:$C140)</f>
        <v>0</v>
      </c>
      <c r="H140" s="97">
        <f>DSUM($B$90:$Z$126,H$90,$B$134:$C140)</f>
        <v>0</v>
      </c>
      <c r="I140" s="97">
        <f>DSUM($B$90:$Z$126,I$90,$B$134:$C140)</f>
        <v>0</v>
      </c>
      <c r="J140" s="97">
        <f>DSUM($B$90:$Z$126,J$90,$B$134:$C140)</f>
        <v>0</v>
      </c>
      <c r="K140" s="97">
        <f>DSUM($B$90:$Z$126,K$90,$B$134:$C140)</f>
        <v>0</v>
      </c>
      <c r="L140" s="97">
        <f>DSUM($B$90:$Z$126,L$90,$B$134:$C140)</f>
        <v>0</v>
      </c>
      <c r="M140" s="97">
        <f>DSUM($B$90:$Z$126,M$90,$B$134:$C140)</f>
        <v>0</v>
      </c>
      <c r="N140" s="97">
        <f>DSUM($B$90:$Z$126,N$90,$B$134:$C140)</f>
        <v>0</v>
      </c>
      <c r="O140" s="97">
        <f>DSUM($B$90:$Z$126,O$90,$B$134:$C140)</f>
        <v>0</v>
      </c>
      <c r="P140" s="97">
        <f>DSUM($B$90:$Z$126,P$90,$B$134:$C140)</f>
        <v>0</v>
      </c>
      <c r="Q140" s="97">
        <f>DSUM($B$90:$Z$126,Q$90,$B$134:$C140)</f>
        <v>0</v>
      </c>
      <c r="R140" s="97">
        <f>DSUM($B$90:$Z$126,R$90,$B$134:$C140)</f>
        <v>0</v>
      </c>
      <c r="S140" s="97">
        <f>DSUM($B$90:$Z$126,S$90,$B$134:$C140)</f>
        <v>0</v>
      </c>
      <c r="T140" s="97">
        <f>DSUM($B$90:$Z$126,T$90,$B$134:$C140)</f>
        <v>0</v>
      </c>
      <c r="U140" s="97">
        <f>DSUM($B$90:$Z$126,U$90,$B$134:$C140)</f>
        <v>0</v>
      </c>
      <c r="V140" s="97">
        <f>DSUM($B$90:$Z$126,V$90,$B$134:$C140)</f>
        <v>0</v>
      </c>
      <c r="W140" s="97">
        <f>DSUM($B$90:$Z$126,W$90,$B$134:$C140)</f>
        <v>0</v>
      </c>
      <c r="X140" s="97">
        <f>DSUM($B$90:$Z$126,X$90,$B$134:$C140)</f>
        <v>0</v>
      </c>
      <c r="Y140" s="306">
        <f>DSUM($B$90:$Y$128,Y$90,$B$134:$C140)</f>
        <v>0</v>
      </c>
    </row>
    <row r="141" spans="1:25">
      <c r="A141" s="23" t="s">
        <v>107</v>
      </c>
      <c r="B141" s="96" t="s">
        <v>108</v>
      </c>
      <c r="C141" s="96" t="s">
        <v>109</v>
      </c>
      <c r="D141" s="96"/>
      <c r="E141" s="97">
        <f>DSUM($B$90:$Z$126,E$90,$B$134:$C141)</f>
        <v>0</v>
      </c>
      <c r="F141" s="97">
        <f>DSUM($B$90:$Z$126,F$90,$B$134:$C141)</f>
        <v>0</v>
      </c>
      <c r="G141" s="97">
        <f>DSUM($B$90:$Z$126,G$90,$B$134:$C141)</f>
        <v>0</v>
      </c>
      <c r="H141" s="97">
        <f>DSUM($B$90:$Z$126,H$90,$B$134:$C141)</f>
        <v>0</v>
      </c>
      <c r="I141" s="97">
        <f>DSUM($B$90:$Z$126,I$90,$B$134:$C141)</f>
        <v>0</v>
      </c>
      <c r="J141" s="97">
        <f>DSUM($B$90:$Z$126,J$90,$B$134:$C141)</f>
        <v>0</v>
      </c>
      <c r="K141" s="97">
        <f>DSUM($B$90:$Z$126,K$90,$B$134:$C141)</f>
        <v>0</v>
      </c>
      <c r="L141" s="97">
        <f>DSUM($B$90:$Z$126,L$90,$B$134:$C141)</f>
        <v>0</v>
      </c>
      <c r="M141" s="97">
        <f>DSUM($B$90:$Z$126,M$90,$B$134:$C141)</f>
        <v>0</v>
      </c>
      <c r="N141" s="97">
        <f>DSUM($B$90:$Z$126,N$90,$B$134:$C141)</f>
        <v>0</v>
      </c>
      <c r="O141" s="97">
        <f>DSUM($B$90:$Z$126,O$90,$B$134:$C141)</f>
        <v>0</v>
      </c>
      <c r="P141" s="97">
        <f>DSUM($B$90:$Z$126,P$90,$B$134:$C141)</f>
        <v>0</v>
      </c>
      <c r="Q141" s="97">
        <f>DSUM($B$90:$Z$126,Q$90,$B$134:$C141)</f>
        <v>0</v>
      </c>
      <c r="R141" s="97">
        <f>DSUM($B$90:$Z$126,R$90,$B$134:$C141)</f>
        <v>0</v>
      </c>
      <c r="S141" s="97">
        <f>DSUM($B$90:$Z$126,S$90,$B$134:$C141)</f>
        <v>0</v>
      </c>
      <c r="T141" s="97">
        <f>DSUM($B$90:$Z$126,T$90,$B$134:$C141)</f>
        <v>0</v>
      </c>
      <c r="U141" s="97">
        <f>DSUM($B$90:$Z$126,U$90,$B$134:$C141)</f>
        <v>0</v>
      </c>
      <c r="V141" s="97">
        <f>DSUM($B$90:$Z$126,V$90,$B$134:$C141)</f>
        <v>0</v>
      </c>
      <c r="W141" s="97">
        <f>DSUM($B$90:$Z$126,W$90,$B$134:$C141)</f>
        <v>0</v>
      </c>
      <c r="X141" s="97">
        <f>DSUM($B$90:$Z$126,X$90,$B$134:$C141)</f>
        <v>0</v>
      </c>
      <c r="Y141" s="306">
        <f>DSUM($B$90:$Y$128,Y$90,$B$134:$C141)</f>
        <v>0</v>
      </c>
    </row>
    <row r="142" spans="1:25">
      <c r="A142" s="23" t="s">
        <v>110</v>
      </c>
      <c r="B142" s="96" t="s">
        <v>111</v>
      </c>
      <c r="C142" s="96" t="s">
        <v>112</v>
      </c>
      <c r="D142" s="96"/>
      <c r="E142" s="97">
        <f>DSUM($B$90:$Z$126,E$90,$B$134:$C142)</f>
        <v>0</v>
      </c>
      <c r="F142" s="97">
        <f>DSUM($B$90:$Z$126,F$90,$B$134:$C142)</f>
        <v>0</v>
      </c>
      <c r="G142" s="97">
        <f>DSUM($B$90:$Z$126,G$90,$B$134:$C142)</f>
        <v>0</v>
      </c>
      <c r="H142" s="97">
        <f>DSUM($B$90:$Z$126,H$90,$B$134:$C142)</f>
        <v>0</v>
      </c>
      <c r="I142" s="97">
        <f>DSUM($B$90:$Z$126,I$90,$B$134:$C142)</f>
        <v>0</v>
      </c>
      <c r="J142" s="97">
        <f>DSUM($B$90:$Z$126,J$90,$B$134:$C142)</f>
        <v>0</v>
      </c>
      <c r="K142" s="97">
        <f>DSUM($B$90:$Z$126,K$90,$B$134:$C142)</f>
        <v>0</v>
      </c>
      <c r="L142" s="97">
        <f>DSUM($B$90:$Z$126,L$90,$B$134:$C142)</f>
        <v>0</v>
      </c>
      <c r="M142" s="97">
        <f>DSUM($B$90:$Z$126,M$90,$B$134:$C142)</f>
        <v>0</v>
      </c>
      <c r="N142" s="97">
        <f>DSUM($B$90:$Z$126,N$90,$B$134:$C142)</f>
        <v>0</v>
      </c>
      <c r="O142" s="97">
        <f>DSUM($B$90:$Z$126,O$90,$B$134:$C142)</f>
        <v>0</v>
      </c>
      <c r="P142" s="97">
        <f>DSUM($B$90:$Z$126,P$90,$B$134:$C142)</f>
        <v>0</v>
      </c>
      <c r="Q142" s="97">
        <f>DSUM($B$90:$Z$126,Q$90,$B$134:$C142)</f>
        <v>0</v>
      </c>
      <c r="R142" s="97">
        <f>DSUM($B$90:$Z$126,R$90,$B$134:$C142)</f>
        <v>0</v>
      </c>
      <c r="S142" s="97">
        <f>DSUM($B$90:$Z$126,S$90,$B$134:$C142)</f>
        <v>0</v>
      </c>
      <c r="T142" s="97">
        <f>DSUM($B$90:$Z$126,T$90,$B$134:$C142)</f>
        <v>0</v>
      </c>
      <c r="U142" s="97">
        <f>DSUM($B$90:$Z$126,U$90,$B$134:$C142)</f>
        <v>0</v>
      </c>
      <c r="V142" s="97">
        <f>DSUM($B$90:$Z$126,V$90,$B$134:$C142)</f>
        <v>0</v>
      </c>
      <c r="W142" s="97">
        <f>DSUM($B$90:$Z$126,W$90,$B$134:$C142)</f>
        <v>0</v>
      </c>
      <c r="X142" s="97">
        <f>DSUM($B$90:$Z$126,X$90,$B$134:$C142)</f>
        <v>0</v>
      </c>
      <c r="Y142" s="306">
        <f>DSUM($B$90:$Y$128,Y$90,$B$134:$C142)</f>
        <v>0</v>
      </c>
    </row>
    <row r="143" spans="1:25">
      <c r="A143" s="23" t="s">
        <v>113</v>
      </c>
      <c r="B143" s="96" t="s">
        <v>114</v>
      </c>
      <c r="C143" s="96" t="s">
        <v>115</v>
      </c>
      <c r="D143" s="96"/>
      <c r="E143" s="97">
        <f>DSUM($B$90:$Z$126,E$90,$B$134:$C143)</f>
        <v>0</v>
      </c>
      <c r="F143" s="97">
        <f>DSUM($B$90:$Z$126,F$90,$B$134:$C143)</f>
        <v>0</v>
      </c>
      <c r="G143" s="97">
        <f>DSUM($B$90:$Z$126,G$90,$B$134:$C143)</f>
        <v>0</v>
      </c>
      <c r="H143" s="97">
        <f>DSUM($B$90:$Z$126,H$90,$B$134:$C143)</f>
        <v>0</v>
      </c>
      <c r="I143" s="97">
        <f>DSUM($B$90:$Z$126,I$90,$B$134:$C143)</f>
        <v>0</v>
      </c>
      <c r="J143" s="97">
        <f>DSUM($B$90:$Z$126,J$90,$B$134:$C143)</f>
        <v>0</v>
      </c>
      <c r="K143" s="97">
        <f>DSUM($B$90:$Z$126,K$90,$B$134:$C143)</f>
        <v>0</v>
      </c>
      <c r="L143" s="97">
        <f>DSUM($B$90:$Z$126,L$90,$B$134:$C143)</f>
        <v>0</v>
      </c>
      <c r="M143" s="97">
        <f>DSUM($B$90:$Z$126,M$90,$B$134:$C143)</f>
        <v>0</v>
      </c>
      <c r="N143" s="97">
        <f>DSUM($B$90:$Z$126,N$90,$B$134:$C143)</f>
        <v>0</v>
      </c>
      <c r="O143" s="97">
        <f>DSUM($B$90:$Z$126,O$90,$B$134:$C143)</f>
        <v>0</v>
      </c>
      <c r="P143" s="97">
        <f>DSUM($B$90:$Z$126,P$90,$B$134:$C143)</f>
        <v>0</v>
      </c>
      <c r="Q143" s="97">
        <f>DSUM($B$90:$Z$126,Q$90,$B$134:$C143)</f>
        <v>0</v>
      </c>
      <c r="R143" s="97">
        <f>DSUM($B$90:$Z$126,R$90,$B$134:$C143)</f>
        <v>0</v>
      </c>
      <c r="S143" s="97">
        <f>DSUM($B$90:$Z$126,S$90,$B$134:$C143)</f>
        <v>0</v>
      </c>
      <c r="T143" s="97">
        <f>DSUM($B$90:$Z$126,T$90,$B$134:$C143)</f>
        <v>0</v>
      </c>
      <c r="U143" s="97">
        <f>DSUM($B$90:$Z$126,U$90,$B$134:$C143)</f>
        <v>0</v>
      </c>
      <c r="V143" s="97">
        <f>DSUM($B$90:$Z$126,V$90,$B$134:$C143)</f>
        <v>0</v>
      </c>
      <c r="W143" s="97">
        <f>DSUM($B$90:$Z$126,W$90,$B$134:$C143)</f>
        <v>0</v>
      </c>
      <c r="X143" s="97">
        <f>DSUM($B$90:$Z$126,X$90,$B$134:$C143)</f>
        <v>0</v>
      </c>
      <c r="Y143" s="306">
        <f>DSUM($B$90:$Y$128,Y$90,$B$134:$C143)</f>
        <v>0</v>
      </c>
    </row>
    <row r="144" spans="1:25">
      <c r="A144" s="23" t="s">
        <v>116</v>
      </c>
      <c r="B144" s="96" t="s">
        <v>117</v>
      </c>
      <c r="C144" s="96" t="s">
        <v>118</v>
      </c>
      <c r="D144" s="96"/>
      <c r="E144" s="97">
        <f>DSUM($B$90:$Z$126,E$90,$B$134:$C144)</f>
        <v>2.0562681108758581E-2</v>
      </c>
      <c r="F144" s="97">
        <f>DSUM($B$90:$Z$126,F$90,$B$134:$C144)</f>
        <v>2.6655929695459463E-2</v>
      </c>
      <c r="G144" s="97">
        <f>DSUM($B$90:$Z$126,G$90,$B$134:$C144)</f>
        <v>3.3921548931024434E-2</v>
      </c>
      <c r="H144" s="97">
        <f>DSUM($B$90:$Z$126,H$90,$B$134:$C144)</f>
        <v>4.6543323176122184E-2</v>
      </c>
      <c r="I144" s="97">
        <f>DSUM($B$90:$Z$126,I$90,$B$134:$C144)</f>
        <v>5.0642781519930985E-2</v>
      </c>
      <c r="J144" s="97">
        <f>DSUM($B$90:$Z$126,J$90,$B$134:$C144)</f>
        <v>4.5574515819912377E-2</v>
      </c>
      <c r="K144" s="97">
        <f>DSUM($B$90:$Z$126,K$90,$B$134:$C144)</f>
        <v>6.2499428388758368E-2</v>
      </c>
      <c r="L144" s="97">
        <f>DSUM($B$90:$Z$126,L$90,$B$134:$C144)</f>
        <v>5.7845468472393927E-2</v>
      </c>
      <c r="M144" s="97">
        <f>DSUM($B$90:$Z$126,M$90,$B$134:$C144)</f>
        <v>5.8852055738549243E-2</v>
      </c>
      <c r="N144" s="97">
        <f>DSUM($B$90:$Z$126,N$90,$B$134:$C144)</f>
        <v>6.8876865799934683E-2</v>
      </c>
      <c r="O144" s="97">
        <f>DSUM($B$90:$Z$126,O$90,$B$134:$C144)</f>
        <v>7.1054951806506408E-2</v>
      </c>
      <c r="P144" s="97">
        <f>DSUM($B$90:$Z$126,P$90,$B$134:$C144)</f>
        <v>7.9541033819622478E-2</v>
      </c>
      <c r="Q144" s="97">
        <f>DSUM($B$90:$Z$126,Q$90,$B$134:$C144)</f>
        <v>8.8854638228624591E-2</v>
      </c>
      <c r="R144" s="97">
        <f>DSUM($B$90:$Z$126,R$90,$B$134:$C144)</f>
        <v>8.2426721530017705E-2</v>
      </c>
      <c r="S144" s="97">
        <f>DSUM($B$90:$Z$126,S$90,$B$134:$C144)</f>
        <v>9.0787731723911622E-2</v>
      </c>
      <c r="T144" s="97">
        <f>DSUM($B$90:$Z$126,T$90,$B$134:$C144)</f>
        <v>8.9789068160427241E-2</v>
      </c>
      <c r="U144" s="97">
        <f>DSUM($B$90:$Z$126,U$90,$B$134:$C144)</f>
        <v>8.8929540419405873E-2</v>
      </c>
      <c r="V144" s="97">
        <f>DSUM($B$90:$Z$126,V$90,$B$134:$C144)</f>
        <v>8.3889361241891572E-2</v>
      </c>
      <c r="W144" s="97">
        <f>DSUM($B$90:$Z$126,W$90,$B$134:$C144)</f>
        <v>8.3130723480984214E-2</v>
      </c>
      <c r="X144" s="97">
        <f>DSUM($B$90:$Z$126,X$90,$B$134:$C144)</f>
        <v>8.7459006772974357E-2</v>
      </c>
      <c r="Y144" s="306">
        <f>DSUM($B$90:$Y$128,Y$90,$B$134:$C144)</f>
        <v>1.3178373758352104</v>
      </c>
    </row>
    <row r="145" spans="1:25">
      <c r="A145" s="23" t="s">
        <v>119</v>
      </c>
      <c r="B145" s="96" t="s">
        <v>120</v>
      </c>
      <c r="C145" s="96" t="s">
        <v>121</v>
      </c>
      <c r="D145" s="96"/>
      <c r="E145" s="97">
        <f>DSUM($B$90:$Z$126,E$90,$B$134:$C145)</f>
        <v>5.9721800545408502E-2</v>
      </c>
      <c r="F145" s="97">
        <f>DSUM($B$90:$Z$126,F$90,$B$134:$C145)</f>
        <v>7.7418898255762092E-2</v>
      </c>
      <c r="G145" s="97">
        <f>DSUM($B$90:$Z$126,G$90,$B$134:$C145)</f>
        <v>9.8521003595540446E-2</v>
      </c>
      <c r="H145" s="97">
        <f>DSUM($B$90:$Z$126,H$90,$B$134:$C145)</f>
        <v>0.13517940820766211</v>
      </c>
      <c r="I145" s="97">
        <f>DSUM($B$90:$Z$126,I$90,$B$134:$C145)</f>
        <v>0.14708578521454357</v>
      </c>
      <c r="J145" s="97">
        <f>DSUM($B$90:$Z$126,J$90,$B$134:$C145)</f>
        <v>0.13236562534595916</v>
      </c>
      <c r="K145" s="97">
        <f>DSUM($B$90:$Z$126,K$90,$B$134:$C145)</f>
        <v>0.18152197063667896</v>
      </c>
      <c r="L145" s="97">
        <f>DSUM($B$90:$Z$126,L$90,$B$134:$C145)</f>
        <v>0.16800511140993862</v>
      </c>
      <c r="M145" s="97">
        <f>DSUM($B$90:$Z$126,M$90,$B$134:$C145)</f>
        <v>0.17092862141444234</v>
      </c>
      <c r="N145" s="97">
        <f>DSUM($B$90:$Z$126,N$90,$B$134:$C145)</f>
        <v>0.20004446014311142</v>
      </c>
      <c r="O145" s="97">
        <f>DSUM($B$90:$Z$126,O$90,$B$134:$C145)</f>
        <v>0.20637044542524546</v>
      </c>
      <c r="P145" s="97">
        <f>DSUM($B$90:$Z$126,P$90,$B$134:$C145)</f>
        <v>0.23101723611945241</v>
      </c>
      <c r="Q145" s="97">
        <f>DSUM($B$90:$Z$126,Q$90,$B$134:$C145)</f>
        <v>0.25806746473172909</v>
      </c>
      <c r="R145" s="97">
        <f>DSUM($B$90:$Z$126,R$90,$B$134:$C145)</f>
        <v>0.23939836428873354</v>
      </c>
      <c r="S145" s="97">
        <f>DSUM($B$90:$Z$126,S$90,$B$134:$C145)</f>
        <v>0.26368189913114132</v>
      </c>
      <c r="T145" s="97">
        <f>DSUM($B$90:$Z$126,T$90,$B$134:$C145)</f>
        <v>0.26078140255509041</v>
      </c>
      <c r="U145" s="97">
        <f>DSUM($B$90:$Z$126,U$90,$B$134:$C145)</f>
        <v>0.25828500901375112</v>
      </c>
      <c r="V145" s="97">
        <f>DSUM($B$90:$Z$126,V$90,$B$134:$C145)</f>
        <v>0.2436464230258365</v>
      </c>
      <c r="W145" s="97">
        <f>DSUM($B$90:$Z$126,W$90,$B$134:$C145)</f>
        <v>0.24144305213254255</v>
      </c>
      <c r="X145" s="97">
        <f>DSUM($B$90:$Z$126,X$90,$B$134:$C145)</f>
        <v>0.25401402330605138</v>
      </c>
      <c r="Y145" s="306">
        <f>DSUM($B$90:$Y$128,Y$90,$B$134:$C145)</f>
        <v>3.8274980044986209</v>
      </c>
    </row>
    <row r="146" spans="1:25">
      <c r="A146" s="23" t="s">
        <v>122</v>
      </c>
      <c r="B146" s="96" t="s">
        <v>123</v>
      </c>
      <c r="C146" s="96" t="s">
        <v>124</v>
      </c>
      <c r="D146" s="96"/>
      <c r="E146" s="97">
        <f>DSUM($B$90:$Z$126,E$90,$B$134:$C146)</f>
        <v>5.9721800545408502E-2</v>
      </c>
      <c r="F146" s="97">
        <f>DSUM($B$90:$Z$126,F$90,$B$134:$C146)</f>
        <v>7.7418898255762092E-2</v>
      </c>
      <c r="G146" s="97">
        <f>DSUM($B$90:$Z$126,G$90,$B$134:$C146)</f>
        <v>9.8521003595540446E-2</v>
      </c>
      <c r="H146" s="97">
        <f>DSUM($B$90:$Z$126,H$90,$B$134:$C146)</f>
        <v>0.13517940820766211</v>
      </c>
      <c r="I146" s="97">
        <f>DSUM($B$90:$Z$126,I$90,$B$134:$C146)</f>
        <v>0.14708578521454357</v>
      </c>
      <c r="J146" s="97">
        <f>DSUM($B$90:$Z$126,J$90,$B$134:$C146)</f>
        <v>0.13236562534595916</v>
      </c>
      <c r="K146" s="97">
        <f>DSUM($B$90:$Z$126,K$90,$B$134:$C146)</f>
        <v>0.18152197063667896</v>
      </c>
      <c r="L146" s="97">
        <f>DSUM($B$90:$Z$126,L$90,$B$134:$C146)</f>
        <v>0.16800511140993862</v>
      </c>
      <c r="M146" s="97">
        <f>DSUM($B$90:$Z$126,M$90,$B$134:$C146)</f>
        <v>0.17092862141444234</v>
      </c>
      <c r="N146" s="97">
        <f>DSUM($B$90:$Z$126,N$90,$B$134:$C146)</f>
        <v>0.20004446014311142</v>
      </c>
      <c r="O146" s="97">
        <f>DSUM($B$90:$Z$126,O$90,$B$134:$C146)</f>
        <v>0.20637044542524546</v>
      </c>
      <c r="P146" s="97">
        <f>DSUM($B$90:$Z$126,P$90,$B$134:$C146)</f>
        <v>0.23101723611945241</v>
      </c>
      <c r="Q146" s="97">
        <f>DSUM($B$90:$Z$126,Q$90,$B$134:$C146)</f>
        <v>0.25806746473172909</v>
      </c>
      <c r="R146" s="97">
        <f>DSUM($B$90:$Z$126,R$90,$B$134:$C146)</f>
        <v>0.23939836428873354</v>
      </c>
      <c r="S146" s="97">
        <f>DSUM($B$90:$Z$126,S$90,$B$134:$C146)</f>
        <v>0.26368189913114132</v>
      </c>
      <c r="T146" s="97">
        <f>DSUM($B$90:$Z$126,T$90,$B$134:$C146)</f>
        <v>0.26078140255509041</v>
      </c>
      <c r="U146" s="97">
        <f>DSUM($B$90:$Z$126,U$90,$B$134:$C146)</f>
        <v>0.25828500901375112</v>
      </c>
      <c r="V146" s="97">
        <f>DSUM($B$90:$Z$126,V$90,$B$134:$C146)</f>
        <v>0.2436464230258365</v>
      </c>
      <c r="W146" s="97">
        <f>DSUM($B$90:$Z$126,W$90,$B$134:$C146)</f>
        <v>0.24144305213254255</v>
      </c>
      <c r="X146" s="97">
        <f>DSUM($B$90:$Z$126,X$90,$B$134:$C146)</f>
        <v>0.25401402330605138</v>
      </c>
      <c r="Y146" s="306">
        <f>DSUM($B$90:$Y$128,Y$90,$B$134:$C146)</f>
        <v>3.8274980044986209</v>
      </c>
    </row>
    <row r="147" spans="1:25">
      <c r="A147" s="23" t="s">
        <v>125</v>
      </c>
      <c r="B147" s="96" t="s">
        <v>126</v>
      </c>
      <c r="C147" s="96" t="s">
        <v>127</v>
      </c>
      <c r="D147" s="96"/>
      <c r="E147" s="97">
        <f>DSUM($B$90:$Z$126,E$90,$B$134:$C147)</f>
        <v>8.264342285968225E-2</v>
      </c>
      <c r="F147" s="97">
        <f>DSUM($B$90:$Z$126,F$90,$B$134:$C147)</f>
        <v>0.10713278379838738</v>
      </c>
      <c r="G147" s="97">
        <f>DSUM($B$90:$Z$126,G$90,$B$134:$C147)</f>
        <v>0.13633401683051741</v>
      </c>
      <c r="H147" s="97">
        <f>DSUM($B$90:$Z$126,H$90,$B$134:$C147)</f>
        <v>0.18706215975409532</v>
      </c>
      <c r="I147" s="97">
        <f>DSUM($B$90:$Z$126,I$90,$B$134:$C147)</f>
        <v>0.20353828305781832</v>
      </c>
      <c r="J147" s="97">
        <f>DSUM($B$90:$Z$126,J$90,$B$134:$C147)</f>
        <v>0.18316842840722752</v>
      </c>
      <c r="K147" s="97">
        <f>DSUM($B$90:$Z$126,K$90,$B$134:$C147)</f>
        <v>0.25119130435867665</v>
      </c>
      <c r="L147" s="97">
        <f>DSUM($B$90:$Z$126,L$90,$B$134:$C147)</f>
        <v>0.23248658510023851</v>
      </c>
      <c r="M147" s="97">
        <f>DSUM($B$90:$Z$126,M$90,$B$134:$C147)</f>
        <v>0.23653215759353619</v>
      </c>
      <c r="N147" s="97">
        <f>DSUM($B$90:$Z$126,N$90,$B$134:$C147)</f>
        <v>0.27682284792759893</v>
      </c>
      <c r="O147" s="97">
        <f>DSUM($B$90:$Z$126,O$90,$B$134:$C147)</f>
        <v>0.285576788229148</v>
      </c>
      <c r="P147" s="97">
        <f>DSUM($B$90:$Z$126,P$90,$B$134:$C147)</f>
        <v>0.31968318031501136</v>
      </c>
      <c r="Q147" s="97">
        <f>DSUM($B$90:$Z$126,Q$90,$B$134:$C147)</f>
        <v>0.35711546569890079</v>
      </c>
      <c r="R147" s="97">
        <f>DSUM($B$90:$Z$126,R$90,$B$134:$C147)</f>
        <v>0.33128104094562727</v>
      </c>
      <c r="S147" s="97">
        <f>DSUM($B$90:$Z$126,S$90,$B$134:$C147)</f>
        <v>0.36488475717958518</v>
      </c>
      <c r="T147" s="97">
        <f>DSUM($B$90:$Z$126,T$90,$B$134:$C147)</f>
        <v>0.36087103082089339</v>
      </c>
      <c r="U147" s="97">
        <f>DSUM($B$90:$Z$126,U$90,$B$134:$C147)</f>
        <v>0.35741650491616589</v>
      </c>
      <c r="V147" s="97">
        <f>DSUM($B$90:$Z$126,V$90,$B$134:$C147)</f>
        <v>0.33715953274153748</v>
      </c>
      <c r="W147" s="97">
        <f>DSUM($B$90:$Z$126,W$90,$B$134:$C147)</f>
        <v>0.33411049351652694</v>
      </c>
      <c r="X147" s="97">
        <f>DSUM($B$90:$Z$126,X$90,$B$134:$C147)</f>
        <v>0.35150628662660321</v>
      </c>
      <c r="Y147" s="306">
        <f>DSUM($B$90:$Y$128,Y$90,$B$134:$C147)</f>
        <v>5.2965170706777771</v>
      </c>
    </row>
    <row r="148" spans="1:25">
      <c r="A148" s="23" t="s">
        <v>128</v>
      </c>
      <c r="B148" s="96" t="s">
        <v>129</v>
      </c>
      <c r="C148" s="96" t="s">
        <v>130</v>
      </c>
      <c r="D148" s="96"/>
      <c r="E148" s="97">
        <f>DSUM($B$90:$Z$126,E$90,$B$134:$C148)</f>
        <v>0.10322562197878134</v>
      </c>
      <c r="F148" s="97">
        <f>DSUM($B$90:$Z$126,F$90,$B$134:$C148)</f>
        <v>0.13381401519009356</v>
      </c>
      <c r="G148" s="97">
        <f>DSUM($B$90:$Z$126,G$90,$B$134:$C148)</f>
        <v>0.17028776395297904</v>
      </c>
      <c r="H148" s="97">
        <f>DSUM($B$90:$Z$126,H$90,$B$134:$C148)</f>
        <v>0.23364966165663106</v>
      </c>
      <c r="I148" s="97">
        <f>DSUM($B$90:$Z$126,I$90,$B$134:$C148)</f>
        <v>0.2542291344927643</v>
      </c>
      <c r="J148" s="97">
        <f>DSUM($B$90:$Z$126,J$90,$B$134:$C148)</f>
        <v>0.22878620336568956</v>
      </c>
      <c r="K148" s="97">
        <f>DSUM($B$90:$Z$126,K$90,$B$134:$C148)</f>
        <v>0.31375005694174191</v>
      </c>
      <c r="L148" s="97">
        <f>DSUM($B$90:$Z$126,L$90,$B$134:$C148)</f>
        <v>0.29038696024777971</v>
      </c>
      <c r="M148" s="97">
        <f>DSUM($B$90:$Z$126,M$90,$B$134:$C148)</f>
        <v>0.29544007545562806</v>
      </c>
      <c r="N148" s="97">
        <f>DSUM($B$90:$Z$126,N$90,$B$134:$C148)</f>
        <v>0.34576509135858252</v>
      </c>
      <c r="O148" s="97">
        <f>DSUM($B$90:$Z$126,O$90,$B$134:$C148)</f>
        <v>0.35669918509677112</v>
      </c>
      <c r="P148" s="97">
        <f>DSUM($B$90:$Z$126,P$90,$B$134:$C148)</f>
        <v>0.39929971414907139</v>
      </c>
      <c r="Q148" s="97">
        <f>DSUM($B$90:$Z$126,Q$90,$B$134:$C148)</f>
        <v>0.44605444437605807</v>
      </c>
      <c r="R148" s="97">
        <f>DSUM($B$90:$Z$126,R$90,$B$134:$C148)</f>
        <v>0.41378600157270862</v>
      </c>
      <c r="S148" s="97">
        <f>DSUM($B$90:$Z$126,S$90,$B$134:$C148)</f>
        <v>0.45575866423623701</v>
      </c>
      <c r="T148" s="97">
        <f>DSUM($B$90:$Z$126,T$90,$B$134:$C148)</f>
        <v>0.45074532638681075</v>
      </c>
      <c r="U148" s="97">
        <f>DSUM($B$90:$Z$126,U$90,$B$134:$C148)</f>
        <v>0.44643045688094862</v>
      </c>
      <c r="V148" s="97">
        <f>DSUM($B$90:$Z$126,V$90,$B$134:$C148)</f>
        <v>0.42112852141194956</v>
      </c>
      <c r="W148" s="97">
        <f>DSUM($B$90:$Z$126,W$90,$B$134:$C148)</f>
        <v>0.41732012433026283</v>
      </c>
      <c r="X148" s="97">
        <f>DSUM($B$90:$Z$126,X$90,$B$134:$C148)</f>
        <v>0.4390483091206081</v>
      </c>
      <c r="Y148" s="306">
        <f>DSUM($B$90:$Y$128,Y$90,$B$134:$C148)</f>
        <v>6.6156053322020965</v>
      </c>
    </row>
    <row r="149" spans="1:25">
      <c r="A149" s="23" t="s">
        <v>131</v>
      </c>
      <c r="B149" s="96" t="s">
        <v>132</v>
      </c>
      <c r="C149" s="96" t="s">
        <v>133</v>
      </c>
      <c r="D149" s="96"/>
      <c r="E149" s="97">
        <f>DSUM($B$90:$Z$126,E$90,$B$134:$C149)</f>
        <v>0.10322562197878134</v>
      </c>
      <c r="F149" s="97">
        <f>DSUM($B$90:$Z$126,F$90,$B$134:$C149)</f>
        <v>0.13381401519009356</v>
      </c>
      <c r="G149" s="97">
        <f>DSUM($B$90:$Z$126,G$90,$B$134:$C149)</f>
        <v>0.17028776395297904</v>
      </c>
      <c r="H149" s="97">
        <f>DSUM($B$90:$Z$126,H$90,$B$134:$C149)</f>
        <v>0.23364966165663106</v>
      </c>
      <c r="I149" s="97">
        <f>DSUM($B$90:$Z$126,I$90,$B$134:$C149)</f>
        <v>0.2542291344927643</v>
      </c>
      <c r="J149" s="97">
        <f>DSUM($B$90:$Z$126,J$90,$B$134:$C149)</f>
        <v>0.22878620336568956</v>
      </c>
      <c r="K149" s="97">
        <f>DSUM($B$90:$Z$126,K$90,$B$134:$C149)</f>
        <v>0.31375005694174191</v>
      </c>
      <c r="L149" s="97">
        <f>DSUM($B$90:$Z$126,L$90,$B$134:$C149)</f>
        <v>0.29038696024777971</v>
      </c>
      <c r="M149" s="97">
        <f>DSUM($B$90:$Z$126,M$90,$B$134:$C149)</f>
        <v>0.29544007545562806</v>
      </c>
      <c r="N149" s="97">
        <f>DSUM($B$90:$Z$126,N$90,$B$134:$C149)</f>
        <v>0.34576509135858252</v>
      </c>
      <c r="O149" s="97">
        <f>DSUM($B$90:$Z$126,O$90,$B$134:$C149)</f>
        <v>0.35669918509677112</v>
      </c>
      <c r="P149" s="97">
        <f>DSUM($B$90:$Z$126,P$90,$B$134:$C149)</f>
        <v>0.39929971414907139</v>
      </c>
      <c r="Q149" s="97">
        <f>DSUM($B$90:$Z$126,Q$90,$B$134:$C149)</f>
        <v>0.44605444437605807</v>
      </c>
      <c r="R149" s="97">
        <f>DSUM($B$90:$Z$126,R$90,$B$134:$C149)</f>
        <v>0.41378600157270862</v>
      </c>
      <c r="S149" s="97">
        <f>DSUM($B$90:$Z$126,S$90,$B$134:$C149)</f>
        <v>0.45575866423623701</v>
      </c>
      <c r="T149" s="97">
        <f>DSUM($B$90:$Z$126,T$90,$B$134:$C149)</f>
        <v>0.45074532638681075</v>
      </c>
      <c r="U149" s="97">
        <f>DSUM($B$90:$Z$126,U$90,$B$134:$C149)</f>
        <v>0.44643045688094862</v>
      </c>
      <c r="V149" s="97">
        <f>DSUM($B$90:$Z$126,V$90,$B$134:$C149)</f>
        <v>0.42112852141194956</v>
      </c>
      <c r="W149" s="97">
        <f>DSUM($B$90:$Z$126,W$90,$B$134:$C149)</f>
        <v>0.41732012433026283</v>
      </c>
      <c r="X149" s="97">
        <f>DSUM($B$90:$Z$126,X$90,$B$134:$C149)</f>
        <v>0.4390483091206081</v>
      </c>
      <c r="Y149" s="306">
        <f>DSUM($B$90:$Y$128,Y$90,$B$134:$C149)</f>
        <v>6.6156053322020965</v>
      </c>
    </row>
    <row r="150" spans="1:25">
      <c r="A150" s="23" t="s">
        <v>134</v>
      </c>
      <c r="B150" s="96" t="s">
        <v>135</v>
      </c>
      <c r="C150" s="96" t="s">
        <v>136</v>
      </c>
      <c r="D150" s="96"/>
      <c r="E150" s="97">
        <f>DSUM($B$90:$Z$126,E$90,$B$134:$C150)</f>
        <v>0.11684942799410947</v>
      </c>
      <c r="F150" s="97">
        <f>DSUM($B$90:$Z$126,F$90,$B$134:$C150)</f>
        <v>0.15147490354450566</v>
      </c>
      <c r="G150" s="97">
        <f>DSUM($B$90:$Z$126,G$90,$B$134:$C150)</f>
        <v>0.19276248891376693</v>
      </c>
      <c r="H150" s="97">
        <f>DSUM($B$90:$Z$126,H$90,$B$134:$C150)</f>
        <v>0.26448694415429741</v>
      </c>
      <c r="I150" s="97">
        <f>DSUM($B$90:$Z$126,I$90,$B$134:$C150)</f>
        <v>0.28778251344441785</v>
      </c>
      <c r="J150" s="97">
        <f>DSUM($B$90:$Z$126,J$90,$B$134:$C150)</f>
        <v>0.2589816024719141</v>
      </c>
      <c r="K150" s="97">
        <f>DSUM($B$90:$Z$126,K$90,$B$134:$C150)</f>
        <v>0.35515905822585225</v>
      </c>
      <c r="L150" s="97">
        <f>DSUM($B$90:$Z$126,L$90,$B$134:$C150)</f>
        <v>0.32871248001659997</v>
      </c>
      <c r="M150" s="97">
        <f>DSUM($B$90:$Z$126,M$90,$B$134:$C150)</f>
        <v>0.33443250969825</v>
      </c>
      <c r="N150" s="97">
        <f>DSUM($B$90:$Z$126,N$90,$B$134:$C150)</f>
        <v>0.39139946431019179</v>
      </c>
      <c r="O150" s="97">
        <f>DSUM($B$90:$Z$126,O$90,$B$134:$C150)</f>
        <v>0.40377664910646199</v>
      </c>
      <c r="P150" s="97">
        <f>DSUM($B$90:$Z$126,P$90,$B$134:$C150)</f>
        <v>0.45199963247614278</v>
      </c>
      <c r="Q150" s="97">
        <f>DSUM($B$90:$Z$126,Q$90,$B$134:$C150)</f>
        <v>0.50492509205017477</v>
      </c>
      <c r="R150" s="97">
        <f>DSUM($B$90:$Z$126,R$90,$B$134:$C150)</f>
        <v>0.46839783252339678</v>
      </c>
      <c r="S150" s="97">
        <f>DSUM($B$90:$Z$126,S$90,$B$134:$C150)</f>
        <v>0.51591008316046394</v>
      </c>
      <c r="T150" s="97">
        <f>DSUM($B$90:$Z$126,T$90,$B$134:$C150)</f>
        <v>0.51023508068707524</v>
      </c>
      <c r="U150" s="97">
        <f>DSUM($B$90:$Z$126,U$90,$B$134:$C150)</f>
        <v>0.50535073100756589</v>
      </c>
      <c r="V150" s="97">
        <f>DSUM($B$90:$Z$126,V$90,$B$134:$C150)</f>
        <v>0.47670942442087227</v>
      </c>
      <c r="W150" s="97">
        <f>DSUM($B$90:$Z$126,W$90,$B$134:$C150)</f>
        <v>0.47239839182994237</v>
      </c>
      <c r="X150" s="97">
        <f>DSUM($B$90:$Z$126,X$90,$B$134:$C150)</f>
        <v>0.49699428106201748</v>
      </c>
      <c r="Y150" s="306">
        <f>DSUM($B$90:$Y$128,Y$90,$B$134:$C150)</f>
        <v>7.4887385910980191</v>
      </c>
    </row>
    <row r="151" spans="1:25">
      <c r="A151" s="23" t="s">
        <v>137</v>
      </c>
      <c r="B151" s="96" t="s">
        <v>138</v>
      </c>
      <c r="C151" s="96" t="s">
        <v>139</v>
      </c>
      <c r="D151" s="96"/>
      <c r="E151" s="97">
        <f>DSUM($B$90:$Z$126,E$90,$B$134:$C151)</f>
        <v>0.12968134717349089</v>
      </c>
      <c r="F151" s="97">
        <f>DSUM($B$90:$Z$126,F$90,$B$134:$C151)</f>
        <v>0.16810924873005229</v>
      </c>
      <c r="G151" s="97">
        <f>DSUM($B$90:$Z$126,G$90,$B$134:$C151)</f>
        <v>0.21393086535359473</v>
      </c>
      <c r="H151" s="97">
        <f>DSUM($B$90:$Z$126,H$90,$B$134:$C151)</f>
        <v>0.29353180256439249</v>
      </c>
      <c r="I151" s="97">
        <f>DSUM($B$90:$Z$126,I$90,$B$134:$C151)</f>
        <v>0.3193855945818298</v>
      </c>
      <c r="J151" s="97">
        <f>DSUM($B$90:$Z$126,J$90,$B$134:$C151)</f>
        <v>0.28742188710928362</v>
      </c>
      <c r="K151" s="97">
        <f>DSUM($B$90:$Z$126,K$90,$B$134:$C151)</f>
        <v>0.39416115185363704</v>
      </c>
      <c r="L151" s="97">
        <f>DSUM($B$90:$Z$126,L$90,$B$134:$C151)</f>
        <v>0.36481032019635401</v>
      </c>
      <c r="M151" s="97">
        <f>DSUM($B$90:$Z$126,M$90,$B$134:$C151)</f>
        <v>0.37115849979571086</v>
      </c>
      <c r="N151" s="97">
        <f>DSUM($B$90:$Z$126,N$90,$B$134:$C151)</f>
        <v>0.43438132891234238</v>
      </c>
      <c r="O151" s="97">
        <f>DSUM($B$90:$Z$126,O$90,$B$134:$C151)</f>
        <v>0.44811772476938061</v>
      </c>
      <c r="P151" s="97">
        <f>DSUM($B$90:$Z$126,P$90,$B$134:$C151)</f>
        <v>0.50163635601522893</v>
      </c>
      <c r="Q151" s="97">
        <f>DSUM($B$90:$Z$126,Q$90,$B$134:$C151)</f>
        <v>0.5603738698837829</v>
      </c>
      <c r="R151" s="97">
        <f>DSUM($B$90:$Z$126,R$90,$B$134:$C151)</f>
        <v>0.51983533832822326</v>
      </c>
      <c r="S151" s="97">
        <f>DSUM($B$90:$Z$126,S$90,$B$134:$C151)</f>
        <v>0.57256518712277638</v>
      </c>
      <c r="T151" s="97">
        <f>DSUM($B$90:$Z$126,T$90,$B$134:$C151)</f>
        <v>0.56626697943279913</v>
      </c>
      <c r="U151" s="97">
        <f>DSUM($B$90:$Z$126,U$90,$B$134:$C151)</f>
        <v>0.56084625074478955</v>
      </c>
      <c r="V151" s="97">
        <f>DSUM($B$90:$Z$126,V$90,$B$134:$C151)</f>
        <v>0.52905967474923865</v>
      </c>
      <c r="W151" s="97">
        <f>DSUM($B$90:$Z$126,W$90,$B$134:$C151)</f>
        <v>0.52427522245282876</v>
      </c>
      <c r="X151" s="97">
        <f>DSUM($B$90:$Z$126,X$90,$B$134:$C151)</f>
        <v>0.55157213015105255</v>
      </c>
      <c r="Y151" s="306">
        <f>DSUM($B$90:$Y$128,Y$90,$B$134:$C151)</f>
        <v>8.31112077992079</v>
      </c>
    </row>
    <row r="152" spans="1:25">
      <c r="A152" s="23" t="s">
        <v>140</v>
      </c>
      <c r="B152" s="96" t="s">
        <v>141</v>
      </c>
      <c r="C152" s="96" t="s">
        <v>142</v>
      </c>
      <c r="D152" s="96"/>
      <c r="E152" s="97">
        <f>DSUM($B$90:$Z$126,E$90,$B$134:$C152)</f>
        <v>0.15587425974246488</v>
      </c>
      <c r="F152" s="97">
        <f>DSUM($B$90:$Z$126,F$90,$B$134:$C152)</f>
        <v>0.20206379153821236</v>
      </c>
      <c r="G152" s="97">
        <f>DSUM($B$90:$Z$126,G$90,$B$134:$C152)</f>
        <v>0.25714041379015734</v>
      </c>
      <c r="H152" s="97">
        <f>DSUM($B$90:$Z$126,H$90,$B$134:$C152)</f>
        <v>0.352819070998585</v>
      </c>
      <c r="I152" s="97">
        <f>DSUM($B$90:$Z$126,I$90,$B$134:$C152)</f>
        <v>0.38389478682117228</v>
      </c>
      <c r="J152" s="97">
        <f>DSUM($B$90:$Z$126,J$90,$B$134:$C152)</f>
        <v>0.34547508075317201</v>
      </c>
      <c r="K152" s="97">
        <f>DSUM($B$90:$Z$126,K$90,$B$134:$C152)</f>
        <v>0.4737734385364426</v>
      </c>
      <c r="L152" s="97">
        <f>DSUM($B$90:$Z$126,L$90,$B$134:$C152)</f>
        <v>0.43849435440351725</v>
      </c>
      <c r="M152" s="97">
        <f>DSUM($B$90:$Z$126,M$90,$B$134:$C152)</f>
        <v>0.44612473315365592</v>
      </c>
      <c r="N152" s="97">
        <f>DSUM($B$90:$Z$126,N$90,$B$134:$C152)</f>
        <v>0.5221172478997842</v>
      </c>
      <c r="O152" s="97">
        <f>DSUM($B$90:$Z$126,O$90,$B$134:$C152)</f>
        <v>0.53862810765265845</v>
      </c>
      <c r="P152" s="97">
        <f>DSUM($B$90:$Z$126,P$90,$B$134:$C152)</f>
        <v>0.60295638006577712</v>
      </c>
      <c r="Q152" s="97">
        <f>DSUM($B$90:$Z$126,Q$90,$B$134:$C152)</f>
        <v>0.67355763994569606</v>
      </c>
      <c r="R152" s="97">
        <f>DSUM($B$90:$Z$126,R$90,$B$134:$C152)</f>
        <v>0.62483117515337849</v>
      </c>
      <c r="S152" s="97">
        <f>DSUM($B$90:$Z$126,S$90,$B$134:$C152)</f>
        <v>0.68821134760167357</v>
      </c>
      <c r="T152" s="97">
        <f>DSUM($B$90:$Z$126,T$90,$B$134:$C152)</f>
        <v>0.68064103403864329</v>
      </c>
      <c r="U152" s="97">
        <f>DSUM($B$90:$Z$126,U$90,$B$134:$C152)</f>
        <v>0.67412543183428142</v>
      </c>
      <c r="V152" s="97">
        <f>DSUM($B$90:$Z$126,V$90,$B$134:$C152)</f>
        <v>0.63591863408698812</v>
      </c>
      <c r="W152" s="97">
        <f>DSUM($B$90:$Z$126,W$90,$B$134:$C152)</f>
        <v>0.63016782276191508</v>
      </c>
      <c r="X152" s="97">
        <f>DSUM($B$90:$Z$126,X$90,$B$134:$C152)</f>
        <v>0.6629781333690894</v>
      </c>
      <c r="Y152" s="306">
        <f>DSUM($B$90:$Y$128,Y$90,$B$134:$C152)</f>
        <v>9.9897928841472652</v>
      </c>
    </row>
    <row r="153" spans="1:25">
      <c r="A153" s="23" t="s">
        <v>143</v>
      </c>
      <c r="B153" s="96" t="s">
        <v>144</v>
      </c>
      <c r="C153" s="96" t="s">
        <v>145</v>
      </c>
      <c r="D153" s="96"/>
      <c r="E153" s="97">
        <f>DSUM($B$90:$Z$126,E$90,$B$134:$C153)</f>
        <v>0.15587425974246488</v>
      </c>
      <c r="F153" s="97">
        <f>DSUM($B$90:$Z$126,F$90,$B$134:$C153)</f>
        <v>0.20206379153821236</v>
      </c>
      <c r="G153" s="97">
        <f>DSUM($B$90:$Z$126,G$90,$B$134:$C153)</f>
        <v>0.25714041379015734</v>
      </c>
      <c r="H153" s="97">
        <f>DSUM($B$90:$Z$126,H$90,$B$134:$C153)</f>
        <v>0.352819070998585</v>
      </c>
      <c r="I153" s="97">
        <f>DSUM($B$90:$Z$126,I$90,$B$134:$C153)</f>
        <v>0.38389478682117228</v>
      </c>
      <c r="J153" s="97">
        <f>DSUM($B$90:$Z$126,J$90,$B$134:$C153)</f>
        <v>0.34547508075317201</v>
      </c>
      <c r="K153" s="97">
        <f>DSUM($B$90:$Z$126,K$90,$B$134:$C153)</f>
        <v>0.4737734385364426</v>
      </c>
      <c r="L153" s="97">
        <f>DSUM($B$90:$Z$126,L$90,$B$134:$C153)</f>
        <v>0.43849435440351725</v>
      </c>
      <c r="M153" s="97">
        <f>DSUM($B$90:$Z$126,M$90,$B$134:$C153)</f>
        <v>0.44612473315365592</v>
      </c>
      <c r="N153" s="97">
        <f>DSUM($B$90:$Z$126,N$90,$B$134:$C153)</f>
        <v>0.5221172478997842</v>
      </c>
      <c r="O153" s="97">
        <f>DSUM($B$90:$Z$126,O$90,$B$134:$C153)</f>
        <v>0.53862810765265845</v>
      </c>
      <c r="P153" s="97">
        <f>DSUM($B$90:$Z$126,P$90,$B$134:$C153)</f>
        <v>0.60295638006577712</v>
      </c>
      <c r="Q153" s="97">
        <f>DSUM($B$90:$Z$126,Q$90,$B$134:$C153)</f>
        <v>0.67355763994569606</v>
      </c>
      <c r="R153" s="97">
        <f>DSUM($B$90:$Z$126,R$90,$B$134:$C153)</f>
        <v>0.62483117515337849</v>
      </c>
      <c r="S153" s="97">
        <f>DSUM($B$90:$Z$126,S$90,$B$134:$C153)</f>
        <v>0.68821134760167357</v>
      </c>
      <c r="T153" s="97">
        <f>DSUM($B$90:$Z$126,T$90,$B$134:$C153)</f>
        <v>0.68064103403864329</v>
      </c>
      <c r="U153" s="97">
        <f>DSUM($B$90:$Z$126,U$90,$B$134:$C153)</f>
        <v>0.67412543183428142</v>
      </c>
      <c r="V153" s="97">
        <f>DSUM($B$90:$Z$126,V$90,$B$134:$C153)</f>
        <v>0.63591863408698812</v>
      </c>
      <c r="W153" s="97">
        <f>DSUM($B$90:$Z$126,W$90,$B$134:$C153)</f>
        <v>0.63016782276191508</v>
      </c>
      <c r="X153" s="97">
        <f>DSUM($B$90:$Z$126,X$90,$B$134:$C153)</f>
        <v>0.6629781333690894</v>
      </c>
      <c r="Y153" s="306">
        <f>DSUM($B$90:$Y$128,Y$90,$B$134:$C153)</f>
        <v>9.9897928841472652</v>
      </c>
    </row>
    <row r="154" spans="1:25">
      <c r="A154" s="23" t="s">
        <v>146</v>
      </c>
      <c r="B154" s="96" t="s">
        <v>147</v>
      </c>
      <c r="C154" s="96" t="s">
        <v>148</v>
      </c>
      <c r="D154" s="96"/>
      <c r="E154" s="97">
        <f>DSUM($B$90:$Z$126,E$90,$B$134:$C154)</f>
        <v>0.16480942418329253</v>
      </c>
      <c r="F154" s="97">
        <f>DSUM($B$90:$Z$126,F$90,$B$134:$C154)</f>
        <v>0.21364667384292413</v>
      </c>
      <c r="G154" s="97">
        <f>DSUM($B$90:$Z$126,G$90,$B$134:$C154)</f>
        <v>0.27188044774697362</v>
      </c>
      <c r="H154" s="97">
        <f>DSUM($B$90:$Z$126,H$90,$B$134:$C154)</f>
        <v>0.37304368295466384</v>
      </c>
      <c r="I154" s="97">
        <f>DSUM($B$90:$Z$126,I$90,$B$134:$C154)</f>
        <v>0.4059007488952886</v>
      </c>
      <c r="J154" s="97">
        <f>DSUM($B$90:$Z$126,J$90,$B$134:$C154)</f>
        <v>0.36527871389849015</v>
      </c>
      <c r="K154" s="97">
        <f>DSUM($B$90:$Z$126,K$90,$B$134:$C154)</f>
        <v>0.50093150548100174</v>
      </c>
      <c r="L154" s="97">
        <f>DSUM($B$90:$Z$126,L$90,$B$134:$C154)</f>
        <v>0.4636301219731167</v>
      </c>
      <c r="M154" s="97">
        <f>DSUM($B$90:$Z$126,M$90,$B$134:$C154)</f>
        <v>0.47169789615333441</v>
      </c>
      <c r="N154" s="97">
        <f>DSUM($B$90:$Z$126,N$90,$B$134:$C154)</f>
        <v>0.55204652214355465</v>
      </c>
      <c r="O154" s="97">
        <f>DSUM($B$90:$Z$126,O$90,$B$134:$C154)</f>
        <v>0.5695038322416951</v>
      </c>
      <c r="P154" s="97">
        <f>DSUM($B$90:$Z$126,P$90,$B$134:$C154)</f>
        <v>0.63751958771426975</v>
      </c>
      <c r="Q154" s="97">
        <f>DSUM($B$90:$Z$126,Q$90,$B$134:$C154)</f>
        <v>0.71216791648034694</v>
      </c>
      <c r="R154" s="97">
        <f>DSUM($B$90:$Z$126,R$90,$B$134:$C154)</f>
        <v>0.66064830947032838</v>
      </c>
      <c r="S154" s="97">
        <f>DSUM($B$90:$Z$126,S$90,$B$134:$C154)</f>
        <v>0.72766161713959709</v>
      </c>
      <c r="T154" s="97">
        <f>DSUM($B$90:$Z$126,T$90,$B$134:$C154)</f>
        <v>0.71965735125713914</v>
      </c>
      <c r="U154" s="97">
        <f>DSUM($B$90:$Z$126,U$90,$B$134:$C154)</f>
        <v>0.71276825584598891</v>
      </c>
      <c r="V154" s="97">
        <f>DSUM($B$90:$Z$126,V$90,$B$134:$C154)</f>
        <v>0.67237133369205171</v>
      </c>
      <c r="W154" s="97">
        <f>DSUM($B$90:$Z$126,W$90,$B$134:$C154)</f>
        <v>0.66629086919048508</v>
      </c>
      <c r="X154" s="97">
        <f>DSUM($B$90:$Z$126,X$90,$B$134:$C154)</f>
        <v>0.70098196191726081</v>
      </c>
      <c r="Y154" s="306">
        <f>DSUM($B$90:$Y$128,Y$90,$B$134:$C154)</f>
        <v>10.562436772221803</v>
      </c>
    </row>
    <row r="155" spans="1:25">
      <c r="A155" s="23" t="s">
        <v>149</v>
      </c>
      <c r="B155" s="96" t="s">
        <v>150</v>
      </c>
      <c r="C155" s="96" t="s">
        <v>151</v>
      </c>
      <c r="D155" s="96"/>
      <c r="E155" s="97">
        <f>DSUM($B$90:$Z$126,E$90,$B$134:$C155)</f>
        <v>0.16480942418329253</v>
      </c>
      <c r="F155" s="97">
        <f>DSUM($B$90:$Z$126,F$90,$B$134:$C155)</f>
        <v>0.21364667384292413</v>
      </c>
      <c r="G155" s="97">
        <f>DSUM($B$90:$Z$126,G$90,$B$134:$C155)</f>
        <v>0.27188044774697362</v>
      </c>
      <c r="H155" s="97">
        <f>DSUM($B$90:$Z$126,H$90,$B$134:$C155)</f>
        <v>0.37304368295466384</v>
      </c>
      <c r="I155" s="97">
        <f>DSUM($B$90:$Z$126,I$90,$B$134:$C155)</f>
        <v>0.4059007488952886</v>
      </c>
      <c r="J155" s="97">
        <f>DSUM($B$90:$Z$126,J$90,$B$134:$C155)</f>
        <v>0.36527871389849015</v>
      </c>
      <c r="K155" s="97">
        <f>DSUM($B$90:$Z$126,K$90,$B$134:$C155)</f>
        <v>0.50093150548100174</v>
      </c>
      <c r="L155" s="97">
        <f>DSUM($B$90:$Z$126,L$90,$B$134:$C155)</f>
        <v>0.4636301219731167</v>
      </c>
      <c r="M155" s="97">
        <f>DSUM($B$90:$Z$126,M$90,$B$134:$C155)</f>
        <v>0.47169789615333441</v>
      </c>
      <c r="N155" s="97">
        <f>DSUM($B$90:$Z$126,N$90,$B$134:$C155)</f>
        <v>0.55204652214355465</v>
      </c>
      <c r="O155" s="97">
        <f>DSUM($B$90:$Z$126,O$90,$B$134:$C155)</f>
        <v>0.5695038322416951</v>
      </c>
      <c r="P155" s="97">
        <f>DSUM($B$90:$Z$126,P$90,$B$134:$C155)</f>
        <v>0.63751958771426975</v>
      </c>
      <c r="Q155" s="97">
        <f>DSUM($B$90:$Z$126,Q$90,$B$134:$C155)</f>
        <v>0.71216791648034694</v>
      </c>
      <c r="R155" s="97">
        <f>DSUM($B$90:$Z$126,R$90,$B$134:$C155)</f>
        <v>0.66064830947032838</v>
      </c>
      <c r="S155" s="97">
        <f>DSUM($B$90:$Z$126,S$90,$B$134:$C155)</f>
        <v>0.72766161713959709</v>
      </c>
      <c r="T155" s="97">
        <f>DSUM($B$90:$Z$126,T$90,$B$134:$C155)</f>
        <v>0.71965735125713914</v>
      </c>
      <c r="U155" s="97">
        <f>DSUM($B$90:$Z$126,U$90,$B$134:$C155)</f>
        <v>0.71276825584598891</v>
      </c>
      <c r="V155" s="97">
        <f>DSUM($B$90:$Z$126,V$90,$B$134:$C155)</f>
        <v>0.67237133369205171</v>
      </c>
      <c r="W155" s="97">
        <f>DSUM($B$90:$Z$126,W$90,$B$134:$C155)</f>
        <v>0.66629086919048508</v>
      </c>
      <c r="X155" s="97">
        <f>DSUM($B$90:$Z$126,X$90,$B$134:$C155)</f>
        <v>0.70098196191726081</v>
      </c>
      <c r="Y155" s="306">
        <f>DSUM($B$90:$Y$128,Y$90,$B$134:$C155)</f>
        <v>10.562436772221803</v>
      </c>
    </row>
    <row r="156" spans="1:25">
      <c r="A156" s="23" t="s">
        <v>152</v>
      </c>
      <c r="B156" s="96" t="s">
        <v>153</v>
      </c>
      <c r="C156" s="96" t="s">
        <v>154</v>
      </c>
      <c r="D156" s="96"/>
      <c r="E156" s="97">
        <f>DSUM($B$90:$Z$126,E$90,$B$134:$C156)</f>
        <v>0.17086170953321048</v>
      </c>
      <c r="F156" s="97">
        <f>DSUM($B$90:$Z$126,F$90,$B$134:$C156)</f>
        <v>0.22149240621269545</v>
      </c>
      <c r="G156" s="97">
        <f>DSUM($B$90:$Z$126,G$90,$B$134:$C156)</f>
        <v>0.281864695061606</v>
      </c>
      <c r="H156" s="97">
        <f>DSUM($B$90:$Z$126,H$90,$B$134:$C156)</f>
        <v>0.38674294092133799</v>
      </c>
      <c r="I156" s="97">
        <f>DSUM($B$90:$Z$126,I$90,$B$134:$C156)</f>
        <v>0.42080661467470881</v>
      </c>
      <c r="J156" s="97">
        <f>DSUM($B$90:$Z$126,J$90,$B$134:$C156)</f>
        <v>0.37869281943110822</v>
      </c>
      <c r="K156" s="97">
        <f>DSUM($B$90:$Z$126,K$90,$B$134:$C156)</f>
        <v>0.51932717931433314</v>
      </c>
      <c r="L156" s="97">
        <f>DSUM($B$90:$Z$126,L$90,$B$134:$C156)</f>
        <v>0.48065597961993339</v>
      </c>
      <c r="M156" s="97">
        <f>DSUM($B$90:$Z$126,M$90,$B$134:$C156)</f>
        <v>0.48902002612632023</v>
      </c>
      <c r="N156" s="97">
        <f>DSUM($B$90:$Z$126,N$90,$B$134:$C156)</f>
        <v>0.57231928928050402</v>
      </c>
      <c r="O156" s="97">
        <f>DSUM($B$90:$Z$126,O$90,$B$134:$C156)</f>
        <v>0.59041768299797948</v>
      </c>
      <c r="P156" s="97">
        <f>DSUM($B$90:$Z$126,P$90,$B$134:$C156)</f>
        <v>0.66093117646369492</v>
      </c>
      <c r="Q156" s="97">
        <f>DSUM($B$90:$Z$126,Q$90,$B$134:$C156)</f>
        <v>0.73832081076388001</v>
      </c>
      <c r="R156" s="97">
        <f>DSUM($B$90:$Z$126,R$90,$B$134:$C156)</f>
        <v>0.68490925270624725</v>
      </c>
      <c r="S156" s="97">
        <f>DSUM($B$90:$Z$126,S$90,$B$134:$C156)</f>
        <v>0.75438348554570034</v>
      </c>
      <c r="T156" s="97">
        <f>DSUM($B$90:$Z$126,T$90,$B$134:$C156)</f>
        <v>0.7460852795480013</v>
      </c>
      <c r="U156" s="97">
        <f>DSUM($B$90:$Z$126,U$90,$B$134:$C156)</f>
        <v>0.73894319635148809</v>
      </c>
      <c r="V156" s="97">
        <f>DSUM($B$90:$Z$126,V$90,$B$134:$C156)</f>
        <v>0.69706278075446881</v>
      </c>
      <c r="W156" s="97">
        <f>DSUM($B$90:$Z$126,W$90,$B$134:$C156)</f>
        <v>0.69075902376580134</v>
      </c>
      <c r="X156" s="97">
        <f>DSUM($B$90:$Z$126,X$90,$B$134:$C156)</f>
        <v>0.72672407514708592</v>
      </c>
      <c r="Y156" s="306">
        <f>DSUM($B$90:$Y$128,Y$90,$B$134:$C156)</f>
        <v>10.950320424220104</v>
      </c>
    </row>
    <row r="157" spans="1:25">
      <c r="A157" s="23" t="s">
        <v>155</v>
      </c>
      <c r="B157" s="96" t="s">
        <v>156</v>
      </c>
      <c r="C157" s="96" t="s">
        <v>157</v>
      </c>
      <c r="D157" s="96"/>
      <c r="E157" s="97">
        <f>DSUM($B$90:$Z$126,E$90,$B$134:$C157)</f>
        <v>0.17086170953321048</v>
      </c>
      <c r="F157" s="97">
        <f>DSUM($B$90:$Z$126,F$90,$B$134:$C157)</f>
        <v>0.22149240621269545</v>
      </c>
      <c r="G157" s="97">
        <f>DSUM($B$90:$Z$126,G$90,$B$134:$C157)</f>
        <v>0.281864695061606</v>
      </c>
      <c r="H157" s="97">
        <f>DSUM($B$90:$Z$126,H$90,$B$134:$C157)</f>
        <v>0.38674294092133799</v>
      </c>
      <c r="I157" s="97">
        <f>DSUM($B$90:$Z$126,I$90,$B$134:$C157)</f>
        <v>0.42080661467470881</v>
      </c>
      <c r="J157" s="97">
        <f>DSUM($B$90:$Z$126,J$90,$B$134:$C157)</f>
        <v>0.37869281943110822</v>
      </c>
      <c r="K157" s="97">
        <f>DSUM($B$90:$Z$126,K$90,$B$134:$C157)</f>
        <v>0.51932717931433314</v>
      </c>
      <c r="L157" s="97">
        <f>DSUM($B$90:$Z$126,L$90,$B$134:$C157)</f>
        <v>0.48065597961993339</v>
      </c>
      <c r="M157" s="97">
        <f>DSUM($B$90:$Z$126,M$90,$B$134:$C157)</f>
        <v>0.48902002612632023</v>
      </c>
      <c r="N157" s="97">
        <f>DSUM($B$90:$Z$126,N$90,$B$134:$C157)</f>
        <v>0.57231928928050402</v>
      </c>
      <c r="O157" s="97">
        <f>DSUM($B$90:$Z$126,O$90,$B$134:$C157)</f>
        <v>0.59041768299797948</v>
      </c>
      <c r="P157" s="97">
        <f>DSUM($B$90:$Z$126,P$90,$B$134:$C157)</f>
        <v>0.66093117646369492</v>
      </c>
      <c r="Q157" s="97">
        <f>DSUM($B$90:$Z$126,Q$90,$B$134:$C157)</f>
        <v>0.73832081076388001</v>
      </c>
      <c r="R157" s="97">
        <f>DSUM($B$90:$Z$126,R$90,$B$134:$C157)</f>
        <v>0.68490925270624725</v>
      </c>
      <c r="S157" s="97">
        <f>DSUM($B$90:$Z$126,S$90,$B$134:$C157)</f>
        <v>0.75438348554570034</v>
      </c>
      <c r="T157" s="97">
        <f>DSUM($B$90:$Z$126,T$90,$B$134:$C157)</f>
        <v>0.7460852795480013</v>
      </c>
      <c r="U157" s="97">
        <f>DSUM($B$90:$Z$126,U$90,$B$134:$C157)</f>
        <v>0.73894319635148809</v>
      </c>
      <c r="V157" s="97">
        <f>DSUM($B$90:$Z$126,V$90,$B$134:$C157)</f>
        <v>0.69706278075446881</v>
      </c>
      <c r="W157" s="97">
        <f>DSUM($B$90:$Z$126,W$90,$B$134:$C157)</f>
        <v>0.69075902376580134</v>
      </c>
      <c r="X157" s="97">
        <f>DSUM($B$90:$Z$126,X$90,$B$134:$C157)</f>
        <v>0.72672407514708592</v>
      </c>
      <c r="Y157" s="306">
        <f>DSUM($B$90:$Y$128,Y$90,$B$134:$C157)</f>
        <v>10.950320424220104</v>
      </c>
    </row>
    <row r="158" spans="1:25">
      <c r="A158" s="23" t="s">
        <v>158</v>
      </c>
      <c r="B158" s="96" t="s">
        <v>159</v>
      </c>
      <c r="C158" s="96" t="s">
        <v>160</v>
      </c>
      <c r="D158" s="96"/>
      <c r="E158" s="97">
        <f>DSUM($B$90:$Z$126,E$90,$B$134:$C158)</f>
        <v>0.17086170953321048</v>
      </c>
      <c r="F158" s="97">
        <f>DSUM($B$90:$Z$126,F$90,$B$134:$C158)</f>
        <v>0.22149240621269545</v>
      </c>
      <c r="G158" s="97">
        <f>DSUM($B$90:$Z$126,G$90,$B$134:$C158)</f>
        <v>0.281864695061606</v>
      </c>
      <c r="H158" s="97">
        <f>DSUM($B$90:$Z$126,H$90,$B$134:$C158)</f>
        <v>0.38674294092133799</v>
      </c>
      <c r="I158" s="97">
        <f>DSUM($B$90:$Z$126,I$90,$B$134:$C158)</f>
        <v>0.42080661467470881</v>
      </c>
      <c r="J158" s="97">
        <f>DSUM($B$90:$Z$126,J$90,$B$134:$C158)</f>
        <v>0.37869281943110822</v>
      </c>
      <c r="K158" s="97">
        <f>DSUM($B$90:$Z$126,K$90,$B$134:$C158)</f>
        <v>0.51932717931433314</v>
      </c>
      <c r="L158" s="97">
        <f>DSUM($B$90:$Z$126,L$90,$B$134:$C158)</f>
        <v>0.48065597961993339</v>
      </c>
      <c r="M158" s="97">
        <f>DSUM($B$90:$Z$126,M$90,$B$134:$C158)</f>
        <v>0.48902002612632023</v>
      </c>
      <c r="N158" s="97">
        <f>DSUM($B$90:$Z$126,N$90,$B$134:$C158)</f>
        <v>0.57231928928050402</v>
      </c>
      <c r="O158" s="97">
        <f>DSUM($B$90:$Z$126,O$90,$B$134:$C158)</f>
        <v>0.59041768299797948</v>
      </c>
      <c r="P158" s="97">
        <f>DSUM($B$90:$Z$126,P$90,$B$134:$C158)</f>
        <v>0.66093117646369492</v>
      </c>
      <c r="Q158" s="97">
        <f>DSUM($B$90:$Z$126,Q$90,$B$134:$C158)</f>
        <v>0.73832081076388001</v>
      </c>
      <c r="R158" s="97">
        <f>DSUM($B$90:$Z$126,R$90,$B$134:$C158)</f>
        <v>0.68490925270624725</v>
      </c>
      <c r="S158" s="97">
        <f>DSUM($B$90:$Z$126,S$90,$B$134:$C158)</f>
        <v>0.75438348554570034</v>
      </c>
      <c r="T158" s="97">
        <f>DSUM($B$90:$Z$126,T$90,$B$134:$C158)</f>
        <v>0.7460852795480013</v>
      </c>
      <c r="U158" s="97">
        <f>DSUM($B$90:$Z$126,U$90,$B$134:$C158)</f>
        <v>0.73894319635148809</v>
      </c>
      <c r="V158" s="97">
        <f>DSUM($B$90:$Z$126,V$90,$B$134:$C158)</f>
        <v>0.69706278075446881</v>
      </c>
      <c r="W158" s="97">
        <f>DSUM($B$90:$Z$126,W$90,$B$134:$C158)</f>
        <v>0.69075902376580134</v>
      </c>
      <c r="X158" s="97">
        <f>DSUM($B$90:$Z$126,X$90,$B$134:$C158)</f>
        <v>0.72672407514708592</v>
      </c>
      <c r="Y158" s="306">
        <f>DSUM($B$90:$Y$128,Y$90,$B$134:$C158)</f>
        <v>10.950320424220104</v>
      </c>
    </row>
    <row r="159" spans="1:25">
      <c r="A159" s="23" t="s">
        <v>161</v>
      </c>
      <c r="B159" s="96" t="s">
        <v>162</v>
      </c>
      <c r="C159" s="96" t="s">
        <v>163</v>
      </c>
      <c r="D159" s="96"/>
      <c r="E159" s="97">
        <f>DSUM($B$90:$Z$126,E$90,$B$134:$C159)</f>
        <v>0.17086170953321048</v>
      </c>
      <c r="F159" s="97">
        <f>DSUM($B$90:$Z$126,F$90,$B$134:$C159)</f>
        <v>0.22149240621269545</v>
      </c>
      <c r="G159" s="97">
        <f>DSUM($B$90:$Z$126,G$90,$B$134:$C159)</f>
        <v>0.281864695061606</v>
      </c>
      <c r="H159" s="97">
        <f>DSUM($B$90:$Z$126,H$90,$B$134:$C159)</f>
        <v>0.38674294092133799</v>
      </c>
      <c r="I159" s="97">
        <f>DSUM($B$90:$Z$126,I$90,$B$134:$C159)</f>
        <v>0.42080661467470881</v>
      </c>
      <c r="J159" s="97">
        <f>DSUM($B$90:$Z$126,J$90,$B$134:$C159)</f>
        <v>0.37869281943110822</v>
      </c>
      <c r="K159" s="97">
        <f>DSUM($B$90:$Z$126,K$90,$B$134:$C159)</f>
        <v>0.51932717931433314</v>
      </c>
      <c r="L159" s="97">
        <f>DSUM($B$90:$Z$126,L$90,$B$134:$C159)</f>
        <v>0.48065597961993339</v>
      </c>
      <c r="M159" s="97">
        <f>DSUM($B$90:$Z$126,M$90,$B$134:$C159)</f>
        <v>0.48902002612632023</v>
      </c>
      <c r="N159" s="97">
        <f>DSUM($B$90:$Z$126,N$90,$B$134:$C159)</f>
        <v>0.57231928928050402</v>
      </c>
      <c r="O159" s="97">
        <f>DSUM($B$90:$Z$126,O$90,$B$134:$C159)</f>
        <v>0.59041768299797948</v>
      </c>
      <c r="P159" s="97">
        <f>DSUM($B$90:$Z$126,P$90,$B$134:$C159)</f>
        <v>0.66093117646369492</v>
      </c>
      <c r="Q159" s="97">
        <f>DSUM($B$90:$Z$126,Q$90,$B$134:$C159)</f>
        <v>0.73832081076388001</v>
      </c>
      <c r="R159" s="97">
        <f>DSUM($B$90:$Z$126,R$90,$B$134:$C159)</f>
        <v>0.68490925270624725</v>
      </c>
      <c r="S159" s="97">
        <f>DSUM($B$90:$Z$126,S$90,$B$134:$C159)</f>
        <v>0.75438348554570034</v>
      </c>
      <c r="T159" s="97">
        <f>DSUM($B$90:$Z$126,T$90,$B$134:$C159)</f>
        <v>0.7460852795480013</v>
      </c>
      <c r="U159" s="97">
        <f>DSUM($B$90:$Z$126,U$90,$B$134:$C159)</f>
        <v>0.73894319635148809</v>
      </c>
      <c r="V159" s="97">
        <f>DSUM($B$90:$Z$126,V$90,$B$134:$C159)</f>
        <v>0.69706278075446881</v>
      </c>
      <c r="W159" s="97">
        <f>DSUM($B$90:$Z$126,W$90,$B$134:$C159)</f>
        <v>0.69075902376580134</v>
      </c>
      <c r="X159" s="97">
        <f>DSUM($B$90:$Z$126,X$90,$B$134:$C159)</f>
        <v>0.72672407514708592</v>
      </c>
      <c r="Y159" s="306">
        <f>DSUM($B$90:$Y$128,Y$90,$B$134:$C159)</f>
        <v>10.950320424220104</v>
      </c>
    </row>
    <row r="160" spans="1:25">
      <c r="A160" s="23" t="s">
        <v>164</v>
      </c>
      <c r="B160" s="96" t="s">
        <v>165</v>
      </c>
      <c r="C160" s="96" t="s">
        <v>166</v>
      </c>
      <c r="D160" s="96"/>
      <c r="E160" s="97">
        <f>DSUM($B$90:$Z$126,E$90,$B$134:$C160)</f>
        <v>0.17086170953321048</v>
      </c>
      <c r="F160" s="97">
        <f>DSUM($B$90:$Z$126,F$90,$B$134:$C160)</f>
        <v>0.22149240621269545</v>
      </c>
      <c r="G160" s="97">
        <f>DSUM($B$90:$Z$126,G$90,$B$134:$C160)</f>
        <v>0.281864695061606</v>
      </c>
      <c r="H160" s="97">
        <f>DSUM($B$90:$Z$126,H$90,$B$134:$C160)</f>
        <v>0.38674294092133799</v>
      </c>
      <c r="I160" s="97">
        <f>DSUM($B$90:$Z$126,I$90,$B$134:$C160)</f>
        <v>0.42080661467470881</v>
      </c>
      <c r="J160" s="97">
        <f>DSUM($B$90:$Z$126,J$90,$B$134:$C160)</f>
        <v>0.37869281943110822</v>
      </c>
      <c r="K160" s="97">
        <f>DSUM($B$90:$Z$126,K$90,$B$134:$C160)</f>
        <v>0.51932717931433314</v>
      </c>
      <c r="L160" s="97">
        <f>DSUM($B$90:$Z$126,L$90,$B$134:$C160)</f>
        <v>0.48065597961993339</v>
      </c>
      <c r="M160" s="97">
        <f>DSUM($B$90:$Z$126,M$90,$B$134:$C160)</f>
        <v>0.48902002612632023</v>
      </c>
      <c r="N160" s="97">
        <f>DSUM($B$90:$Z$126,N$90,$B$134:$C160)</f>
        <v>0.57231928928050402</v>
      </c>
      <c r="O160" s="97">
        <f>DSUM($B$90:$Z$126,O$90,$B$134:$C160)</f>
        <v>0.59041768299797948</v>
      </c>
      <c r="P160" s="97">
        <f>DSUM($B$90:$Z$126,P$90,$B$134:$C160)</f>
        <v>0.66093117646369492</v>
      </c>
      <c r="Q160" s="97">
        <f>DSUM($B$90:$Z$126,Q$90,$B$134:$C160)</f>
        <v>0.73832081076388001</v>
      </c>
      <c r="R160" s="97">
        <f>DSUM($B$90:$Z$126,R$90,$B$134:$C160)</f>
        <v>0.68490925270624725</v>
      </c>
      <c r="S160" s="97">
        <f>DSUM($B$90:$Z$126,S$90,$B$134:$C160)</f>
        <v>0.75438348554570034</v>
      </c>
      <c r="T160" s="97">
        <f>DSUM($B$90:$Z$126,T$90,$B$134:$C160)</f>
        <v>0.7460852795480013</v>
      </c>
      <c r="U160" s="97">
        <f>DSUM($B$90:$Z$126,U$90,$B$134:$C160)</f>
        <v>0.73894319635148809</v>
      </c>
      <c r="V160" s="97">
        <f>DSUM($B$90:$Z$126,V$90,$B$134:$C160)</f>
        <v>0.69706278075446881</v>
      </c>
      <c r="W160" s="97">
        <f>DSUM($B$90:$Z$126,W$90,$B$134:$C160)</f>
        <v>0.69075902376580134</v>
      </c>
      <c r="X160" s="97">
        <f>DSUM($B$90:$Z$126,X$90,$B$134:$C160)</f>
        <v>0.72672407514708592</v>
      </c>
      <c r="Y160" s="306">
        <f>DSUM($B$90:$Y$128,Y$90,$B$134:$C160)</f>
        <v>10.950320424220104</v>
      </c>
    </row>
    <row r="161" spans="1:25">
      <c r="A161" s="23" t="s">
        <v>167</v>
      </c>
      <c r="B161" s="96" t="s">
        <v>168</v>
      </c>
      <c r="C161" s="96" t="s">
        <v>169</v>
      </c>
      <c r="D161" s="96"/>
      <c r="E161" s="97">
        <f>DSUM($B$90:$Z$126,E$90,$B$134:$C161)</f>
        <v>0.17086170953321048</v>
      </c>
      <c r="F161" s="97">
        <f>DSUM($B$90:$Z$126,F$90,$B$134:$C161)</f>
        <v>0.22149240621269545</v>
      </c>
      <c r="G161" s="97">
        <f>DSUM($B$90:$Z$126,G$90,$B$134:$C161)</f>
        <v>0.281864695061606</v>
      </c>
      <c r="H161" s="97">
        <f>DSUM($B$90:$Z$126,H$90,$B$134:$C161)</f>
        <v>0.38674294092133799</v>
      </c>
      <c r="I161" s="97">
        <f>DSUM($B$90:$Z$126,I$90,$B$134:$C161)</f>
        <v>0.42080661467470881</v>
      </c>
      <c r="J161" s="97">
        <f>DSUM($B$90:$Z$126,J$90,$B$134:$C161)</f>
        <v>0.37869281943110822</v>
      </c>
      <c r="K161" s="97">
        <f>DSUM($B$90:$Z$126,K$90,$B$134:$C161)</f>
        <v>0.51932717931433314</v>
      </c>
      <c r="L161" s="97">
        <f>DSUM($B$90:$Z$126,L$90,$B$134:$C161)</f>
        <v>0.48065597961993339</v>
      </c>
      <c r="M161" s="97">
        <f>DSUM($B$90:$Z$126,M$90,$B$134:$C161)</f>
        <v>0.48902002612632023</v>
      </c>
      <c r="N161" s="97">
        <f>DSUM($B$90:$Z$126,N$90,$B$134:$C161)</f>
        <v>0.57231928928050402</v>
      </c>
      <c r="O161" s="97">
        <f>DSUM($B$90:$Z$126,O$90,$B$134:$C161)</f>
        <v>0.59041768299797948</v>
      </c>
      <c r="P161" s="97">
        <f>DSUM($B$90:$Z$126,P$90,$B$134:$C161)</f>
        <v>0.66093117646369492</v>
      </c>
      <c r="Q161" s="97">
        <f>DSUM($B$90:$Z$126,Q$90,$B$134:$C161)</f>
        <v>0.73832081076388001</v>
      </c>
      <c r="R161" s="97">
        <f>DSUM($B$90:$Z$126,R$90,$B$134:$C161)</f>
        <v>0.68490925270624725</v>
      </c>
      <c r="S161" s="97">
        <f>DSUM($B$90:$Z$126,S$90,$B$134:$C161)</f>
        <v>0.75438348554570034</v>
      </c>
      <c r="T161" s="97">
        <f>DSUM($B$90:$Z$126,T$90,$B$134:$C161)</f>
        <v>0.7460852795480013</v>
      </c>
      <c r="U161" s="97">
        <f>DSUM($B$90:$Z$126,U$90,$B$134:$C161)</f>
        <v>0.73894319635148809</v>
      </c>
      <c r="V161" s="97">
        <f>DSUM($B$90:$Z$126,V$90,$B$134:$C161)</f>
        <v>0.69706278075446881</v>
      </c>
      <c r="W161" s="97">
        <f>DSUM($B$90:$Z$126,W$90,$B$134:$C161)</f>
        <v>0.69075902376580134</v>
      </c>
      <c r="X161" s="97">
        <f>DSUM($B$90:$Z$126,X$90,$B$134:$C161)</f>
        <v>0.72672407514708592</v>
      </c>
      <c r="Y161" s="306">
        <f>DSUM($B$90:$Y$128,Y$90,$B$134:$C161)</f>
        <v>10.950320424220104</v>
      </c>
    </row>
    <row r="162" spans="1:25">
      <c r="A162" s="23" t="s">
        <v>170</v>
      </c>
      <c r="B162" s="96" t="s">
        <v>171</v>
      </c>
      <c r="C162" s="96" t="s">
        <v>172</v>
      </c>
      <c r="D162" s="96"/>
      <c r="E162" s="97">
        <f>DSUM($B$90:$Z$126,E$90,$B$134:$C162)</f>
        <v>0.17086170953321048</v>
      </c>
      <c r="F162" s="97">
        <f>DSUM($B$90:$Z$126,F$90,$B$134:$C162)</f>
        <v>0.22149240621269545</v>
      </c>
      <c r="G162" s="97">
        <f>DSUM($B$90:$Z$126,G$90,$B$134:$C162)</f>
        <v>0.281864695061606</v>
      </c>
      <c r="H162" s="97">
        <f>DSUM($B$90:$Z$126,H$90,$B$134:$C162)</f>
        <v>0.38674294092133799</v>
      </c>
      <c r="I162" s="97">
        <f>DSUM($B$90:$Z$126,I$90,$B$134:$C162)</f>
        <v>0.42080661467470881</v>
      </c>
      <c r="J162" s="97">
        <f>DSUM($B$90:$Z$126,J$90,$B$134:$C162)</f>
        <v>0.37869281943110822</v>
      </c>
      <c r="K162" s="97">
        <f>DSUM($B$90:$Z$126,K$90,$B$134:$C162)</f>
        <v>0.51932717931433314</v>
      </c>
      <c r="L162" s="97">
        <f>DSUM($B$90:$Z$126,L$90,$B$134:$C162)</f>
        <v>0.48065597961993339</v>
      </c>
      <c r="M162" s="97">
        <f>DSUM($B$90:$Z$126,M$90,$B$134:$C162)</f>
        <v>0.48902002612632023</v>
      </c>
      <c r="N162" s="97">
        <f>DSUM($B$90:$Z$126,N$90,$B$134:$C162)</f>
        <v>0.57231928928050402</v>
      </c>
      <c r="O162" s="97">
        <f>DSUM($B$90:$Z$126,O$90,$B$134:$C162)</f>
        <v>0.59041768299797948</v>
      </c>
      <c r="P162" s="97">
        <f>DSUM($B$90:$Z$126,P$90,$B$134:$C162)</f>
        <v>0.66093117646369492</v>
      </c>
      <c r="Q162" s="97">
        <f>DSUM($B$90:$Z$126,Q$90,$B$134:$C162)</f>
        <v>0.73832081076388001</v>
      </c>
      <c r="R162" s="97">
        <f>DSUM($B$90:$Z$126,R$90,$B$134:$C162)</f>
        <v>0.68490925270624725</v>
      </c>
      <c r="S162" s="97">
        <f>DSUM($B$90:$Z$126,S$90,$B$134:$C162)</f>
        <v>0.75438348554570034</v>
      </c>
      <c r="T162" s="97">
        <f>DSUM($B$90:$Z$126,T$90,$B$134:$C162)</f>
        <v>0.7460852795480013</v>
      </c>
      <c r="U162" s="97">
        <f>DSUM($B$90:$Z$126,U$90,$B$134:$C162)</f>
        <v>0.73894319635148809</v>
      </c>
      <c r="V162" s="97">
        <f>DSUM($B$90:$Z$126,V$90,$B$134:$C162)</f>
        <v>0.69706278075446881</v>
      </c>
      <c r="W162" s="97">
        <f>DSUM($B$90:$Z$126,W$90,$B$134:$C162)</f>
        <v>0.69075902376580134</v>
      </c>
      <c r="X162" s="97">
        <f>DSUM($B$90:$Z$126,X$90,$B$134:$C162)</f>
        <v>0.72672407514708592</v>
      </c>
      <c r="Y162" s="306">
        <f>DSUM($B$90:$Y$128,Y$90,$B$134:$C162)</f>
        <v>10.950320424220104</v>
      </c>
    </row>
    <row r="163" spans="1:25">
      <c r="A163" s="23" t="s">
        <v>173</v>
      </c>
      <c r="B163" s="96" t="s">
        <v>174</v>
      </c>
      <c r="C163" s="96" t="s">
        <v>175</v>
      </c>
      <c r="D163" s="96"/>
      <c r="E163" s="97">
        <f>DSUM($B$90:$Z$126,E$90,$B$134:$C163)</f>
        <v>0.17086170953321048</v>
      </c>
      <c r="F163" s="97">
        <f>DSUM($B$90:$Z$126,F$90,$B$134:$C163)</f>
        <v>0.22149240621269545</v>
      </c>
      <c r="G163" s="97">
        <f>DSUM($B$90:$Z$126,G$90,$B$134:$C163)</f>
        <v>0.281864695061606</v>
      </c>
      <c r="H163" s="97">
        <f>DSUM($B$90:$Z$126,H$90,$B$134:$C163)</f>
        <v>0.38674294092133799</v>
      </c>
      <c r="I163" s="97">
        <f>DSUM($B$90:$Z$126,I$90,$B$134:$C163)</f>
        <v>0.42080661467470881</v>
      </c>
      <c r="J163" s="97">
        <f>DSUM($B$90:$Z$126,J$90,$B$134:$C163)</f>
        <v>0.37869281943110822</v>
      </c>
      <c r="K163" s="97">
        <f>DSUM($B$90:$Z$126,K$90,$B$134:$C163)</f>
        <v>0.51932717931433314</v>
      </c>
      <c r="L163" s="97">
        <f>DSUM($B$90:$Z$126,L$90,$B$134:$C163)</f>
        <v>0.48065597961993339</v>
      </c>
      <c r="M163" s="97">
        <f>DSUM($B$90:$Z$126,M$90,$B$134:$C163)</f>
        <v>0.48902002612632023</v>
      </c>
      <c r="N163" s="97">
        <f>DSUM($B$90:$Z$126,N$90,$B$134:$C163)</f>
        <v>0.57231928928050402</v>
      </c>
      <c r="O163" s="97">
        <f>DSUM($B$90:$Z$126,O$90,$B$134:$C163)</f>
        <v>0.59041768299797948</v>
      </c>
      <c r="P163" s="97">
        <f>DSUM($B$90:$Z$126,P$90,$B$134:$C163)</f>
        <v>0.66093117646369492</v>
      </c>
      <c r="Q163" s="97">
        <f>DSUM($B$90:$Z$126,Q$90,$B$134:$C163)</f>
        <v>0.73832081076388001</v>
      </c>
      <c r="R163" s="97">
        <f>DSUM($B$90:$Z$126,R$90,$B$134:$C163)</f>
        <v>0.68490925270624725</v>
      </c>
      <c r="S163" s="97">
        <f>DSUM($B$90:$Z$126,S$90,$B$134:$C163)</f>
        <v>0.75438348554570034</v>
      </c>
      <c r="T163" s="97">
        <f>DSUM($B$90:$Z$126,T$90,$B$134:$C163)</f>
        <v>0.7460852795480013</v>
      </c>
      <c r="U163" s="97">
        <f>DSUM($B$90:$Z$126,U$90,$B$134:$C163)</f>
        <v>0.73894319635148809</v>
      </c>
      <c r="V163" s="97">
        <f>DSUM($B$90:$Z$126,V$90,$B$134:$C163)</f>
        <v>0.69706278075446881</v>
      </c>
      <c r="W163" s="97">
        <f>DSUM($B$90:$Z$126,W$90,$B$134:$C163)</f>
        <v>0.69075902376580134</v>
      </c>
      <c r="X163" s="97">
        <f>DSUM($B$90:$Z$126,X$90,$B$134:$C163)</f>
        <v>0.72672407514708592</v>
      </c>
      <c r="Y163" s="306">
        <f>DSUM($B$90:$Y$128,Y$90,$B$134:$C163)</f>
        <v>10.950320424220104</v>
      </c>
    </row>
    <row r="164" spans="1:25">
      <c r="A164" s="23" t="s">
        <v>176</v>
      </c>
      <c r="B164" s="96" t="s">
        <v>177</v>
      </c>
      <c r="C164" s="96" t="s">
        <v>178</v>
      </c>
      <c r="D164" s="96"/>
      <c r="E164" s="97">
        <f>DSUM($B$90:$Z$126,E$90,$B$134:$C164)</f>
        <v>0.17086170953321048</v>
      </c>
      <c r="F164" s="97">
        <f>DSUM($B$90:$Z$126,F$90,$B$134:$C164)</f>
        <v>0.22149240621269545</v>
      </c>
      <c r="G164" s="97">
        <f>DSUM($B$90:$Z$126,G$90,$B$134:$C164)</f>
        <v>0.281864695061606</v>
      </c>
      <c r="H164" s="97">
        <f>DSUM($B$90:$Z$126,H$90,$B$134:$C164)</f>
        <v>0.38674294092133799</v>
      </c>
      <c r="I164" s="97">
        <f>DSUM($B$90:$Z$126,I$90,$B$134:$C164)</f>
        <v>0.42080661467470881</v>
      </c>
      <c r="J164" s="97">
        <f>DSUM($B$90:$Z$126,J$90,$B$134:$C164)</f>
        <v>0.37869281943110822</v>
      </c>
      <c r="K164" s="97">
        <f>DSUM($B$90:$Z$126,K$90,$B$134:$C164)</f>
        <v>0.51932717931433314</v>
      </c>
      <c r="L164" s="97">
        <f>DSUM($B$90:$Z$126,L$90,$B$134:$C164)</f>
        <v>0.48065597961993339</v>
      </c>
      <c r="M164" s="97">
        <f>DSUM($B$90:$Z$126,M$90,$B$134:$C164)</f>
        <v>0.48902002612632023</v>
      </c>
      <c r="N164" s="97">
        <f>DSUM($B$90:$Z$126,N$90,$B$134:$C164)</f>
        <v>0.57231928928050402</v>
      </c>
      <c r="O164" s="97">
        <f>DSUM($B$90:$Z$126,O$90,$B$134:$C164)</f>
        <v>0.59041768299797948</v>
      </c>
      <c r="P164" s="97">
        <f>DSUM($B$90:$Z$126,P$90,$B$134:$C164)</f>
        <v>0.66093117646369492</v>
      </c>
      <c r="Q164" s="97">
        <f>DSUM($B$90:$Z$126,Q$90,$B$134:$C164)</f>
        <v>0.73832081076388001</v>
      </c>
      <c r="R164" s="97">
        <f>DSUM($B$90:$Z$126,R$90,$B$134:$C164)</f>
        <v>0.68490925270624725</v>
      </c>
      <c r="S164" s="97">
        <f>DSUM($B$90:$Z$126,S$90,$B$134:$C164)</f>
        <v>0.75438348554570034</v>
      </c>
      <c r="T164" s="97">
        <f>DSUM($B$90:$Z$126,T$90,$B$134:$C164)</f>
        <v>0.7460852795480013</v>
      </c>
      <c r="U164" s="97">
        <f>DSUM($B$90:$Z$126,U$90,$B$134:$C164)</f>
        <v>0.73894319635148809</v>
      </c>
      <c r="V164" s="97">
        <f>DSUM($B$90:$Z$126,V$90,$B$134:$C164)</f>
        <v>0.69706278075446881</v>
      </c>
      <c r="W164" s="97">
        <f>DSUM($B$90:$Z$126,W$90,$B$134:$C164)</f>
        <v>0.69075902376580134</v>
      </c>
      <c r="X164" s="97">
        <f>DSUM($B$90:$Z$126,X$90,$B$134:$C164)</f>
        <v>0.72672407514708592</v>
      </c>
      <c r="Y164" s="306">
        <f>DSUM($B$90:$Y$128,Y$90,$B$134:$C164)</f>
        <v>10.950320424220104</v>
      </c>
    </row>
    <row r="165" spans="1:25">
      <c r="A165" s="23" t="s">
        <v>179</v>
      </c>
      <c r="B165" s="96" t="s">
        <v>180</v>
      </c>
      <c r="C165" s="96" t="s">
        <v>181</v>
      </c>
      <c r="D165" s="96"/>
      <c r="E165" s="97">
        <f>DSUM($B$90:$Z$126,E$90,$B$134:$C165)</f>
        <v>0.17086170953321048</v>
      </c>
      <c r="F165" s="97">
        <f>DSUM($B$90:$Z$126,F$90,$B$134:$C165)</f>
        <v>0.22149240621269545</v>
      </c>
      <c r="G165" s="97">
        <f>DSUM($B$90:$Z$126,G$90,$B$134:$C165)</f>
        <v>0.281864695061606</v>
      </c>
      <c r="H165" s="97">
        <f>DSUM($B$90:$Z$126,H$90,$B$134:$C165)</f>
        <v>0.38674294092133799</v>
      </c>
      <c r="I165" s="97">
        <f>DSUM($B$90:$Z$126,I$90,$B$134:$C165)</f>
        <v>0.42080661467470881</v>
      </c>
      <c r="J165" s="97">
        <f>DSUM($B$90:$Z$126,J$90,$B$134:$C165)</f>
        <v>0.37869281943110822</v>
      </c>
      <c r="K165" s="97">
        <f>DSUM($B$90:$Z$126,K$90,$B$134:$C165)</f>
        <v>0.51932717931433314</v>
      </c>
      <c r="L165" s="97">
        <f>DSUM($B$90:$Z$126,L$90,$B$134:$C165)</f>
        <v>0.48065597961993339</v>
      </c>
      <c r="M165" s="97">
        <f>DSUM($B$90:$Z$126,M$90,$B$134:$C165)</f>
        <v>0.48902002612632023</v>
      </c>
      <c r="N165" s="97">
        <f>DSUM($B$90:$Z$126,N$90,$B$134:$C165)</f>
        <v>0.57231928928050402</v>
      </c>
      <c r="O165" s="97">
        <f>DSUM($B$90:$Z$126,O$90,$B$134:$C165)</f>
        <v>0.59041768299797948</v>
      </c>
      <c r="P165" s="97">
        <f>DSUM($B$90:$Z$126,P$90,$B$134:$C165)</f>
        <v>0.66093117646369492</v>
      </c>
      <c r="Q165" s="97">
        <f>DSUM($B$90:$Z$126,Q$90,$B$134:$C165)</f>
        <v>0.73832081076388001</v>
      </c>
      <c r="R165" s="97">
        <f>DSUM($B$90:$Z$126,R$90,$B$134:$C165)</f>
        <v>0.68490925270624725</v>
      </c>
      <c r="S165" s="97">
        <f>DSUM($B$90:$Z$126,S$90,$B$134:$C165)</f>
        <v>0.75438348554570034</v>
      </c>
      <c r="T165" s="97">
        <f>DSUM($B$90:$Z$126,T$90,$B$134:$C165)</f>
        <v>0.7460852795480013</v>
      </c>
      <c r="U165" s="97">
        <f>DSUM($B$90:$Z$126,U$90,$B$134:$C165)</f>
        <v>0.73894319635148809</v>
      </c>
      <c r="V165" s="97">
        <f>DSUM($B$90:$Z$126,V$90,$B$134:$C165)</f>
        <v>0.69706278075446881</v>
      </c>
      <c r="W165" s="97">
        <f>DSUM($B$90:$Z$126,W$90,$B$134:$C165)</f>
        <v>0.69075902376580134</v>
      </c>
      <c r="X165" s="97">
        <f>DSUM($B$90:$Z$126,X$90,$B$134:$C165)</f>
        <v>0.72672407514708592</v>
      </c>
      <c r="Y165" s="306">
        <f>DSUM($B$90:$Y$128,Y$90,$B$134:$C165)</f>
        <v>10.950320424220104</v>
      </c>
    </row>
    <row r="166" spans="1:25">
      <c r="A166" s="23" t="s">
        <v>182</v>
      </c>
      <c r="B166" s="96" t="s">
        <v>183</v>
      </c>
      <c r="C166" s="96" t="s">
        <v>184</v>
      </c>
      <c r="D166" s="96"/>
      <c r="E166" s="97">
        <f>DSUM($B$90:$Z$126,E$90,$B$134:$C166)</f>
        <v>0.17086170953321048</v>
      </c>
      <c r="F166" s="97">
        <f>DSUM($B$90:$Z$126,F$90,$B$134:$C166)</f>
        <v>0.22149240621269545</v>
      </c>
      <c r="G166" s="97">
        <f>DSUM($B$90:$Z$126,G$90,$B$134:$C166)</f>
        <v>0.281864695061606</v>
      </c>
      <c r="H166" s="97">
        <f>DSUM($B$90:$Z$126,H$90,$B$134:$C166)</f>
        <v>0.38674294092133799</v>
      </c>
      <c r="I166" s="97">
        <f>DSUM($B$90:$Z$126,I$90,$B$134:$C166)</f>
        <v>0.42080661467470881</v>
      </c>
      <c r="J166" s="97">
        <f>DSUM($B$90:$Z$126,J$90,$B$134:$C166)</f>
        <v>0.37869281943110822</v>
      </c>
      <c r="K166" s="97">
        <f>DSUM($B$90:$Z$126,K$90,$B$134:$C166)</f>
        <v>0.51932717931433314</v>
      </c>
      <c r="L166" s="97">
        <f>DSUM($B$90:$Z$126,L$90,$B$134:$C166)</f>
        <v>0.48065597961993339</v>
      </c>
      <c r="M166" s="97">
        <f>DSUM($B$90:$Z$126,M$90,$B$134:$C166)</f>
        <v>0.48902002612632023</v>
      </c>
      <c r="N166" s="97">
        <f>DSUM($B$90:$Z$126,N$90,$B$134:$C166)</f>
        <v>0.57231928928050402</v>
      </c>
      <c r="O166" s="97">
        <f>DSUM($B$90:$Z$126,O$90,$B$134:$C166)</f>
        <v>0.59041768299797948</v>
      </c>
      <c r="P166" s="97">
        <f>DSUM($B$90:$Z$126,P$90,$B$134:$C166)</f>
        <v>0.66093117646369492</v>
      </c>
      <c r="Q166" s="97">
        <f>DSUM($B$90:$Z$126,Q$90,$B$134:$C166)</f>
        <v>0.73832081076388001</v>
      </c>
      <c r="R166" s="97">
        <f>DSUM($B$90:$Z$126,R$90,$B$134:$C166)</f>
        <v>0.68490925270624725</v>
      </c>
      <c r="S166" s="97">
        <f>DSUM($B$90:$Z$126,S$90,$B$134:$C166)</f>
        <v>0.75438348554570034</v>
      </c>
      <c r="T166" s="97">
        <f>DSUM($B$90:$Z$126,T$90,$B$134:$C166)</f>
        <v>0.7460852795480013</v>
      </c>
      <c r="U166" s="97">
        <f>DSUM($B$90:$Z$126,U$90,$B$134:$C166)</f>
        <v>0.73894319635148809</v>
      </c>
      <c r="V166" s="97">
        <f>DSUM($B$90:$Z$126,V$90,$B$134:$C166)</f>
        <v>0.69706278075446881</v>
      </c>
      <c r="W166" s="97">
        <f>DSUM($B$90:$Z$126,W$90,$B$134:$C166)</f>
        <v>0.69075902376580134</v>
      </c>
      <c r="X166" s="97">
        <f>DSUM($B$90:$Z$126,X$90,$B$134:$C166)</f>
        <v>0.72672407514708592</v>
      </c>
      <c r="Y166" s="306">
        <f>DSUM($B$90:$Y$128,Y$90,$B$134:$C166)</f>
        <v>10.950320424220104</v>
      </c>
    </row>
    <row r="167" spans="1:25">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row>
    <row r="168" spans="1:25">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row>
    <row r="169" spans="1:25" ht="15">
      <c r="A169" s="76" t="s">
        <v>185</v>
      </c>
      <c r="B169" s="77"/>
      <c r="C169" s="23"/>
      <c r="D169" s="23"/>
      <c r="E169" s="23"/>
      <c r="F169" s="23"/>
      <c r="G169" s="23"/>
      <c r="H169" s="23"/>
      <c r="I169" s="23"/>
      <c r="J169" s="23"/>
      <c r="K169" s="23"/>
      <c r="L169" s="23"/>
      <c r="M169" s="23"/>
      <c r="N169" s="23"/>
      <c r="O169" s="23"/>
      <c r="P169" s="23"/>
      <c r="Q169" s="23"/>
      <c r="R169" s="23"/>
      <c r="S169" s="23"/>
      <c r="T169" s="23"/>
      <c r="U169" s="23"/>
      <c r="V169" s="23"/>
      <c r="W169" s="23"/>
      <c r="X169" s="23"/>
    </row>
    <row r="170" spans="1:25" ht="15">
      <c r="A170" s="23"/>
      <c r="B170" s="23"/>
      <c r="C170" s="73" t="s">
        <v>186</v>
      </c>
      <c r="D170" s="73"/>
      <c r="E170" s="91">
        <f>E133</f>
        <v>2016</v>
      </c>
      <c r="F170" s="91">
        <f t="shared" ref="F170:X171" si="25">F133</f>
        <v>2017</v>
      </c>
      <c r="G170" s="91">
        <f t="shared" si="25"/>
        <v>2018</v>
      </c>
      <c r="H170" s="91">
        <f t="shared" si="25"/>
        <v>2019</v>
      </c>
      <c r="I170" s="91">
        <f t="shared" si="25"/>
        <v>2020</v>
      </c>
      <c r="J170" s="91">
        <f t="shared" si="25"/>
        <v>2021</v>
      </c>
      <c r="K170" s="91">
        <f t="shared" si="25"/>
        <v>2022</v>
      </c>
      <c r="L170" s="91">
        <f t="shared" si="25"/>
        <v>2023</v>
      </c>
      <c r="M170" s="91">
        <f t="shared" si="25"/>
        <v>2024</v>
      </c>
      <c r="N170" s="91">
        <f t="shared" si="25"/>
        <v>2025</v>
      </c>
      <c r="O170" s="91">
        <f t="shared" si="25"/>
        <v>2026</v>
      </c>
      <c r="P170" s="91">
        <f t="shared" si="25"/>
        <v>2027</v>
      </c>
      <c r="Q170" s="91">
        <f t="shared" si="25"/>
        <v>2028</v>
      </c>
      <c r="R170" s="91">
        <f t="shared" si="25"/>
        <v>2029</v>
      </c>
      <c r="S170" s="91">
        <f t="shared" si="25"/>
        <v>2030</v>
      </c>
      <c r="T170" s="91">
        <f t="shared" si="25"/>
        <v>2031</v>
      </c>
      <c r="U170" s="91">
        <f t="shared" si="25"/>
        <v>2032</v>
      </c>
      <c r="V170" s="91">
        <f t="shared" si="25"/>
        <v>2033</v>
      </c>
      <c r="W170" s="91">
        <f t="shared" si="25"/>
        <v>2034</v>
      </c>
      <c r="X170" s="91">
        <f t="shared" si="25"/>
        <v>2035</v>
      </c>
      <c r="Y170" s="23"/>
    </row>
    <row r="171" spans="1:25" ht="15">
      <c r="A171" s="23"/>
      <c r="B171" s="23"/>
      <c r="C171" s="73" t="str">
        <f>C29</f>
        <v>Assembly</v>
      </c>
      <c r="D171" s="73"/>
      <c r="E171" s="92" t="str">
        <f>E134</f>
        <v>FLOOR_2016</v>
      </c>
      <c r="F171" s="92" t="str">
        <f t="shared" si="25"/>
        <v>FLOOR_2017</v>
      </c>
      <c r="G171" s="92" t="str">
        <f t="shared" si="25"/>
        <v>FLOOR_2018</v>
      </c>
      <c r="H171" s="92" t="str">
        <f t="shared" si="25"/>
        <v>FLOOR_2019</v>
      </c>
      <c r="I171" s="92" t="str">
        <f t="shared" si="25"/>
        <v>FLOOR_2020</v>
      </c>
      <c r="J171" s="92" t="str">
        <f t="shared" si="25"/>
        <v>FLOOR_2021</v>
      </c>
      <c r="K171" s="92" t="str">
        <f t="shared" si="25"/>
        <v>FLOOR_2022</v>
      </c>
      <c r="L171" s="92" t="str">
        <f t="shared" si="25"/>
        <v>FLOOR_2023</v>
      </c>
      <c r="M171" s="92" t="str">
        <f t="shared" si="25"/>
        <v>FLOOR_2024</v>
      </c>
      <c r="N171" s="92" t="str">
        <f t="shared" si="25"/>
        <v>FLOOR_2025</v>
      </c>
      <c r="O171" s="92" t="str">
        <f t="shared" si="25"/>
        <v>FLOOR_2026</v>
      </c>
      <c r="P171" s="92" t="str">
        <f t="shared" si="25"/>
        <v>FLOOR_2027</v>
      </c>
      <c r="Q171" s="92" t="str">
        <f t="shared" si="25"/>
        <v>FLOOR_2028</v>
      </c>
      <c r="R171" s="92" t="str">
        <f t="shared" si="25"/>
        <v>FLOOR_2029</v>
      </c>
      <c r="S171" s="92" t="str">
        <f t="shared" si="25"/>
        <v>FLOOR_2030</v>
      </c>
      <c r="T171" s="92" t="str">
        <f t="shared" si="25"/>
        <v>FLOOR_2031</v>
      </c>
      <c r="U171" s="92" t="str">
        <f t="shared" si="25"/>
        <v>FLOOR_2032</v>
      </c>
      <c r="V171" s="92" t="str">
        <f t="shared" si="25"/>
        <v>FLOOR_2033</v>
      </c>
      <c r="W171" s="92" t="str">
        <f t="shared" si="25"/>
        <v>FLOOR_2034</v>
      </c>
      <c r="X171" s="92" t="str">
        <f t="shared" si="25"/>
        <v>FLOOR_2035</v>
      </c>
      <c r="Y171" s="78" t="s">
        <v>78</v>
      </c>
    </row>
    <row r="172" spans="1:25">
      <c r="A172" s="23"/>
      <c r="B172" s="23"/>
      <c r="C172" s="23" t="s">
        <v>89</v>
      </c>
      <c r="D172" s="23"/>
      <c r="E172" s="98">
        <f t="shared" ref="E172:Y172" si="26">E135</f>
        <v>0</v>
      </c>
      <c r="F172" s="98">
        <f t="shared" si="26"/>
        <v>0</v>
      </c>
      <c r="G172" s="98">
        <f t="shared" si="26"/>
        <v>0</v>
      </c>
      <c r="H172" s="98">
        <f t="shared" si="26"/>
        <v>0</v>
      </c>
      <c r="I172" s="98">
        <f t="shared" si="26"/>
        <v>0</v>
      </c>
      <c r="J172" s="98">
        <f t="shared" si="26"/>
        <v>0</v>
      </c>
      <c r="K172" s="98">
        <f t="shared" si="26"/>
        <v>0</v>
      </c>
      <c r="L172" s="98">
        <f t="shared" si="26"/>
        <v>0</v>
      </c>
      <c r="M172" s="98">
        <f t="shared" si="26"/>
        <v>0</v>
      </c>
      <c r="N172" s="98">
        <f t="shared" si="26"/>
        <v>0</v>
      </c>
      <c r="O172" s="98">
        <f t="shared" si="26"/>
        <v>0</v>
      </c>
      <c r="P172" s="98">
        <f t="shared" si="26"/>
        <v>0</v>
      </c>
      <c r="Q172" s="98">
        <f t="shared" si="26"/>
        <v>0</v>
      </c>
      <c r="R172" s="98">
        <f t="shared" si="26"/>
        <v>0</v>
      </c>
      <c r="S172" s="98">
        <f t="shared" si="26"/>
        <v>0</v>
      </c>
      <c r="T172" s="98">
        <f t="shared" si="26"/>
        <v>0</v>
      </c>
      <c r="U172" s="98">
        <f t="shared" si="26"/>
        <v>0</v>
      </c>
      <c r="V172" s="98">
        <f t="shared" si="26"/>
        <v>0</v>
      </c>
      <c r="W172" s="98">
        <f t="shared" si="26"/>
        <v>0</v>
      </c>
      <c r="X172" s="98">
        <f t="shared" si="26"/>
        <v>0</v>
      </c>
      <c r="Y172" s="99">
        <f t="shared" si="26"/>
        <v>0</v>
      </c>
    </row>
    <row r="173" spans="1:25">
      <c r="A173" s="23"/>
      <c r="B173" s="23"/>
      <c r="C173" s="23" t="s">
        <v>92</v>
      </c>
      <c r="D173" s="23"/>
      <c r="E173" s="98">
        <f t="shared" ref="E173:Y185" si="27">E136-E135</f>
        <v>0</v>
      </c>
      <c r="F173" s="98">
        <f t="shared" si="27"/>
        <v>0</v>
      </c>
      <c r="G173" s="98">
        <f t="shared" si="27"/>
        <v>0</v>
      </c>
      <c r="H173" s="98">
        <f t="shared" si="27"/>
        <v>0</v>
      </c>
      <c r="I173" s="98">
        <f t="shared" si="27"/>
        <v>0</v>
      </c>
      <c r="J173" s="98">
        <f t="shared" si="27"/>
        <v>0</v>
      </c>
      <c r="K173" s="98">
        <f t="shared" si="27"/>
        <v>0</v>
      </c>
      <c r="L173" s="98">
        <f t="shared" si="27"/>
        <v>0</v>
      </c>
      <c r="M173" s="98">
        <f t="shared" si="27"/>
        <v>0</v>
      </c>
      <c r="N173" s="98">
        <f t="shared" si="27"/>
        <v>0</v>
      </c>
      <c r="O173" s="98">
        <f t="shared" si="27"/>
        <v>0</v>
      </c>
      <c r="P173" s="98">
        <f t="shared" si="27"/>
        <v>0</v>
      </c>
      <c r="Q173" s="98">
        <f t="shared" si="27"/>
        <v>0</v>
      </c>
      <c r="R173" s="98">
        <f t="shared" si="27"/>
        <v>0</v>
      </c>
      <c r="S173" s="98">
        <f t="shared" si="27"/>
        <v>0</v>
      </c>
      <c r="T173" s="98">
        <f t="shared" si="27"/>
        <v>0</v>
      </c>
      <c r="U173" s="98">
        <f t="shared" si="27"/>
        <v>0</v>
      </c>
      <c r="V173" s="98">
        <f t="shared" si="27"/>
        <v>0</v>
      </c>
      <c r="W173" s="98">
        <f t="shared" si="27"/>
        <v>0</v>
      </c>
      <c r="X173" s="98">
        <f t="shared" si="27"/>
        <v>0</v>
      </c>
      <c r="Y173" s="99">
        <f t="shared" si="27"/>
        <v>0</v>
      </c>
    </row>
    <row r="174" spans="1:25">
      <c r="A174" s="23"/>
      <c r="B174" s="23"/>
      <c r="C174" s="23" t="s">
        <v>95</v>
      </c>
      <c r="D174" s="23"/>
      <c r="E174" s="98">
        <f t="shared" si="27"/>
        <v>0</v>
      </c>
      <c r="F174" s="98">
        <f t="shared" si="27"/>
        <v>0</v>
      </c>
      <c r="G174" s="98">
        <f t="shared" si="27"/>
        <v>0</v>
      </c>
      <c r="H174" s="98">
        <f t="shared" si="27"/>
        <v>0</v>
      </c>
      <c r="I174" s="98">
        <f t="shared" si="27"/>
        <v>0</v>
      </c>
      <c r="J174" s="98">
        <f t="shared" si="27"/>
        <v>0</v>
      </c>
      <c r="K174" s="98">
        <f t="shared" si="27"/>
        <v>0</v>
      </c>
      <c r="L174" s="98">
        <f t="shared" si="27"/>
        <v>0</v>
      </c>
      <c r="M174" s="98">
        <f t="shared" si="27"/>
        <v>0</v>
      </c>
      <c r="N174" s="98">
        <f t="shared" si="27"/>
        <v>0</v>
      </c>
      <c r="O174" s="98">
        <f t="shared" si="27"/>
        <v>0</v>
      </c>
      <c r="P174" s="98">
        <f t="shared" si="27"/>
        <v>0</v>
      </c>
      <c r="Q174" s="98">
        <f t="shared" si="27"/>
        <v>0</v>
      </c>
      <c r="R174" s="98">
        <f t="shared" si="27"/>
        <v>0</v>
      </c>
      <c r="S174" s="98">
        <f t="shared" si="27"/>
        <v>0</v>
      </c>
      <c r="T174" s="98">
        <f t="shared" si="27"/>
        <v>0</v>
      </c>
      <c r="U174" s="98">
        <f t="shared" si="27"/>
        <v>0</v>
      </c>
      <c r="V174" s="98">
        <f t="shared" si="27"/>
        <v>0</v>
      </c>
      <c r="W174" s="98">
        <f t="shared" si="27"/>
        <v>0</v>
      </c>
      <c r="X174" s="98">
        <f t="shared" si="27"/>
        <v>0</v>
      </c>
      <c r="Y174" s="99">
        <f t="shared" si="27"/>
        <v>0</v>
      </c>
    </row>
    <row r="175" spans="1:25">
      <c r="A175" s="23"/>
      <c r="B175" s="23"/>
      <c r="C175" s="23" t="s">
        <v>98</v>
      </c>
      <c r="D175" s="23"/>
      <c r="E175" s="98">
        <f t="shared" si="27"/>
        <v>0</v>
      </c>
      <c r="F175" s="98">
        <f t="shared" si="27"/>
        <v>0</v>
      </c>
      <c r="G175" s="98">
        <f t="shared" si="27"/>
        <v>0</v>
      </c>
      <c r="H175" s="98">
        <f t="shared" si="27"/>
        <v>0</v>
      </c>
      <c r="I175" s="98">
        <f t="shared" si="27"/>
        <v>0</v>
      </c>
      <c r="J175" s="98">
        <f t="shared" si="27"/>
        <v>0</v>
      </c>
      <c r="K175" s="98">
        <f t="shared" si="27"/>
        <v>0</v>
      </c>
      <c r="L175" s="98">
        <f t="shared" si="27"/>
        <v>0</v>
      </c>
      <c r="M175" s="98">
        <f t="shared" si="27"/>
        <v>0</v>
      </c>
      <c r="N175" s="98">
        <f t="shared" si="27"/>
        <v>0</v>
      </c>
      <c r="O175" s="98">
        <f t="shared" si="27"/>
        <v>0</v>
      </c>
      <c r="P175" s="98">
        <f t="shared" si="27"/>
        <v>0</v>
      </c>
      <c r="Q175" s="98">
        <f t="shared" si="27"/>
        <v>0</v>
      </c>
      <c r="R175" s="98">
        <f t="shared" si="27"/>
        <v>0</v>
      </c>
      <c r="S175" s="98">
        <f t="shared" si="27"/>
        <v>0</v>
      </c>
      <c r="T175" s="98">
        <f t="shared" si="27"/>
        <v>0</v>
      </c>
      <c r="U175" s="98">
        <f t="shared" si="27"/>
        <v>0</v>
      </c>
      <c r="V175" s="98">
        <f t="shared" si="27"/>
        <v>0</v>
      </c>
      <c r="W175" s="98">
        <f t="shared" si="27"/>
        <v>0</v>
      </c>
      <c r="X175" s="98">
        <f t="shared" si="27"/>
        <v>0</v>
      </c>
      <c r="Y175" s="99">
        <f t="shared" si="27"/>
        <v>0</v>
      </c>
    </row>
    <row r="176" spans="1:25">
      <c r="A176" s="23"/>
      <c r="B176" s="23"/>
      <c r="C176" s="23" t="s">
        <v>101</v>
      </c>
      <c r="D176" s="23"/>
      <c r="E176" s="98">
        <f t="shared" si="27"/>
        <v>0</v>
      </c>
      <c r="F176" s="98">
        <f t="shared" si="27"/>
        <v>0</v>
      </c>
      <c r="G176" s="98">
        <f t="shared" si="27"/>
        <v>0</v>
      </c>
      <c r="H176" s="98">
        <f t="shared" si="27"/>
        <v>0</v>
      </c>
      <c r="I176" s="98">
        <f t="shared" si="27"/>
        <v>0</v>
      </c>
      <c r="J176" s="98">
        <f t="shared" si="27"/>
        <v>0</v>
      </c>
      <c r="K176" s="98">
        <f t="shared" si="27"/>
        <v>0</v>
      </c>
      <c r="L176" s="98">
        <f t="shared" si="27"/>
        <v>0</v>
      </c>
      <c r="M176" s="98">
        <f t="shared" si="27"/>
        <v>0</v>
      </c>
      <c r="N176" s="98">
        <f t="shared" si="27"/>
        <v>0</v>
      </c>
      <c r="O176" s="98">
        <f t="shared" si="27"/>
        <v>0</v>
      </c>
      <c r="P176" s="98">
        <f t="shared" si="27"/>
        <v>0</v>
      </c>
      <c r="Q176" s="98">
        <f t="shared" si="27"/>
        <v>0</v>
      </c>
      <c r="R176" s="98">
        <f t="shared" si="27"/>
        <v>0</v>
      </c>
      <c r="S176" s="98">
        <f t="shared" si="27"/>
        <v>0</v>
      </c>
      <c r="T176" s="98">
        <f t="shared" si="27"/>
        <v>0</v>
      </c>
      <c r="U176" s="98">
        <f t="shared" si="27"/>
        <v>0</v>
      </c>
      <c r="V176" s="98">
        <f t="shared" si="27"/>
        <v>0</v>
      </c>
      <c r="W176" s="98">
        <f t="shared" si="27"/>
        <v>0</v>
      </c>
      <c r="X176" s="98">
        <f t="shared" si="27"/>
        <v>0</v>
      </c>
      <c r="Y176" s="99">
        <f t="shared" si="27"/>
        <v>0</v>
      </c>
    </row>
    <row r="177" spans="1:25">
      <c r="A177" s="23"/>
      <c r="B177" s="23"/>
      <c r="C177" s="23" t="s">
        <v>104</v>
      </c>
      <c r="D177" s="23"/>
      <c r="E177" s="98">
        <f t="shared" si="27"/>
        <v>0</v>
      </c>
      <c r="F177" s="98">
        <f t="shared" si="27"/>
        <v>0</v>
      </c>
      <c r="G177" s="98">
        <f t="shared" si="27"/>
        <v>0</v>
      </c>
      <c r="H177" s="98">
        <f t="shared" si="27"/>
        <v>0</v>
      </c>
      <c r="I177" s="98">
        <f t="shared" si="27"/>
        <v>0</v>
      </c>
      <c r="J177" s="98">
        <f t="shared" si="27"/>
        <v>0</v>
      </c>
      <c r="K177" s="98">
        <f t="shared" si="27"/>
        <v>0</v>
      </c>
      <c r="L177" s="98">
        <f t="shared" si="27"/>
        <v>0</v>
      </c>
      <c r="M177" s="98">
        <f t="shared" si="27"/>
        <v>0</v>
      </c>
      <c r="N177" s="98">
        <f t="shared" si="27"/>
        <v>0</v>
      </c>
      <c r="O177" s="98">
        <f t="shared" si="27"/>
        <v>0</v>
      </c>
      <c r="P177" s="98">
        <f t="shared" si="27"/>
        <v>0</v>
      </c>
      <c r="Q177" s="98">
        <f t="shared" si="27"/>
        <v>0</v>
      </c>
      <c r="R177" s="98">
        <f t="shared" si="27"/>
        <v>0</v>
      </c>
      <c r="S177" s="98">
        <f t="shared" si="27"/>
        <v>0</v>
      </c>
      <c r="T177" s="98">
        <f t="shared" si="27"/>
        <v>0</v>
      </c>
      <c r="U177" s="98">
        <f t="shared" si="27"/>
        <v>0</v>
      </c>
      <c r="V177" s="98">
        <f t="shared" si="27"/>
        <v>0</v>
      </c>
      <c r="W177" s="98">
        <f t="shared" si="27"/>
        <v>0</v>
      </c>
      <c r="X177" s="98">
        <f t="shared" si="27"/>
        <v>0</v>
      </c>
      <c r="Y177" s="99">
        <f t="shared" si="27"/>
        <v>0</v>
      </c>
    </row>
    <row r="178" spans="1:25">
      <c r="A178" s="23"/>
      <c r="B178" s="23"/>
      <c r="C178" s="23" t="s">
        <v>107</v>
      </c>
      <c r="D178" s="23"/>
      <c r="E178" s="98">
        <f t="shared" si="27"/>
        <v>0</v>
      </c>
      <c r="F178" s="98">
        <f t="shared" si="27"/>
        <v>0</v>
      </c>
      <c r="G178" s="98">
        <f t="shared" si="27"/>
        <v>0</v>
      </c>
      <c r="H178" s="98">
        <f t="shared" si="27"/>
        <v>0</v>
      </c>
      <c r="I178" s="98">
        <f t="shared" si="27"/>
        <v>0</v>
      </c>
      <c r="J178" s="98">
        <f t="shared" si="27"/>
        <v>0</v>
      </c>
      <c r="K178" s="98">
        <f t="shared" si="27"/>
        <v>0</v>
      </c>
      <c r="L178" s="98">
        <f t="shared" si="27"/>
        <v>0</v>
      </c>
      <c r="M178" s="98">
        <f t="shared" si="27"/>
        <v>0</v>
      </c>
      <c r="N178" s="98">
        <f t="shared" si="27"/>
        <v>0</v>
      </c>
      <c r="O178" s="98">
        <f t="shared" si="27"/>
        <v>0</v>
      </c>
      <c r="P178" s="98">
        <f t="shared" si="27"/>
        <v>0</v>
      </c>
      <c r="Q178" s="98">
        <f t="shared" si="27"/>
        <v>0</v>
      </c>
      <c r="R178" s="98">
        <f t="shared" si="27"/>
        <v>0</v>
      </c>
      <c r="S178" s="98">
        <f t="shared" si="27"/>
        <v>0</v>
      </c>
      <c r="T178" s="98">
        <f t="shared" si="27"/>
        <v>0</v>
      </c>
      <c r="U178" s="98">
        <f t="shared" si="27"/>
        <v>0</v>
      </c>
      <c r="V178" s="98">
        <f t="shared" si="27"/>
        <v>0</v>
      </c>
      <c r="W178" s="98">
        <f t="shared" si="27"/>
        <v>0</v>
      </c>
      <c r="X178" s="98">
        <f t="shared" si="27"/>
        <v>0</v>
      </c>
      <c r="Y178" s="99">
        <f t="shared" si="27"/>
        <v>0</v>
      </c>
    </row>
    <row r="179" spans="1:25">
      <c r="A179" s="23"/>
      <c r="B179" s="23"/>
      <c r="C179" s="23" t="s">
        <v>110</v>
      </c>
      <c r="D179" s="23"/>
      <c r="E179" s="98">
        <f t="shared" si="27"/>
        <v>0</v>
      </c>
      <c r="F179" s="98">
        <f t="shared" si="27"/>
        <v>0</v>
      </c>
      <c r="G179" s="98">
        <f t="shared" si="27"/>
        <v>0</v>
      </c>
      <c r="H179" s="98">
        <f t="shared" si="27"/>
        <v>0</v>
      </c>
      <c r="I179" s="98">
        <f t="shared" si="27"/>
        <v>0</v>
      </c>
      <c r="J179" s="98">
        <f t="shared" si="27"/>
        <v>0</v>
      </c>
      <c r="K179" s="98">
        <f t="shared" si="27"/>
        <v>0</v>
      </c>
      <c r="L179" s="98">
        <f t="shared" si="27"/>
        <v>0</v>
      </c>
      <c r="M179" s="98">
        <f t="shared" si="27"/>
        <v>0</v>
      </c>
      <c r="N179" s="98">
        <f t="shared" si="27"/>
        <v>0</v>
      </c>
      <c r="O179" s="98">
        <f t="shared" si="27"/>
        <v>0</v>
      </c>
      <c r="P179" s="98">
        <f t="shared" si="27"/>
        <v>0</v>
      </c>
      <c r="Q179" s="98">
        <f t="shared" si="27"/>
        <v>0</v>
      </c>
      <c r="R179" s="98">
        <f t="shared" si="27"/>
        <v>0</v>
      </c>
      <c r="S179" s="98">
        <f t="shared" si="27"/>
        <v>0</v>
      </c>
      <c r="T179" s="98">
        <f t="shared" si="27"/>
        <v>0</v>
      </c>
      <c r="U179" s="98">
        <f t="shared" si="27"/>
        <v>0</v>
      </c>
      <c r="V179" s="98">
        <f t="shared" si="27"/>
        <v>0</v>
      </c>
      <c r="W179" s="98">
        <f t="shared" si="27"/>
        <v>0</v>
      </c>
      <c r="X179" s="98">
        <f t="shared" si="27"/>
        <v>0</v>
      </c>
      <c r="Y179" s="99">
        <f t="shared" si="27"/>
        <v>0</v>
      </c>
    </row>
    <row r="180" spans="1:25">
      <c r="A180" s="23"/>
      <c r="B180" s="23"/>
      <c r="C180" s="23" t="s">
        <v>113</v>
      </c>
      <c r="D180" s="23"/>
      <c r="E180" s="98">
        <f t="shared" si="27"/>
        <v>0</v>
      </c>
      <c r="F180" s="98">
        <f t="shared" si="27"/>
        <v>0</v>
      </c>
      <c r="G180" s="98">
        <f t="shared" si="27"/>
        <v>0</v>
      </c>
      <c r="H180" s="98">
        <f t="shared" si="27"/>
        <v>0</v>
      </c>
      <c r="I180" s="98">
        <f t="shared" si="27"/>
        <v>0</v>
      </c>
      <c r="J180" s="98">
        <f t="shared" si="27"/>
        <v>0</v>
      </c>
      <c r="K180" s="98">
        <f t="shared" si="27"/>
        <v>0</v>
      </c>
      <c r="L180" s="98">
        <f t="shared" si="27"/>
        <v>0</v>
      </c>
      <c r="M180" s="98">
        <f t="shared" si="27"/>
        <v>0</v>
      </c>
      <c r="N180" s="98">
        <f t="shared" si="27"/>
        <v>0</v>
      </c>
      <c r="O180" s="98">
        <f t="shared" si="27"/>
        <v>0</v>
      </c>
      <c r="P180" s="98">
        <f t="shared" si="27"/>
        <v>0</v>
      </c>
      <c r="Q180" s="98">
        <f t="shared" si="27"/>
        <v>0</v>
      </c>
      <c r="R180" s="98">
        <f t="shared" si="27"/>
        <v>0</v>
      </c>
      <c r="S180" s="98">
        <f t="shared" si="27"/>
        <v>0</v>
      </c>
      <c r="T180" s="98">
        <f t="shared" si="27"/>
        <v>0</v>
      </c>
      <c r="U180" s="98">
        <f t="shared" si="27"/>
        <v>0</v>
      </c>
      <c r="V180" s="98">
        <f t="shared" si="27"/>
        <v>0</v>
      </c>
      <c r="W180" s="98">
        <f t="shared" si="27"/>
        <v>0</v>
      </c>
      <c r="X180" s="98">
        <f t="shared" si="27"/>
        <v>0</v>
      </c>
      <c r="Y180" s="99">
        <f t="shared" si="27"/>
        <v>0</v>
      </c>
    </row>
    <row r="181" spans="1:25">
      <c r="A181" s="23"/>
      <c r="B181" s="23"/>
      <c r="C181" s="23" t="s">
        <v>116</v>
      </c>
      <c r="D181" s="23"/>
      <c r="E181" s="98">
        <f t="shared" si="27"/>
        <v>2.0562681108758581E-2</v>
      </c>
      <c r="F181" s="98">
        <f t="shared" si="27"/>
        <v>2.6655929695459463E-2</v>
      </c>
      <c r="G181" s="98">
        <f t="shared" si="27"/>
        <v>3.3921548931024434E-2</v>
      </c>
      <c r="H181" s="98">
        <f t="shared" si="27"/>
        <v>4.6543323176122184E-2</v>
      </c>
      <c r="I181" s="98">
        <f t="shared" si="27"/>
        <v>5.0642781519930985E-2</v>
      </c>
      <c r="J181" s="98">
        <f t="shared" si="27"/>
        <v>4.5574515819912377E-2</v>
      </c>
      <c r="K181" s="98">
        <f t="shared" si="27"/>
        <v>6.2499428388758368E-2</v>
      </c>
      <c r="L181" s="98">
        <f t="shared" si="27"/>
        <v>5.7845468472393927E-2</v>
      </c>
      <c r="M181" s="98">
        <f t="shared" si="27"/>
        <v>5.8852055738549243E-2</v>
      </c>
      <c r="N181" s="98">
        <f t="shared" si="27"/>
        <v>6.8876865799934683E-2</v>
      </c>
      <c r="O181" s="98">
        <f t="shared" si="27"/>
        <v>7.1054951806506408E-2</v>
      </c>
      <c r="P181" s="98">
        <f t="shared" si="27"/>
        <v>7.9541033819622478E-2</v>
      </c>
      <c r="Q181" s="98">
        <f t="shared" si="27"/>
        <v>8.8854638228624591E-2</v>
      </c>
      <c r="R181" s="98">
        <f t="shared" si="27"/>
        <v>8.2426721530017705E-2</v>
      </c>
      <c r="S181" s="98">
        <f t="shared" si="27"/>
        <v>9.0787731723911622E-2</v>
      </c>
      <c r="T181" s="98">
        <f t="shared" si="27"/>
        <v>8.9789068160427241E-2</v>
      </c>
      <c r="U181" s="98">
        <f t="shared" si="27"/>
        <v>8.8929540419405873E-2</v>
      </c>
      <c r="V181" s="98">
        <f t="shared" si="27"/>
        <v>8.3889361241891572E-2</v>
      </c>
      <c r="W181" s="98">
        <f t="shared" si="27"/>
        <v>8.3130723480984214E-2</v>
      </c>
      <c r="X181" s="98">
        <f t="shared" si="27"/>
        <v>8.7459006772974357E-2</v>
      </c>
      <c r="Y181" s="99">
        <f t="shared" si="27"/>
        <v>1.3178373758352104</v>
      </c>
    </row>
    <row r="182" spans="1:25">
      <c r="A182" s="23"/>
      <c r="B182" s="23"/>
      <c r="C182" s="23" t="s">
        <v>119</v>
      </c>
      <c r="D182" s="23"/>
      <c r="E182" s="98">
        <f t="shared" si="27"/>
        <v>3.9159119436649917E-2</v>
      </c>
      <c r="F182" s="98">
        <f t="shared" si="27"/>
        <v>5.0762968560302629E-2</v>
      </c>
      <c r="G182" s="98">
        <f t="shared" si="27"/>
        <v>6.4599454664516012E-2</v>
      </c>
      <c r="H182" s="98">
        <f t="shared" si="27"/>
        <v>8.8636085031539927E-2</v>
      </c>
      <c r="I182" s="98">
        <f t="shared" si="27"/>
        <v>9.6443003694612589E-2</v>
      </c>
      <c r="J182" s="98">
        <f t="shared" si="27"/>
        <v>8.6791109526046795E-2</v>
      </c>
      <c r="K182" s="98">
        <f t="shared" si="27"/>
        <v>0.1190225422479206</v>
      </c>
      <c r="L182" s="98">
        <f t="shared" si="27"/>
        <v>0.1101596429375447</v>
      </c>
      <c r="M182" s="98">
        <f t="shared" si="27"/>
        <v>0.11207656567589311</v>
      </c>
      <c r="N182" s="98">
        <f t="shared" si="27"/>
        <v>0.13116759434317674</v>
      </c>
      <c r="O182" s="98">
        <f t="shared" si="27"/>
        <v>0.13531549361873907</v>
      </c>
      <c r="P182" s="98">
        <f t="shared" si="27"/>
        <v>0.15147620229982994</v>
      </c>
      <c r="Q182" s="98">
        <f t="shared" si="27"/>
        <v>0.16921282650310449</v>
      </c>
      <c r="R182" s="98">
        <f t="shared" si="27"/>
        <v>0.15697164275871583</v>
      </c>
      <c r="S182" s="98">
        <f t="shared" si="27"/>
        <v>0.17289416740722968</v>
      </c>
      <c r="T182" s="98">
        <f t="shared" si="27"/>
        <v>0.17099233439466316</v>
      </c>
      <c r="U182" s="98">
        <f t="shared" si="27"/>
        <v>0.16935546859434525</v>
      </c>
      <c r="V182" s="98">
        <f t="shared" si="27"/>
        <v>0.15975706178394494</v>
      </c>
      <c r="W182" s="98">
        <f t="shared" si="27"/>
        <v>0.15831232865155834</v>
      </c>
      <c r="X182" s="98">
        <f t="shared" si="27"/>
        <v>0.16655501653307703</v>
      </c>
      <c r="Y182" s="99">
        <f t="shared" si="27"/>
        <v>2.5096606286634104</v>
      </c>
    </row>
    <row r="183" spans="1:25">
      <c r="A183" s="23"/>
      <c r="B183" s="23"/>
      <c r="C183" s="23" t="s">
        <v>122</v>
      </c>
      <c r="D183" s="23"/>
      <c r="E183" s="98">
        <f t="shared" si="27"/>
        <v>0</v>
      </c>
      <c r="F183" s="98">
        <f t="shared" si="27"/>
        <v>0</v>
      </c>
      <c r="G183" s="98">
        <f t="shared" si="27"/>
        <v>0</v>
      </c>
      <c r="H183" s="98">
        <f t="shared" si="27"/>
        <v>0</v>
      </c>
      <c r="I183" s="98">
        <f t="shared" si="27"/>
        <v>0</v>
      </c>
      <c r="J183" s="98">
        <f t="shared" si="27"/>
        <v>0</v>
      </c>
      <c r="K183" s="98">
        <f t="shared" si="27"/>
        <v>0</v>
      </c>
      <c r="L183" s="98">
        <f t="shared" si="27"/>
        <v>0</v>
      </c>
      <c r="M183" s="98">
        <f t="shared" si="27"/>
        <v>0</v>
      </c>
      <c r="N183" s="98">
        <f t="shared" si="27"/>
        <v>0</v>
      </c>
      <c r="O183" s="98">
        <f t="shared" si="27"/>
        <v>0</v>
      </c>
      <c r="P183" s="98">
        <f t="shared" si="27"/>
        <v>0</v>
      </c>
      <c r="Q183" s="98">
        <f t="shared" si="27"/>
        <v>0</v>
      </c>
      <c r="R183" s="98">
        <f t="shared" si="27"/>
        <v>0</v>
      </c>
      <c r="S183" s="98">
        <f t="shared" si="27"/>
        <v>0</v>
      </c>
      <c r="T183" s="98">
        <f t="shared" si="27"/>
        <v>0</v>
      </c>
      <c r="U183" s="98">
        <f t="shared" si="27"/>
        <v>0</v>
      </c>
      <c r="V183" s="98">
        <f t="shared" si="27"/>
        <v>0</v>
      </c>
      <c r="W183" s="98">
        <f t="shared" si="27"/>
        <v>0</v>
      </c>
      <c r="X183" s="98">
        <f t="shared" si="27"/>
        <v>0</v>
      </c>
      <c r="Y183" s="99">
        <f t="shared" si="27"/>
        <v>0</v>
      </c>
    </row>
    <row r="184" spans="1:25">
      <c r="A184" s="23"/>
      <c r="B184" s="23"/>
      <c r="C184" s="23" t="s">
        <v>125</v>
      </c>
      <c r="D184" s="23"/>
      <c r="E184" s="98">
        <f t="shared" si="27"/>
        <v>2.2921622314273749E-2</v>
      </c>
      <c r="F184" s="98">
        <f t="shared" si="27"/>
        <v>2.9713885542625287E-2</v>
      </c>
      <c r="G184" s="98">
        <f t="shared" si="27"/>
        <v>3.7813013234976961E-2</v>
      </c>
      <c r="H184" s="98">
        <f t="shared" si="27"/>
        <v>5.1882751546433209E-2</v>
      </c>
      <c r="I184" s="98">
        <f t="shared" si="27"/>
        <v>5.6452497843274746E-2</v>
      </c>
      <c r="J184" s="98">
        <f t="shared" si="27"/>
        <v>5.0802803061268359E-2</v>
      </c>
      <c r="K184" s="98">
        <f t="shared" si="27"/>
        <v>6.9669333721997684E-2</v>
      </c>
      <c r="L184" s="98">
        <f t="shared" si="27"/>
        <v>6.4481473690299884E-2</v>
      </c>
      <c r="M184" s="98">
        <f t="shared" si="27"/>
        <v>6.5603536179093841E-2</v>
      </c>
      <c r="N184" s="98">
        <f t="shared" si="27"/>
        <v>7.6778387784487506E-2</v>
      </c>
      <c r="O184" s="98">
        <f t="shared" si="27"/>
        <v>7.9206342803902541E-2</v>
      </c>
      <c r="P184" s="98">
        <f t="shared" si="27"/>
        <v>8.8665944195558954E-2</v>
      </c>
      <c r="Q184" s="98">
        <f t="shared" si="27"/>
        <v>9.9048000967171701E-2</v>
      </c>
      <c r="R184" s="98">
        <f t="shared" si="27"/>
        <v>9.188267665689373E-2</v>
      </c>
      <c r="S184" s="98">
        <f t="shared" si="27"/>
        <v>0.10120285804844387</v>
      </c>
      <c r="T184" s="98">
        <f t="shared" si="27"/>
        <v>0.10008962826580298</v>
      </c>
      <c r="U184" s="98">
        <f t="shared" si="27"/>
        <v>9.9131495902414768E-2</v>
      </c>
      <c r="V184" s="98">
        <f t="shared" si="27"/>
        <v>9.3513109715700982E-2</v>
      </c>
      <c r="W184" s="98">
        <f t="shared" si="27"/>
        <v>9.2667441383984389E-2</v>
      </c>
      <c r="X184" s="98">
        <f t="shared" si="27"/>
        <v>9.7492263320551831E-2</v>
      </c>
      <c r="Y184" s="99">
        <f t="shared" si="27"/>
        <v>1.4690190661791562</v>
      </c>
    </row>
    <row r="185" spans="1:25">
      <c r="A185" s="23"/>
      <c r="B185" s="23"/>
      <c r="C185" s="23" t="s">
        <v>128</v>
      </c>
      <c r="D185" s="23"/>
      <c r="E185" s="98">
        <f t="shared" si="27"/>
        <v>2.0582199119099087E-2</v>
      </c>
      <c r="F185" s="98">
        <f t="shared" si="27"/>
        <v>2.6681231391706181E-2</v>
      </c>
      <c r="G185" s="98">
        <f t="shared" si="27"/>
        <v>3.3953747122461631E-2</v>
      </c>
      <c r="H185" s="98">
        <f t="shared" ref="H185:Y200" si="28">H148-H147</f>
        <v>4.6587501902535744E-2</v>
      </c>
      <c r="I185" s="98">
        <f t="shared" si="28"/>
        <v>5.0690851434945977E-2</v>
      </c>
      <c r="J185" s="98">
        <f t="shared" si="28"/>
        <v>4.5617774958462032E-2</v>
      </c>
      <c r="K185" s="98">
        <f t="shared" si="28"/>
        <v>6.2558752583065258E-2</v>
      </c>
      <c r="L185" s="98">
        <f t="shared" si="28"/>
        <v>5.7900375147541205E-2</v>
      </c>
      <c r="M185" s="98">
        <f t="shared" si="28"/>
        <v>5.8907917862091874E-2</v>
      </c>
      <c r="N185" s="98">
        <f t="shared" si="28"/>
        <v>6.8942243430983596E-2</v>
      </c>
      <c r="O185" s="98">
        <f t="shared" si="28"/>
        <v>7.1122396867623117E-2</v>
      </c>
      <c r="P185" s="98">
        <f t="shared" si="28"/>
        <v>7.9616533834060033E-2</v>
      </c>
      <c r="Q185" s="98">
        <f t="shared" si="28"/>
        <v>8.8938978677157277E-2</v>
      </c>
      <c r="R185" s="98">
        <f t="shared" si="28"/>
        <v>8.2504960627081347E-2</v>
      </c>
      <c r="S185" s="98">
        <f t="shared" si="28"/>
        <v>9.0873907056651826E-2</v>
      </c>
      <c r="T185" s="98">
        <f t="shared" si="28"/>
        <v>8.9874295565917361E-2</v>
      </c>
      <c r="U185" s="98">
        <f t="shared" si="28"/>
        <v>8.9013951964782734E-2</v>
      </c>
      <c r="V185" s="98">
        <f t="shared" si="28"/>
        <v>8.3968988670412081E-2</v>
      </c>
      <c r="W185" s="98">
        <f t="shared" si="28"/>
        <v>8.3209630813735891E-2</v>
      </c>
      <c r="X185" s="98">
        <f t="shared" si="28"/>
        <v>8.754202249400489E-2</v>
      </c>
      <c r="Y185" s="99">
        <f t="shared" si="28"/>
        <v>1.3190882615243193</v>
      </c>
    </row>
    <row r="186" spans="1:25">
      <c r="A186" s="23"/>
      <c r="B186" s="23"/>
      <c r="C186" s="23" t="s">
        <v>131</v>
      </c>
      <c r="D186" s="23"/>
      <c r="E186" s="98">
        <f t="shared" ref="E186:X198" si="29">E149-E148</f>
        <v>0</v>
      </c>
      <c r="F186" s="98">
        <f t="shared" si="29"/>
        <v>0</v>
      </c>
      <c r="G186" s="98">
        <f t="shared" si="29"/>
        <v>0</v>
      </c>
      <c r="H186" s="98">
        <f t="shared" si="29"/>
        <v>0</v>
      </c>
      <c r="I186" s="98">
        <f t="shared" si="29"/>
        <v>0</v>
      </c>
      <c r="J186" s="98">
        <f t="shared" si="29"/>
        <v>0</v>
      </c>
      <c r="K186" s="98">
        <f t="shared" si="29"/>
        <v>0</v>
      </c>
      <c r="L186" s="98">
        <f t="shared" si="29"/>
        <v>0</v>
      </c>
      <c r="M186" s="98">
        <f t="shared" si="29"/>
        <v>0</v>
      </c>
      <c r="N186" s="98">
        <f t="shared" si="29"/>
        <v>0</v>
      </c>
      <c r="O186" s="98">
        <f t="shared" si="29"/>
        <v>0</v>
      </c>
      <c r="P186" s="98">
        <f t="shared" si="29"/>
        <v>0</v>
      </c>
      <c r="Q186" s="98">
        <f t="shared" si="29"/>
        <v>0</v>
      </c>
      <c r="R186" s="98">
        <f t="shared" si="29"/>
        <v>0</v>
      </c>
      <c r="S186" s="98">
        <f t="shared" si="29"/>
        <v>0</v>
      </c>
      <c r="T186" s="98">
        <f t="shared" si="29"/>
        <v>0</v>
      </c>
      <c r="U186" s="98">
        <f t="shared" si="29"/>
        <v>0</v>
      </c>
      <c r="V186" s="98">
        <f t="shared" si="29"/>
        <v>0</v>
      </c>
      <c r="W186" s="98">
        <f t="shared" si="29"/>
        <v>0</v>
      </c>
      <c r="X186" s="98">
        <f t="shared" si="29"/>
        <v>0</v>
      </c>
      <c r="Y186" s="99">
        <f t="shared" si="28"/>
        <v>0</v>
      </c>
    </row>
    <row r="187" spans="1:25">
      <c r="A187" s="23"/>
      <c r="B187" s="23"/>
      <c r="C187" s="23" t="s">
        <v>134</v>
      </c>
      <c r="D187" s="23"/>
      <c r="E187" s="98">
        <f t="shared" si="29"/>
        <v>1.362380601532813E-2</v>
      </c>
      <c r="F187" s="98">
        <f t="shared" si="29"/>
        <v>1.7660888354412096E-2</v>
      </c>
      <c r="G187" s="98">
        <f t="shared" si="29"/>
        <v>2.2474724960787895E-2</v>
      </c>
      <c r="H187" s="98">
        <f t="shared" si="29"/>
        <v>3.0837282497666346E-2</v>
      </c>
      <c r="I187" s="98">
        <f t="shared" si="29"/>
        <v>3.3553378951653556E-2</v>
      </c>
      <c r="J187" s="98">
        <f t="shared" si="29"/>
        <v>3.0195399106224541E-2</v>
      </c>
      <c r="K187" s="98">
        <f t="shared" si="29"/>
        <v>4.1409001284110347E-2</v>
      </c>
      <c r="L187" s="98">
        <f t="shared" si="29"/>
        <v>3.832551976882026E-2</v>
      </c>
      <c r="M187" s="98">
        <f t="shared" si="29"/>
        <v>3.8992434242621943E-2</v>
      </c>
      <c r="N187" s="98">
        <f t="shared" si="29"/>
        <v>4.563437295160927E-2</v>
      </c>
      <c r="O187" s="98">
        <f t="shared" si="29"/>
        <v>4.7077464009690873E-2</v>
      </c>
      <c r="P187" s="98">
        <f t="shared" si="29"/>
        <v>5.2699918327071382E-2</v>
      </c>
      <c r="Q187" s="98">
        <f t="shared" si="29"/>
        <v>5.8870647674116705E-2</v>
      </c>
      <c r="R187" s="98">
        <f t="shared" si="29"/>
        <v>5.4611830950688167E-2</v>
      </c>
      <c r="S187" s="98">
        <f t="shared" si="29"/>
        <v>6.0151418924226929E-2</v>
      </c>
      <c r="T187" s="98">
        <f t="shared" si="29"/>
        <v>5.9489754300264486E-2</v>
      </c>
      <c r="U187" s="98">
        <f t="shared" si="29"/>
        <v>5.8920274126617267E-2</v>
      </c>
      <c r="V187" s="98">
        <f t="shared" si="29"/>
        <v>5.5580903008922711E-2</v>
      </c>
      <c r="W187" s="98">
        <f t="shared" si="29"/>
        <v>5.5078267499679534E-2</v>
      </c>
      <c r="X187" s="98">
        <f t="shared" si="29"/>
        <v>5.794597194140938E-2</v>
      </c>
      <c r="Y187" s="99">
        <f t="shared" si="28"/>
        <v>0.87313325889592264</v>
      </c>
    </row>
    <row r="188" spans="1:25">
      <c r="A188" s="23"/>
      <c r="B188" s="23"/>
      <c r="C188" s="23" t="s">
        <v>137</v>
      </c>
      <c r="D188" s="23"/>
      <c r="E188" s="98">
        <f t="shared" si="29"/>
        <v>1.2831919179381424E-2</v>
      </c>
      <c r="F188" s="98">
        <f t="shared" si="29"/>
        <v>1.6634345185546628E-2</v>
      </c>
      <c r="G188" s="98">
        <f t="shared" si="29"/>
        <v>2.1168376439827802E-2</v>
      </c>
      <c r="H188" s="98">
        <f t="shared" si="29"/>
        <v>2.9044858410095076E-2</v>
      </c>
      <c r="I188" s="98">
        <f t="shared" si="29"/>
        <v>3.1603081137411948E-2</v>
      </c>
      <c r="J188" s="98">
        <f t="shared" si="29"/>
        <v>2.8440284637369528E-2</v>
      </c>
      <c r="K188" s="98">
        <f t="shared" si="29"/>
        <v>3.9002093627784784E-2</v>
      </c>
      <c r="L188" s="98">
        <f t="shared" si="29"/>
        <v>3.6097840179754037E-2</v>
      </c>
      <c r="M188" s="98">
        <f t="shared" si="29"/>
        <v>3.6725990097460859E-2</v>
      </c>
      <c r="N188" s="98">
        <f t="shared" si="29"/>
        <v>4.2981864602150588E-2</v>
      </c>
      <c r="O188" s="98">
        <f t="shared" si="29"/>
        <v>4.4341075662918616E-2</v>
      </c>
      <c r="P188" s="98">
        <f t="shared" si="29"/>
        <v>4.9636723539086158E-2</v>
      </c>
      <c r="Q188" s="98">
        <f t="shared" si="29"/>
        <v>5.5448777833608132E-2</v>
      </c>
      <c r="R188" s="98">
        <f t="shared" si="29"/>
        <v>5.1437505804826478E-2</v>
      </c>
      <c r="S188" s="98">
        <f t="shared" si="29"/>
        <v>5.6655103962312436E-2</v>
      </c>
      <c r="T188" s="98">
        <f t="shared" si="29"/>
        <v>5.6031898745723896E-2</v>
      </c>
      <c r="U188" s="98">
        <f t="shared" si="29"/>
        <v>5.5495519737223664E-2</v>
      </c>
      <c r="V188" s="98">
        <f t="shared" si="29"/>
        <v>5.2350250328366377E-2</v>
      </c>
      <c r="W188" s="98">
        <f t="shared" si="29"/>
        <v>5.1876830622886394E-2</v>
      </c>
      <c r="X188" s="98">
        <f t="shared" si="29"/>
        <v>5.4577849089035069E-2</v>
      </c>
      <c r="Y188" s="99">
        <f t="shared" si="28"/>
        <v>0.82238218882277092</v>
      </c>
    </row>
    <row r="189" spans="1:25">
      <c r="A189" s="23"/>
      <c r="B189" s="23"/>
      <c r="C189" s="23" t="s">
        <v>140</v>
      </c>
      <c r="D189" s="23"/>
      <c r="E189" s="98">
        <f t="shared" si="29"/>
        <v>2.6192912568973992E-2</v>
      </c>
      <c r="F189" s="98">
        <f t="shared" si="29"/>
        <v>3.3954542808160071E-2</v>
      </c>
      <c r="G189" s="98">
        <f t="shared" si="29"/>
        <v>4.3209548436562606E-2</v>
      </c>
      <c r="H189" s="98">
        <f t="shared" si="29"/>
        <v>5.9287268434192519E-2</v>
      </c>
      <c r="I189" s="98">
        <f t="shared" si="29"/>
        <v>6.4509192239342483E-2</v>
      </c>
      <c r="J189" s="98">
        <f t="shared" si="29"/>
        <v>5.805319364388839E-2</v>
      </c>
      <c r="K189" s="98">
        <f t="shared" si="29"/>
        <v>7.9612286682805566E-2</v>
      </c>
      <c r="L189" s="98">
        <f t="shared" si="29"/>
        <v>7.368403420716324E-2</v>
      </c>
      <c r="M189" s="98">
        <f t="shared" si="29"/>
        <v>7.4966233357945056E-2</v>
      </c>
      <c r="N189" s="98">
        <f t="shared" si="29"/>
        <v>8.7735918987441819E-2</v>
      </c>
      <c r="O189" s="98">
        <f t="shared" si="29"/>
        <v>9.051038288327784E-2</v>
      </c>
      <c r="P189" s="98">
        <f t="shared" si="29"/>
        <v>0.10132002405054819</v>
      </c>
      <c r="Q189" s="98">
        <f t="shared" si="29"/>
        <v>0.11318377006191316</v>
      </c>
      <c r="R189" s="98">
        <f t="shared" si="29"/>
        <v>0.10499583682515523</v>
      </c>
      <c r="S189" s="98">
        <f t="shared" si="29"/>
        <v>0.1156461604788972</v>
      </c>
      <c r="T189" s="98">
        <f t="shared" si="29"/>
        <v>0.11437405460584416</v>
      </c>
      <c r="U189" s="98">
        <f t="shared" si="29"/>
        <v>0.11327918108949186</v>
      </c>
      <c r="V189" s="98">
        <f t="shared" si="29"/>
        <v>0.10685895933774947</v>
      </c>
      <c r="W189" s="98">
        <f t="shared" si="29"/>
        <v>0.10589260030908632</v>
      </c>
      <c r="X189" s="98">
        <f t="shared" si="29"/>
        <v>0.11140600321803684</v>
      </c>
      <c r="Y189" s="99">
        <f t="shared" si="28"/>
        <v>1.6786721042264752</v>
      </c>
    </row>
    <row r="190" spans="1:25">
      <c r="A190" s="23"/>
      <c r="B190" s="23"/>
      <c r="C190" s="23" t="s">
        <v>143</v>
      </c>
      <c r="D190" s="23"/>
      <c r="E190" s="98">
        <f t="shared" si="29"/>
        <v>0</v>
      </c>
      <c r="F190" s="98">
        <f t="shared" si="29"/>
        <v>0</v>
      </c>
      <c r="G190" s="98">
        <f t="shared" si="29"/>
        <v>0</v>
      </c>
      <c r="H190" s="98">
        <f t="shared" si="29"/>
        <v>0</v>
      </c>
      <c r="I190" s="98">
        <f t="shared" si="29"/>
        <v>0</v>
      </c>
      <c r="J190" s="98">
        <f t="shared" si="29"/>
        <v>0</v>
      </c>
      <c r="K190" s="98">
        <f t="shared" si="29"/>
        <v>0</v>
      </c>
      <c r="L190" s="98">
        <f t="shared" si="29"/>
        <v>0</v>
      </c>
      <c r="M190" s="98">
        <f t="shared" si="29"/>
        <v>0</v>
      </c>
      <c r="N190" s="98">
        <f t="shared" si="29"/>
        <v>0</v>
      </c>
      <c r="O190" s="98">
        <f t="shared" si="29"/>
        <v>0</v>
      </c>
      <c r="P190" s="98">
        <f t="shared" si="29"/>
        <v>0</v>
      </c>
      <c r="Q190" s="98">
        <f t="shared" si="29"/>
        <v>0</v>
      </c>
      <c r="R190" s="98">
        <f t="shared" si="29"/>
        <v>0</v>
      </c>
      <c r="S190" s="98">
        <f t="shared" si="29"/>
        <v>0</v>
      </c>
      <c r="T190" s="98">
        <f t="shared" si="29"/>
        <v>0</v>
      </c>
      <c r="U190" s="98">
        <f t="shared" si="29"/>
        <v>0</v>
      </c>
      <c r="V190" s="98">
        <f t="shared" si="29"/>
        <v>0</v>
      </c>
      <c r="W190" s="98">
        <f t="shared" si="29"/>
        <v>0</v>
      </c>
      <c r="X190" s="98">
        <f t="shared" si="29"/>
        <v>0</v>
      </c>
      <c r="Y190" s="99">
        <f t="shared" si="28"/>
        <v>0</v>
      </c>
    </row>
    <row r="191" spans="1:25">
      <c r="A191" s="23"/>
      <c r="B191" s="23"/>
      <c r="C191" s="23" t="s">
        <v>146</v>
      </c>
      <c r="D191" s="23"/>
      <c r="E191" s="98">
        <f t="shared" si="29"/>
        <v>8.9351644408276476E-3</v>
      </c>
      <c r="F191" s="98">
        <f t="shared" si="29"/>
        <v>1.1582882304711772E-2</v>
      </c>
      <c r="G191" s="98">
        <f t="shared" si="29"/>
        <v>1.4740033956816279E-2</v>
      </c>
      <c r="H191" s="98">
        <f t="shared" si="29"/>
        <v>2.0224611956078831E-2</v>
      </c>
      <c r="I191" s="98">
        <f t="shared" si="29"/>
        <v>2.2005962074116314E-2</v>
      </c>
      <c r="J191" s="98">
        <f t="shared" si="29"/>
        <v>1.9803633145318134E-2</v>
      </c>
      <c r="K191" s="98">
        <f t="shared" si="29"/>
        <v>2.7158066944559134E-2</v>
      </c>
      <c r="L191" s="98">
        <f t="shared" si="29"/>
        <v>2.5135767569599454E-2</v>
      </c>
      <c r="M191" s="98">
        <f t="shared" si="29"/>
        <v>2.5573162999678489E-2</v>
      </c>
      <c r="N191" s="98">
        <f t="shared" si="29"/>
        <v>2.9929274243770454E-2</v>
      </c>
      <c r="O191" s="98">
        <f t="shared" si="29"/>
        <v>3.0875724589036646E-2</v>
      </c>
      <c r="P191" s="98">
        <f t="shared" si="29"/>
        <v>3.4563207648492633E-2</v>
      </c>
      <c r="Q191" s="98">
        <f t="shared" si="29"/>
        <v>3.8610276534650878E-2</v>
      </c>
      <c r="R191" s="98">
        <f t="shared" si="29"/>
        <v>3.5817134316949883E-2</v>
      </c>
      <c r="S191" s="98">
        <f t="shared" si="29"/>
        <v>3.9450269537923521E-2</v>
      </c>
      <c r="T191" s="98">
        <f t="shared" si="29"/>
        <v>3.9016317218495855E-2</v>
      </c>
      <c r="U191" s="98">
        <f t="shared" si="29"/>
        <v>3.8642824011707488E-2</v>
      </c>
      <c r="V191" s="98">
        <f t="shared" si="29"/>
        <v>3.6452699605063588E-2</v>
      </c>
      <c r="W191" s="98">
        <f t="shared" si="29"/>
        <v>3.6123046428570005E-2</v>
      </c>
      <c r="X191" s="98">
        <f t="shared" si="29"/>
        <v>3.8003828548171414E-2</v>
      </c>
      <c r="Y191" s="99">
        <f t="shared" si="28"/>
        <v>0.5726438880745377</v>
      </c>
    </row>
    <row r="192" spans="1:25">
      <c r="A192" s="23"/>
      <c r="B192" s="23"/>
      <c r="C192" s="23" t="s">
        <v>149</v>
      </c>
      <c r="D192" s="23"/>
      <c r="E192" s="98">
        <f t="shared" si="29"/>
        <v>0</v>
      </c>
      <c r="F192" s="98">
        <f t="shared" si="29"/>
        <v>0</v>
      </c>
      <c r="G192" s="98">
        <f t="shared" si="29"/>
        <v>0</v>
      </c>
      <c r="H192" s="98">
        <f t="shared" si="29"/>
        <v>0</v>
      </c>
      <c r="I192" s="98">
        <f t="shared" si="29"/>
        <v>0</v>
      </c>
      <c r="J192" s="98">
        <f t="shared" si="29"/>
        <v>0</v>
      </c>
      <c r="K192" s="98">
        <f t="shared" si="29"/>
        <v>0</v>
      </c>
      <c r="L192" s="98">
        <f t="shared" si="29"/>
        <v>0</v>
      </c>
      <c r="M192" s="98">
        <f t="shared" si="29"/>
        <v>0</v>
      </c>
      <c r="N192" s="98">
        <f t="shared" si="29"/>
        <v>0</v>
      </c>
      <c r="O192" s="98">
        <f t="shared" si="29"/>
        <v>0</v>
      </c>
      <c r="P192" s="98">
        <f t="shared" si="29"/>
        <v>0</v>
      </c>
      <c r="Q192" s="98">
        <f t="shared" si="29"/>
        <v>0</v>
      </c>
      <c r="R192" s="98">
        <f t="shared" si="29"/>
        <v>0</v>
      </c>
      <c r="S192" s="98">
        <f t="shared" si="29"/>
        <v>0</v>
      </c>
      <c r="T192" s="98">
        <f t="shared" si="29"/>
        <v>0</v>
      </c>
      <c r="U192" s="98">
        <f t="shared" si="29"/>
        <v>0</v>
      </c>
      <c r="V192" s="98">
        <f t="shared" si="29"/>
        <v>0</v>
      </c>
      <c r="W192" s="98">
        <f t="shared" si="29"/>
        <v>0</v>
      </c>
      <c r="X192" s="98">
        <f t="shared" si="29"/>
        <v>0</v>
      </c>
      <c r="Y192" s="99">
        <f t="shared" si="28"/>
        <v>0</v>
      </c>
    </row>
    <row r="193" spans="1:25">
      <c r="A193" s="23"/>
      <c r="B193" s="23"/>
      <c r="C193" s="23" t="s">
        <v>152</v>
      </c>
      <c r="D193" s="23"/>
      <c r="E193" s="98">
        <f t="shared" si="29"/>
        <v>6.0522853499179463E-3</v>
      </c>
      <c r="F193" s="98">
        <f t="shared" si="29"/>
        <v>7.8457323697713188E-3</v>
      </c>
      <c r="G193" s="98">
        <f t="shared" si="29"/>
        <v>9.9842473146323774E-3</v>
      </c>
      <c r="H193" s="98">
        <f t="shared" si="29"/>
        <v>1.369925796667415E-2</v>
      </c>
      <c r="I193" s="98">
        <f t="shared" si="29"/>
        <v>1.4905865779420213E-2</v>
      </c>
      <c r="J193" s="98">
        <f t="shared" si="29"/>
        <v>1.341410553261807E-2</v>
      </c>
      <c r="K193" s="98">
        <f t="shared" si="29"/>
        <v>1.8395673833331405E-2</v>
      </c>
      <c r="L193" s="98">
        <f t="shared" si="29"/>
        <v>1.7025857646816689E-2</v>
      </c>
      <c r="M193" s="98">
        <f t="shared" si="29"/>
        <v>1.7322129972985822E-2</v>
      </c>
      <c r="N193" s="98">
        <f t="shared" si="29"/>
        <v>2.0272767136949366E-2</v>
      </c>
      <c r="O193" s="98">
        <f t="shared" si="29"/>
        <v>2.091385075628438E-2</v>
      </c>
      <c r="P193" s="98">
        <f t="shared" si="29"/>
        <v>2.3411588749425172E-2</v>
      </c>
      <c r="Q193" s="98">
        <f t="shared" si="29"/>
        <v>2.6152894283533068E-2</v>
      </c>
      <c r="R193" s="98">
        <f t="shared" si="29"/>
        <v>2.4260943235918875E-2</v>
      </c>
      <c r="S193" s="98">
        <f t="shared" si="29"/>
        <v>2.6721868406103244E-2</v>
      </c>
      <c r="T193" s="98">
        <f t="shared" si="29"/>
        <v>2.6427928290862157E-2</v>
      </c>
      <c r="U193" s="98">
        <f t="shared" si="29"/>
        <v>2.6174940505499178E-2</v>
      </c>
      <c r="V193" s="98">
        <f t="shared" si="29"/>
        <v>2.4691447062417105E-2</v>
      </c>
      <c r="W193" s="98">
        <f t="shared" si="29"/>
        <v>2.4468154575316259E-2</v>
      </c>
      <c r="X193" s="98">
        <f t="shared" si="29"/>
        <v>2.5742113229825114E-2</v>
      </c>
      <c r="Y193" s="99">
        <f t="shared" si="28"/>
        <v>0.3878836519983011</v>
      </c>
    </row>
    <row r="194" spans="1:25">
      <c r="A194" s="23"/>
      <c r="B194" s="23"/>
      <c r="C194" s="23" t="s">
        <v>155</v>
      </c>
      <c r="D194" s="23"/>
      <c r="E194" s="98">
        <f t="shared" si="29"/>
        <v>0</v>
      </c>
      <c r="F194" s="98">
        <f t="shared" si="29"/>
        <v>0</v>
      </c>
      <c r="G194" s="98">
        <f t="shared" si="29"/>
        <v>0</v>
      </c>
      <c r="H194" s="98">
        <f t="shared" si="29"/>
        <v>0</v>
      </c>
      <c r="I194" s="98">
        <f t="shared" si="29"/>
        <v>0</v>
      </c>
      <c r="J194" s="98">
        <f t="shared" si="29"/>
        <v>0</v>
      </c>
      <c r="K194" s="98">
        <f t="shared" si="29"/>
        <v>0</v>
      </c>
      <c r="L194" s="98">
        <f t="shared" si="29"/>
        <v>0</v>
      </c>
      <c r="M194" s="98">
        <f t="shared" si="29"/>
        <v>0</v>
      </c>
      <c r="N194" s="98">
        <f t="shared" si="29"/>
        <v>0</v>
      </c>
      <c r="O194" s="98">
        <f t="shared" si="29"/>
        <v>0</v>
      </c>
      <c r="P194" s="98">
        <f t="shared" si="29"/>
        <v>0</v>
      </c>
      <c r="Q194" s="98">
        <f t="shared" si="29"/>
        <v>0</v>
      </c>
      <c r="R194" s="98">
        <f t="shared" si="29"/>
        <v>0</v>
      </c>
      <c r="S194" s="98">
        <f t="shared" si="29"/>
        <v>0</v>
      </c>
      <c r="T194" s="98">
        <f t="shared" si="29"/>
        <v>0</v>
      </c>
      <c r="U194" s="98">
        <f t="shared" si="29"/>
        <v>0</v>
      </c>
      <c r="V194" s="98">
        <f t="shared" si="29"/>
        <v>0</v>
      </c>
      <c r="W194" s="98">
        <f t="shared" si="29"/>
        <v>0</v>
      </c>
      <c r="X194" s="98">
        <f t="shared" si="29"/>
        <v>0</v>
      </c>
      <c r="Y194" s="99">
        <f t="shared" si="28"/>
        <v>0</v>
      </c>
    </row>
    <row r="195" spans="1:25">
      <c r="A195" s="23"/>
      <c r="B195" s="23"/>
      <c r="C195" s="23" t="s">
        <v>158</v>
      </c>
      <c r="D195" s="23"/>
      <c r="E195" s="98">
        <f t="shared" si="29"/>
        <v>0</v>
      </c>
      <c r="F195" s="98">
        <f t="shared" si="29"/>
        <v>0</v>
      </c>
      <c r="G195" s="98">
        <f t="shared" si="29"/>
        <v>0</v>
      </c>
      <c r="H195" s="98">
        <f t="shared" si="29"/>
        <v>0</v>
      </c>
      <c r="I195" s="98">
        <f t="shared" si="29"/>
        <v>0</v>
      </c>
      <c r="J195" s="98">
        <f t="shared" si="29"/>
        <v>0</v>
      </c>
      <c r="K195" s="98">
        <f t="shared" si="29"/>
        <v>0</v>
      </c>
      <c r="L195" s="98">
        <f t="shared" si="29"/>
        <v>0</v>
      </c>
      <c r="M195" s="98">
        <f t="shared" si="29"/>
        <v>0</v>
      </c>
      <c r="N195" s="98">
        <f t="shared" si="29"/>
        <v>0</v>
      </c>
      <c r="O195" s="98">
        <f t="shared" si="29"/>
        <v>0</v>
      </c>
      <c r="P195" s="98">
        <f t="shared" si="29"/>
        <v>0</v>
      </c>
      <c r="Q195" s="98">
        <f t="shared" si="29"/>
        <v>0</v>
      </c>
      <c r="R195" s="98">
        <f t="shared" si="29"/>
        <v>0</v>
      </c>
      <c r="S195" s="98">
        <f t="shared" si="29"/>
        <v>0</v>
      </c>
      <c r="T195" s="98">
        <f t="shared" si="29"/>
        <v>0</v>
      </c>
      <c r="U195" s="98">
        <f t="shared" si="29"/>
        <v>0</v>
      </c>
      <c r="V195" s="98">
        <f t="shared" si="29"/>
        <v>0</v>
      </c>
      <c r="W195" s="98">
        <f t="shared" si="29"/>
        <v>0</v>
      </c>
      <c r="X195" s="98">
        <f t="shared" si="29"/>
        <v>0</v>
      </c>
      <c r="Y195" s="99">
        <f t="shared" si="28"/>
        <v>0</v>
      </c>
    </row>
    <row r="196" spans="1:25">
      <c r="A196" s="23"/>
      <c r="B196" s="23"/>
      <c r="C196" s="23" t="s">
        <v>161</v>
      </c>
      <c r="D196" s="23"/>
      <c r="E196" s="98">
        <f t="shared" si="29"/>
        <v>0</v>
      </c>
      <c r="F196" s="98">
        <f t="shared" si="29"/>
        <v>0</v>
      </c>
      <c r="G196" s="98">
        <f t="shared" si="29"/>
        <v>0</v>
      </c>
      <c r="H196" s="98">
        <f t="shared" si="29"/>
        <v>0</v>
      </c>
      <c r="I196" s="98">
        <f t="shared" si="29"/>
        <v>0</v>
      </c>
      <c r="J196" s="98">
        <f t="shared" si="29"/>
        <v>0</v>
      </c>
      <c r="K196" s="98">
        <f t="shared" si="29"/>
        <v>0</v>
      </c>
      <c r="L196" s="98">
        <f t="shared" si="29"/>
        <v>0</v>
      </c>
      <c r="M196" s="98">
        <f t="shared" si="29"/>
        <v>0</v>
      </c>
      <c r="N196" s="98">
        <f t="shared" si="29"/>
        <v>0</v>
      </c>
      <c r="O196" s="98">
        <f t="shared" si="29"/>
        <v>0</v>
      </c>
      <c r="P196" s="98">
        <f t="shared" si="29"/>
        <v>0</v>
      </c>
      <c r="Q196" s="98">
        <f t="shared" si="29"/>
        <v>0</v>
      </c>
      <c r="R196" s="98">
        <f t="shared" si="29"/>
        <v>0</v>
      </c>
      <c r="S196" s="98">
        <f t="shared" si="29"/>
        <v>0</v>
      </c>
      <c r="T196" s="98">
        <f t="shared" si="29"/>
        <v>0</v>
      </c>
      <c r="U196" s="98">
        <f t="shared" si="29"/>
        <v>0</v>
      </c>
      <c r="V196" s="98">
        <f t="shared" si="29"/>
        <v>0</v>
      </c>
      <c r="W196" s="98">
        <f t="shared" si="29"/>
        <v>0</v>
      </c>
      <c r="X196" s="98">
        <f t="shared" si="29"/>
        <v>0</v>
      </c>
      <c r="Y196" s="99">
        <f t="shared" si="28"/>
        <v>0</v>
      </c>
    </row>
    <row r="197" spans="1:25">
      <c r="A197" s="23"/>
      <c r="B197" s="23"/>
      <c r="C197" s="23" t="s">
        <v>164</v>
      </c>
      <c r="D197" s="23"/>
      <c r="E197" s="98">
        <f t="shared" si="29"/>
        <v>0</v>
      </c>
      <c r="F197" s="98">
        <f t="shared" si="29"/>
        <v>0</v>
      </c>
      <c r="G197" s="98">
        <f t="shared" si="29"/>
        <v>0</v>
      </c>
      <c r="H197" s="98">
        <f t="shared" si="29"/>
        <v>0</v>
      </c>
      <c r="I197" s="98">
        <f t="shared" si="29"/>
        <v>0</v>
      </c>
      <c r="J197" s="98">
        <f t="shared" si="29"/>
        <v>0</v>
      </c>
      <c r="K197" s="98">
        <f t="shared" si="29"/>
        <v>0</v>
      </c>
      <c r="L197" s="98">
        <f t="shared" si="29"/>
        <v>0</v>
      </c>
      <c r="M197" s="98">
        <f t="shared" si="29"/>
        <v>0</v>
      </c>
      <c r="N197" s="98">
        <f t="shared" si="29"/>
        <v>0</v>
      </c>
      <c r="O197" s="98">
        <f t="shared" si="29"/>
        <v>0</v>
      </c>
      <c r="P197" s="98">
        <f t="shared" si="29"/>
        <v>0</v>
      </c>
      <c r="Q197" s="98">
        <f t="shared" si="29"/>
        <v>0</v>
      </c>
      <c r="R197" s="98">
        <f t="shared" si="29"/>
        <v>0</v>
      </c>
      <c r="S197" s="98">
        <f t="shared" si="29"/>
        <v>0</v>
      </c>
      <c r="T197" s="98">
        <f t="shared" si="29"/>
        <v>0</v>
      </c>
      <c r="U197" s="98">
        <f t="shared" si="29"/>
        <v>0</v>
      </c>
      <c r="V197" s="98">
        <f t="shared" si="29"/>
        <v>0</v>
      </c>
      <c r="W197" s="98">
        <f t="shared" si="29"/>
        <v>0</v>
      </c>
      <c r="X197" s="98">
        <f t="shared" si="29"/>
        <v>0</v>
      </c>
      <c r="Y197" s="99">
        <f t="shared" si="28"/>
        <v>0</v>
      </c>
    </row>
    <row r="198" spans="1:25">
      <c r="A198" s="23"/>
      <c r="B198" s="23"/>
      <c r="C198" s="23" t="s">
        <v>167</v>
      </c>
      <c r="D198" s="23"/>
      <c r="E198" s="98">
        <f t="shared" si="29"/>
        <v>0</v>
      </c>
      <c r="F198" s="98">
        <f t="shared" si="29"/>
        <v>0</v>
      </c>
      <c r="G198" s="98">
        <f t="shared" si="29"/>
        <v>0</v>
      </c>
      <c r="H198" s="98">
        <f t="shared" si="29"/>
        <v>0</v>
      </c>
      <c r="I198" s="98">
        <f t="shared" si="29"/>
        <v>0</v>
      </c>
      <c r="J198" s="98">
        <f t="shared" si="29"/>
        <v>0</v>
      </c>
      <c r="K198" s="98">
        <f t="shared" si="29"/>
        <v>0</v>
      </c>
      <c r="L198" s="98">
        <f t="shared" si="29"/>
        <v>0</v>
      </c>
      <c r="M198" s="98">
        <f t="shared" si="29"/>
        <v>0</v>
      </c>
      <c r="N198" s="98">
        <f t="shared" si="29"/>
        <v>0</v>
      </c>
      <c r="O198" s="98">
        <f t="shared" si="29"/>
        <v>0</v>
      </c>
      <c r="P198" s="98">
        <f t="shared" si="29"/>
        <v>0</v>
      </c>
      <c r="Q198" s="98">
        <f t="shared" si="29"/>
        <v>0</v>
      </c>
      <c r="R198" s="98">
        <f t="shared" si="29"/>
        <v>0</v>
      </c>
      <c r="S198" s="98">
        <f t="shared" si="29"/>
        <v>0</v>
      </c>
      <c r="T198" s="98">
        <f t="shared" ref="T198:X198" si="30">T161-T160</f>
        <v>0</v>
      </c>
      <c r="U198" s="98">
        <f t="shared" si="30"/>
        <v>0</v>
      </c>
      <c r="V198" s="98">
        <f t="shared" si="30"/>
        <v>0</v>
      </c>
      <c r="W198" s="98">
        <f t="shared" si="30"/>
        <v>0</v>
      </c>
      <c r="X198" s="98">
        <f t="shared" si="30"/>
        <v>0</v>
      </c>
      <c r="Y198" s="99">
        <f t="shared" si="28"/>
        <v>0</v>
      </c>
    </row>
    <row r="199" spans="1:25">
      <c r="A199" s="23"/>
      <c r="B199" s="23"/>
      <c r="C199" s="23" t="s">
        <v>170</v>
      </c>
      <c r="D199" s="23"/>
      <c r="E199" s="98">
        <f t="shared" ref="E199:X203" si="31">E162-E161</f>
        <v>0</v>
      </c>
      <c r="F199" s="98">
        <f t="shared" si="31"/>
        <v>0</v>
      </c>
      <c r="G199" s="98">
        <f t="shared" si="31"/>
        <v>0</v>
      </c>
      <c r="H199" s="98">
        <f t="shared" si="31"/>
        <v>0</v>
      </c>
      <c r="I199" s="98">
        <f t="shared" si="31"/>
        <v>0</v>
      </c>
      <c r="J199" s="98">
        <f t="shared" si="31"/>
        <v>0</v>
      </c>
      <c r="K199" s="98">
        <f t="shared" si="31"/>
        <v>0</v>
      </c>
      <c r="L199" s="98">
        <f t="shared" si="31"/>
        <v>0</v>
      </c>
      <c r="M199" s="98">
        <f t="shared" si="31"/>
        <v>0</v>
      </c>
      <c r="N199" s="98">
        <f t="shared" si="31"/>
        <v>0</v>
      </c>
      <c r="O199" s="98">
        <f t="shared" si="31"/>
        <v>0</v>
      </c>
      <c r="P199" s="98">
        <f t="shared" si="31"/>
        <v>0</v>
      </c>
      <c r="Q199" s="98">
        <f t="shared" si="31"/>
        <v>0</v>
      </c>
      <c r="R199" s="98">
        <f t="shared" si="31"/>
        <v>0</v>
      </c>
      <c r="S199" s="98">
        <f t="shared" si="31"/>
        <v>0</v>
      </c>
      <c r="T199" s="98">
        <f t="shared" si="31"/>
        <v>0</v>
      </c>
      <c r="U199" s="98">
        <f t="shared" si="31"/>
        <v>0</v>
      </c>
      <c r="V199" s="98">
        <f t="shared" si="31"/>
        <v>0</v>
      </c>
      <c r="W199" s="98">
        <f t="shared" si="31"/>
        <v>0</v>
      </c>
      <c r="X199" s="98">
        <f t="shared" si="31"/>
        <v>0</v>
      </c>
      <c r="Y199" s="99">
        <f t="shared" si="28"/>
        <v>0</v>
      </c>
    </row>
    <row r="200" spans="1:25">
      <c r="A200" s="23"/>
      <c r="B200" s="23"/>
      <c r="C200" s="23" t="s">
        <v>173</v>
      </c>
      <c r="D200" s="23"/>
      <c r="E200" s="98">
        <f t="shared" si="31"/>
        <v>0</v>
      </c>
      <c r="F200" s="98">
        <f t="shared" si="31"/>
        <v>0</v>
      </c>
      <c r="G200" s="98">
        <f t="shared" si="31"/>
        <v>0</v>
      </c>
      <c r="H200" s="98">
        <f t="shared" si="31"/>
        <v>0</v>
      </c>
      <c r="I200" s="98">
        <f t="shared" si="31"/>
        <v>0</v>
      </c>
      <c r="J200" s="98">
        <f t="shared" si="31"/>
        <v>0</v>
      </c>
      <c r="K200" s="98">
        <f t="shared" si="31"/>
        <v>0</v>
      </c>
      <c r="L200" s="98">
        <f t="shared" si="31"/>
        <v>0</v>
      </c>
      <c r="M200" s="98">
        <f t="shared" si="31"/>
        <v>0</v>
      </c>
      <c r="N200" s="98">
        <f t="shared" si="31"/>
        <v>0</v>
      </c>
      <c r="O200" s="98">
        <f t="shared" si="31"/>
        <v>0</v>
      </c>
      <c r="P200" s="98">
        <f t="shared" si="31"/>
        <v>0</v>
      </c>
      <c r="Q200" s="98">
        <f t="shared" si="31"/>
        <v>0</v>
      </c>
      <c r="R200" s="98">
        <f t="shared" si="31"/>
        <v>0</v>
      </c>
      <c r="S200" s="98">
        <f t="shared" si="31"/>
        <v>0</v>
      </c>
      <c r="T200" s="98">
        <f t="shared" si="31"/>
        <v>0</v>
      </c>
      <c r="U200" s="98">
        <f t="shared" si="31"/>
        <v>0</v>
      </c>
      <c r="V200" s="98">
        <f t="shared" si="31"/>
        <v>0</v>
      </c>
      <c r="W200" s="98">
        <f t="shared" si="31"/>
        <v>0</v>
      </c>
      <c r="X200" s="98">
        <f t="shared" si="31"/>
        <v>0</v>
      </c>
      <c r="Y200" s="99">
        <f t="shared" si="28"/>
        <v>0</v>
      </c>
    </row>
    <row r="201" spans="1:25">
      <c r="A201" s="23"/>
      <c r="B201" s="23"/>
      <c r="C201" s="23" t="s">
        <v>176</v>
      </c>
      <c r="D201" s="23"/>
      <c r="E201" s="98">
        <f t="shared" si="31"/>
        <v>0</v>
      </c>
      <c r="F201" s="98">
        <f t="shared" si="31"/>
        <v>0</v>
      </c>
      <c r="G201" s="98">
        <f t="shared" si="31"/>
        <v>0</v>
      </c>
      <c r="H201" s="98">
        <f t="shared" si="31"/>
        <v>0</v>
      </c>
      <c r="I201" s="98">
        <f t="shared" si="31"/>
        <v>0</v>
      </c>
      <c r="J201" s="98">
        <f t="shared" si="31"/>
        <v>0</v>
      </c>
      <c r="K201" s="98">
        <f t="shared" si="31"/>
        <v>0</v>
      </c>
      <c r="L201" s="98">
        <f t="shared" si="31"/>
        <v>0</v>
      </c>
      <c r="M201" s="98">
        <f t="shared" si="31"/>
        <v>0</v>
      </c>
      <c r="N201" s="98">
        <f t="shared" si="31"/>
        <v>0</v>
      </c>
      <c r="O201" s="98">
        <f t="shared" si="31"/>
        <v>0</v>
      </c>
      <c r="P201" s="98">
        <f t="shared" si="31"/>
        <v>0</v>
      </c>
      <c r="Q201" s="98">
        <f t="shared" si="31"/>
        <v>0</v>
      </c>
      <c r="R201" s="98">
        <f t="shared" si="31"/>
        <v>0</v>
      </c>
      <c r="S201" s="98">
        <f t="shared" si="31"/>
        <v>0</v>
      </c>
      <c r="T201" s="98">
        <f t="shared" si="31"/>
        <v>0</v>
      </c>
      <c r="U201" s="98">
        <f t="shared" si="31"/>
        <v>0</v>
      </c>
      <c r="V201" s="98">
        <f t="shared" si="31"/>
        <v>0</v>
      </c>
      <c r="W201" s="98">
        <f t="shared" si="31"/>
        <v>0</v>
      </c>
      <c r="X201" s="98">
        <f t="shared" si="31"/>
        <v>0</v>
      </c>
      <c r="Y201" s="99">
        <f t="shared" ref="Y201:Y203" si="32">Y164-Y163</f>
        <v>0</v>
      </c>
    </row>
    <row r="202" spans="1:25">
      <c r="A202" s="23"/>
      <c r="B202" s="23"/>
      <c r="C202" s="23" t="s">
        <v>179</v>
      </c>
      <c r="D202" s="23"/>
      <c r="E202" s="98">
        <f t="shared" si="31"/>
        <v>0</v>
      </c>
      <c r="F202" s="98">
        <f t="shared" si="31"/>
        <v>0</v>
      </c>
      <c r="G202" s="98">
        <f t="shared" si="31"/>
        <v>0</v>
      </c>
      <c r="H202" s="98">
        <f t="shared" si="31"/>
        <v>0</v>
      </c>
      <c r="I202" s="98">
        <f t="shared" si="31"/>
        <v>0</v>
      </c>
      <c r="J202" s="98">
        <f t="shared" si="31"/>
        <v>0</v>
      </c>
      <c r="K202" s="98">
        <f t="shared" si="31"/>
        <v>0</v>
      </c>
      <c r="L202" s="98">
        <f t="shared" si="31"/>
        <v>0</v>
      </c>
      <c r="M202" s="98">
        <f t="shared" si="31"/>
        <v>0</v>
      </c>
      <c r="N202" s="98">
        <f t="shared" si="31"/>
        <v>0</v>
      </c>
      <c r="O202" s="98">
        <f t="shared" si="31"/>
        <v>0</v>
      </c>
      <c r="P202" s="98">
        <f t="shared" si="31"/>
        <v>0</v>
      </c>
      <c r="Q202" s="98">
        <f t="shared" si="31"/>
        <v>0</v>
      </c>
      <c r="R202" s="98">
        <f t="shared" si="31"/>
        <v>0</v>
      </c>
      <c r="S202" s="98">
        <f t="shared" si="31"/>
        <v>0</v>
      </c>
      <c r="T202" s="98">
        <f t="shared" si="31"/>
        <v>0</v>
      </c>
      <c r="U202" s="98">
        <f t="shared" si="31"/>
        <v>0</v>
      </c>
      <c r="V202" s="98">
        <f t="shared" si="31"/>
        <v>0</v>
      </c>
      <c r="W202" s="98">
        <f t="shared" si="31"/>
        <v>0</v>
      </c>
      <c r="X202" s="98">
        <f t="shared" si="31"/>
        <v>0</v>
      </c>
      <c r="Y202" s="99">
        <f t="shared" si="32"/>
        <v>0</v>
      </c>
    </row>
    <row r="203" spans="1:25">
      <c r="A203" s="23"/>
      <c r="B203" s="23"/>
      <c r="C203" s="23" t="s">
        <v>182</v>
      </c>
      <c r="D203" s="23"/>
      <c r="E203" s="98">
        <f t="shared" si="31"/>
        <v>0</v>
      </c>
      <c r="F203" s="98">
        <f t="shared" si="31"/>
        <v>0</v>
      </c>
      <c r="G203" s="98">
        <f t="shared" si="31"/>
        <v>0</v>
      </c>
      <c r="H203" s="98">
        <f t="shared" si="31"/>
        <v>0</v>
      </c>
      <c r="I203" s="98">
        <f t="shared" si="31"/>
        <v>0</v>
      </c>
      <c r="J203" s="98">
        <f t="shared" si="31"/>
        <v>0</v>
      </c>
      <c r="K203" s="98">
        <f t="shared" si="31"/>
        <v>0</v>
      </c>
      <c r="L203" s="98">
        <f t="shared" si="31"/>
        <v>0</v>
      </c>
      <c r="M203" s="98">
        <f t="shared" si="31"/>
        <v>0</v>
      </c>
      <c r="N203" s="98">
        <f t="shared" si="31"/>
        <v>0</v>
      </c>
      <c r="O203" s="98">
        <f t="shared" si="31"/>
        <v>0</v>
      </c>
      <c r="P203" s="98">
        <f t="shared" si="31"/>
        <v>0</v>
      </c>
      <c r="Q203" s="98">
        <f t="shared" si="31"/>
        <v>0</v>
      </c>
      <c r="R203" s="98">
        <f t="shared" si="31"/>
        <v>0</v>
      </c>
      <c r="S203" s="98">
        <f t="shared" si="31"/>
        <v>0</v>
      </c>
      <c r="T203" s="98">
        <f t="shared" si="31"/>
        <v>0</v>
      </c>
      <c r="U203" s="98">
        <f t="shared" si="31"/>
        <v>0</v>
      </c>
      <c r="V203" s="98">
        <f t="shared" si="31"/>
        <v>0</v>
      </c>
      <c r="W203" s="98">
        <f t="shared" si="31"/>
        <v>0</v>
      </c>
      <c r="X203" s="98">
        <f t="shared" si="31"/>
        <v>0</v>
      </c>
      <c r="Y203" s="99">
        <f t="shared" si="32"/>
        <v>0</v>
      </c>
    </row>
    <row r="204" spans="1:25">
      <c r="A204" s="23"/>
      <c r="B204" s="23"/>
      <c r="C204" s="23"/>
      <c r="D204" s="23"/>
      <c r="E204" s="94"/>
      <c r="F204" s="23"/>
      <c r="G204" s="23"/>
      <c r="H204" s="23"/>
      <c r="I204" s="23"/>
      <c r="J204" s="23"/>
      <c r="K204" s="23"/>
      <c r="L204" s="23"/>
      <c r="M204" s="23"/>
      <c r="N204" s="23"/>
      <c r="O204" s="23"/>
      <c r="P204" s="23"/>
      <c r="Q204" s="23"/>
      <c r="R204" s="23"/>
      <c r="S204" s="23"/>
      <c r="T204" s="23"/>
      <c r="U204" s="23"/>
      <c r="V204" s="23"/>
      <c r="W204" s="23"/>
      <c r="X204" s="23"/>
    </row>
    <row r="205" spans="1:25" ht="15">
      <c r="A205" s="23"/>
      <c r="B205" s="23"/>
      <c r="C205" s="100" t="s">
        <v>187</v>
      </c>
      <c r="D205" s="101"/>
      <c r="E205" s="101">
        <f t="shared" ref="E205:X205" si="33">SUM(E172:E203)</f>
        <v>0.17086170953321048</v>
      </c>
      <c r="F205" s="101">
        <f t="shared" si="33"/>
        <v>0.22149240621269545</v>
      </c>
      <c r="G205" s="101">
        <f t="shared" si="33"/>
        <v>0.281864695061606</v>
      </c>
      <c r="H205" s="101">
        <f t="shared" si="33"/>
        <v>0.38674294092133799</v>
      </c>
      <c r="I205" s="101">
        <f t="shared" si="33"/>
        <v>0.42080661467470881</v>
      </c>
      <c r="J205" s="101">
        <f t="shared" si="33"/>
        <v>0.37869281943110822</v>
      </c>
      <c r="K205" s="101">
        <f t="shared" si="33"/>
        <v>0.51932717931433314</v>
      </c>
      <c r="L205" s="101">
        <f t="shared" si="33"/>
        <v>0.48065597961993339</v>
      </c>
      <c r="M205" s="101">
        <f t="shared" si="33"/>
        <v>0.48902002612632023</v>
      </c>
      <c r="N205" s="101">
        <f t="shared" si="33"/>
        <v>0.57231928928050402</v>
      </c>
      <c r="O205" s="101">
        <f t="shared" si="33"/>
        <v>0.59041768299797948</v>
      </c>
      <c r="P205" s="101">
        <f t="shared" si="33"/>
        <v>0.66093117646369492</v>
      </c>
      <c r="Q205" s="101">
        <f t="shared" si="33"/>
        <v>0.73832081076388001</v>
      </c>
      <c r="R205" s="101">
        <f t="shared" si="33"/>
        <v>0.68490925270624725</v>
      </c>
      <c r="S205" s="101">
        <f t="shared" si="33"/>
        <v>0.75438348554570034</v>
      </c>
      <c r="T205" s="101">
        <f t="shared" si="33"/>
        <v>0.7460852795480013</v>
      </c>
      <c r="U205" s="101">
        <f t="shared" si="33"/>
        <v>0.73894319635148809</v>
      </c>
      <c r="V205" s="101">
        <f t="shared" si="33"/>
        <v>0.69706278075446881</v>
      </c>
      <c r="W205" s="101">
        <f t="shared" si="33"/>
        <v>0.69075902376580134</v>
      </c>
      <c r="X205" s="101">
        <f t="shared" si="33"/>
        <v>0.72672407514708592</v>
      </c>
    </row>
    <row r="206" spans="1:25" ht="15">
      <c r="A206" s="23"/>
      <c r="B206" s="23"/>
      <c r="C206" s="100" t="s">
        <v>188</v>
      </c>
      <c r="D206" s="101"/>
      <c r="E206" s="101">
        <f t="shared" ref="E206:X206" si="34">D206+E205</f>
        <v>0.17086170953321048</v>
      </c>
      <c r="F206" s="101">
        <f t="shared" si="34"/>
        <v>0.39235411574590595</v>
      </c>
      <c r="G206" s="101">
        <f t="shared" si="34"/>
        <v>0.674218810807512</v>
      </c>
      <c r="H206" s="101">
        <f t="shared" si="34"/>
        <v>1.0609617517288501</v>
      </c>
      <c r="I206" s="101">
        <f t="shared" si="34"/>
        <v>1.4817683664035588</v>
      </c>
      <c r="J206" s="101">
        <f t="shared" si="34"/>
        <v>1.8604611858346671</v>
      </c>
      <c r="K206" s="101">
        <f t="shared" si="34"/>
        <v>2.3797883651490004</v>
      </c>
      <c r="L206" s="101">
        <f t="shared" si="34"/>
        <v>2.8604443447689336</v>
      </c>
      <c r="M206" s="101">
        <f t="shared" si="34"/>
        <v>3.3494643708952538</v>
      </c>
      <c r="N206" s="101">
        <f t="shared" si="34"/>
        <v>3.9217836601757581</v>
      </c>
      <c r="O206" s="101">
        <f t="shared" si="34"/>
        <v>4.5122013431737376</v>
      </c>
      <c r="P206" s="101">
        <f t="shared" si="34"/>
        <v>5.1731325196374325</v>
      </c>
      <c r="Q206" s="101">
        <f t="shared" si="34"/>
        <v>5.9114533304013124</v>
      </c>
      <c r="R206" s="101">
        <f t="shared" si="34"/>
        <v>6.5963625831075596</v>
      </c>
      <c r="S206" s="101">
        <f t="shared" si="34"/>
        <v>7.35074606865326</v>
      </c>
      <c r="T206" s="101">
        <f t="shared" si="34"/>
        <v>8.0968313482012615</v>
      </c>
      <c r="U206" s="101">
        <f t="shared" si="34"/>
        <v>8.8357745445527502</v>
      </c>
      <c r="V206" s="101">
        <f t="shared" si="34"/>
        <v>9.5328373253072183</v>
      </c>
      <c r="W206" s="101">
        <f t="shared" si="34"/>
        <v>10.22359634907302</v>
      </c>
      <c r="X206" s="101">
        <f t="shared" si="34"/>
        <v>10.950320424220106</v>
      </c>
      <c r="Y206" s="307">
        <f>SUM(Y172:Y203)</f>
        <v>10.950320424220104</v>
      </c>
    </row>
    <row r="207" spans="1:25">
      <c r="A207" s="23"/>
      <c r="B207" s="23"/>
      <c r="C207" s="64"/>
      <c r="D207" s="64"/>
      <c r="E207" s="102"/>
      <c r="F207" s="102"/>
      <c r="G207" s="102"/>
      <c r="H207" s="102"/>
      <c r="I207" s="102"/>
      <c r="J207" s="102"/>
      <c r="K207" s="102"/>
      <c r="L207" s="102"/>
      <c r="M207" s="102"/>
      <c r="N207" s="102"/>
      <c r="O207" s="102"/>
      <c r="P207" s="102"/>
      <c r="Q207" s="102"/>
      <c r="R207" s="102"/>
      <c r="S207" s="102"/>
      <c r="T207" s="102"/>
      <c r="U207" s="102"/>
      <c r="V207" s="102"/>
      <c r="W207" s="102"/>
      <c r="X207" s="102"/>
    </row>
    <row r="208" spans="1:25">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row>
    <row r="209" spans="1:26">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row>
    <row r="210" spans="1:26">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row>
    <row r="211" spans="1:26" ht="15">
      <c r="A211" s="103" t="s">
        <v>189</v>
      </c>
      <c r="B211" s="77"/>
      <c r="C211" s="88"/>
      <c r="D211" s="23"/>
      <c r="E211" s="23"/>
      <c r="F211" s="23"/>
      <c r="G211" s="23"/>
      <c r="H211" s="104"/>
      <c r="I211" s="23"/>
      <c r="J211" s="23"/>
      <c r="K211" s="23"/>
      <c r="L211" s="104"/>
      <c r="M211" s="23"/>
      <c r="N211" s="23"/>
      <c r="O211" s="23"/>
      <c r="P211" s="104"/>
      <c r="Q211" s="23"/>
      <c r="R211" s="23"/>
      <c r="S211" s="23"/>
      <c r="T211" s="104"/>
      <c r="U211" s="23"/>
      <c r="V211" s="23"/>
      <c r="W211" s="23"/>
      <c r="X211" s="104"/>
    </row>
    <row r="212" spans="1:26">
      <c r="A212" s="105" t="s">
        <v>190</v>
      </c>
      <c r="B212" s="106" t="e">
        <f ca="1">1/VLOOKUP($C$11,[1]TURN!TURN,MATCH($C$12,[1]!BLDGTYPE,0),FALSE)</f>
        <v>#N/A</v>
      </c>
      <c r="C212" s="23" t="s">
        <v>191</v>
      </c>
      <c r="D212" s="23"/>
      <c r="E212" s="73">
        <f t="shared" ref="E212:X212" si="35">E11</f>
        <v>2016</v>
      </c>
      <c r="F212" s="73">
        <f t="shared" si="35"/>
        <v>2017</v>
      </c>
      <c r="G212" s="73">
        <f t="shared" si="35"/>
        <v>2018</v>
      </c>
      <c r="H212" s="73">
        <f t="shared" si="35"/>
        <v>2019</v>
      </c>
      <c r="I212" s="73">
        <f t="shared" si="35"/>
        <v>2020</v>
      </c>
      <c r="J212" s="73">
        <f t="shared" si="35"/>
        <v>2021</v>
      </c>
      <c r="K212" s="73">
        <f t="shared" si="35"/>
        <v>2022</v>
      </c>
      <c r="L212" s="73">
        <f t="shared" si="35"/>
        <v>2023</v>
      </c>
      <c r="M212" s="73">
        <f t="shared" si="35"/>
        <v>2024</v>
      </c>
      <c r="N212" s="73">
        <f t="shared" si="35"/>
        <v>2025</v>
      </c>
      <c r="O212" s="73">
        <f t="shared" si="35"/>
        <v>2026</v>
      </c>
      <c r="P212" s="73">
        <f t="shared" si="35"/>
        <v>2027</v>
      </c>
      <c r="Q212" s="73">
        <f t="shared" si="35"/>
        <v>2028</v>
      </c>
      <c r="R212" s="73">
        <f t="shared" si="35"/>
        <v>2029</v>
      </c>
      <c r="S212" s="73">
        <f t="shared" si="35"/>
        <v>2030</v>
      </c>
      <c r="T212" s="73">
        <f t="shared" si="35"/>
        <v>2031</v>
      </c>
      <c r="U212" s="73">
        <f t="shared" si="35"/>
        <v>2032</v>
      </c>
      <c r="V212" s="73">
        <f t="shared" si="35"/>
        <v>2033</v>
      </c>
      <c r="W212" s="73">
        <f t="shared" si="35"/>
        <v>2034</v>
      </c>
      <c r="X212" s="73">
        <f t="shared" si="35"/>
        <v>2035</v>
      </c>
    </row>
    <row r="213" spans="1:26">
      <c r="B213" s="23"/>
      <c r="C213" t="s">
        <v>42</v>
      </c>
      <c r="E213" s="84">
        <f>E40-E65</f>
        <v>2.4254786580665697</v>
      </c>
      <c r="F213" s="84">
        <f t="shared" ref="F213:X227" si="36">F40-F65</f>
        <v>1.5485121090530285</v>
      </c>
      <c r="G213" s="84">
        <f t="shared" si="36"/>
        <v>1.3275664991670539</v>
      </c>
      <c r="H213" s="84">
        <f t="shared" si="36"/>
        <v>1.3657153052823179</v>
      </c>
      <c r="I213" s="84">
        <f t="shared" si="36"/>
        <v>1.1578759392697862</v>
      </c>
      <c r="J213" s="84">
        <f t="shared" si="36"/>
        <v>0.83607287455799528</v>
      </c>
      <c r="K213" s="84">
        <f t="shared" si="36"/>
        <v>0.94218993867154666</v>
      </c>
      <c r="L213" s="84">
        <f t="shared" si="36"/>
        <v>0.73139146560445356</v>
      </c>
      <c r="M213" s="84">
        <f t="shared" si="36"/>
        <v>0.63557349754317083</v>
      </c>
      <c r="N213" s="84">
        <f t="shared" si="36"/>
        <v>0.64599723040881463</v>
      </c>
      <c r="O213" s="84">
        <f t="shared" si="36"/>
        <v>0.58778844258814766</v>
      </c>
      <c r="P213" s="84">
        <f t="shared" si="36"/>
        <v>0.59302488506616458</v>
      </c>
      <c r="Q213" s="84">
        <f t="shared" si="36"/>
        <v>0.6082127336732821</v>
      </c>
      <c r="R213" s="84">
        <f t="shared" si="36"/>
        <v>0.52622733008060907</v>
      </c>
      <c r="S213" s="84">
        <f t="shared" si="36"/>
        <v>0.54779495647823007</v>
      </c>
      <c r="T213" s="84">
        <f t="shared" si="36"/>
        <v>0.5177171544746284</v>
      </c>
      <c r="U213" s="84">
        <f t="shared" si="36"/>
        <v>0.49447217253597087</v>
      </c>
      <c r="V213" s="84">
        <f t="shared" si="36"/>
        <v>0.45315906705973275</v>
      </c>
      <c r="W213" s="84">
        <f t="shared" si="36"/>
        <v>0.43889318991393766</v>
      </c>
      <c r="X213" s="84">
        <f t="shared" si="36"/>
        <v>0.45346884119894115</v>
      </c>
      <c r="Z213" s="164">
        <f>SUM(E213:X213)</f>
        <v>16.837132290694381</v>
      </c>
    </row>
    <row r="214" spans="1:26" ht="15">
      <c r="B214" s="23"/>
      <c r="C214" s="308" t="s">
        <v>503</v>
      </c>
      <c r="E214" s="84">
        <f t="shared" ref="E214:T230" si="37">E41-E66</f>
        <v>2.4254786580665697</v>
      </c>
      <c r="F214" s="84">
        <f t="shared" si="37"/>
        <v>1.5485121090530285</v>
      </c>
      <c r="G214" s="84">
        <f t="shared" si="37"/>
        <v>1.3275664991670539</v>
      </c>
      <c r="H214" s="84">
        <f t="shared" si="37"/>
        <v>1.3657153052823179</v>
      </c>
      <c r="I214" s="84">
        <f t="shared" si="37"/>
        <v>1.1578759392697862</v>
      </c>
      <c r="J214" s="84">
        <f t="shared" si="37"/>
        <v>0.83607287455799528</v>
      </c>
      <c r="K214" s="84">
        <f t="shared" si="37"/>
        <v>0.94218993867154666</v>
      </c>
      <c r="L214" s="84">
        <f t="shared" si="37"/>
        <v>0.73139146560445356</v>
      </c>
      <c r="M214" s="84">
        <f t="shared" si="37"/>
        <v>0.63557349754317083</v>
      </c>
      <c r="N214" s="84">
        <f t="shared" si="37"/>
        <v>0.64599723040881463</v>
      </c>
      <c r="O214" s="84">
        <f t="shared" si="37"/>
        <v>0.58778844258814766</v>
      </c>
      <c r="P214" s="84">
        <f t="shared" si="37"/>
        <v>0.59302488506616458</v>
      </c>
      <c r="Q214" s="84">
        <f t="shared" si="37"/>
        <v>0.6082127336732821</v>
      </c>
      <c r="R214" s="84">
        <f t="shared" si="37"/>
        <v>0.52622733008060907</v>
      </c>
      <c r="S214" s="84">
        <f t="shared" si="37"/>
        <v>0.54779495647823007</v>
      </c>
      <c r="T214" s="84">
        <f t="shared" si="37"/>
        <v>0.5177171544746284</v>
      </c>
      <c r="U214" s="84">
        <f t="shared" si="36"/>
        <v>0.49447217253597087</v>
      </c>
      <c r="V214" s="84">
        <f t="shared" si="36"/>
        <v>0.45315906705973275</v>
      </c>
      <c r="W214" s="84">
        <f t="shared" si="36"/>
        <v>0.43889318991393766</v>
      </c>
      <c r="X214" s="84">
        <f t="shared" si="36"/>
        <v>0.45346884119894115</v>
      </c>
      <c r="Z214" s="164">
        <f t="shared" ref="Z214:Z220" si="38">SUM(E216:X216)</f>
        <v>0</v>
      </c>
    </row>
    <row r="215" spans="1:26" ht="15">
      <c r="B215" s="23"/>
      <c r="C215" s="308" t="s">
        <v>504</v>
      </c>
      <c r="E215" s="84">
        <f t="shared" si="37"/>
        <v>2.4254786580665697</v>
      </c>
      <c r="F215" s="84">
        <f t="shared" si="36"/>
        <v>1.5485121090530285</v>
      </c>
      <c r="G215" s="84">
        <f t="shared" si="36"/>
        <v>1.3275664991670539</v>
      </c>
      <c r="H215" s="84">
        <f t="shared" si="36"/>
        <v>1.3657153052823179</v>
      </c>
      <c r="I215" s="84">
        <f t="shared" si="36"/>
        <v>1.1578759392697862</v>
      </c>
      <c r="J215" s="84">
        <f t="shared" si="36"/>
        <v>0.83607287455799528</v>
      </c>
      <c r="K215" s="84">
        <f t="shared" si="36"/>
        <v>0.94218993867154666</v>
      </c>
      <c r="L215" s="84">
        <f t="shared" si="36"/>
        <v>0.73139146560445356</v>
      </c>
      <c r="M215" s="84">
        <f t="shared" si="36"/>
        <v>0.63557349754317083</v>
      </c>
      <c r="N215" s="84">
        <f t="shared" si="36"/>
        <v>0.64599723040881463</v>
      </c>
      <c r="O215" s="84">
        <f t="shared" si="36"/>
        <v>0.58778844258814766</v>
      </c>
      <c r="P215" s="84">
        <f t="shared" si="36"/>
        <v>0.59302488506616458</v>
      </c>
      <c r="Q215" s="84">
        <f t="shared" si="36"/>
        <v>0.6082127336732821</v>
      </c>
      <c r="R215" s="84">
        <f t="shared" si="36"/>
        <v>0.52622733008060907</v>
      </c>
      <c r="S215" s="84">
        <f t="shared" si="36"/>
        <v>0.54779495647823007</v>
      </c>
      <c r="T215" s="84">
        <f t="shared" si="36"/>
        <v>0.5177171544746284</v>
      </c>
      <c r="U215" s="84">
        <f t="shared" si="36"/>
        <v>0.49447217253597087</v>
      </c>
      <c r="V215" s="84">
        <f t="shared" si="36"/>
        <v>0.45315906705973275</v>
      </c>
      <c r="W215" s="84">
        <f t="shared" si="36"/>
        <v>0.43889318991393766</v>
      </c>
      <c r="X215" s="84">
        <f t="shared" si="36"/>
        <v>0.45346884119894115</v>
      </c>
      <c r="Z215" s="164">
        <f t="shared" si="38"/>
        <v>0</v>
      </c>
    </row>
    <row r="216" spans="1:26">
      <c r="B216" s="23"/>
      <c r="C216" s="23" t="s">
        <v>772</v>
      </c>
      <c r="E216" s="84">
        <f t="shared" si="37"/>
        <v>0</v>
      </c>
      <c r="F216" s="84">
        <f t="shared" si="36"/>
        <v>0</v>
      </c>
      <c r="G216" s="84">
        <f t="shared" si="36"/>
        <v>0</v>
      </c>
      <c r="H216" s="84">
        <f t="shared" si="36"/>
        <v>0</v>
      </c>
      <c r="I216" s="84">
        <f t="shared" si="36"/>
        <v>0</v>
      </c>
      <c r="J216" s="84">
        <f t="shared" si="36"/>
        <v>0</v>
      </c>
      <c r="K216" s="84">
        <f t="shared" si="36"/>
        <v>0</v>
      </c>
      <c r="L216" s="84">
        <f t="shared" si="36"/>
        <v>0</v>
      </c>
      <c r="M216" s="84">
        <f t="shared" si="36"/>
        <v>0</v>
      </c>
      <c r="N216" s="84">
        <f t="shared" si="36"/>
        <v>0</v>
      </c>
      <c r="O216" s="84">
        <f t="shared" si="36"/>
        <v>0</v>
      </c>
      <c r="P216" s="84">
        <f t="shared" si="36"/>
        <v>0</v>
      </c>
      <c r="Q216" s="84">
        <f t="shared" si="36"/>
        <v>0</v>
      </c>
      <c r="R216" s="84">
        <f t="shared" si="36"/>
        <v>0</v>
      </c>
      <c r="S216" s="84">
        <f t="shared" si="36"/>
        <v>0</v>
      </c>
      <c r="T216" s="84">
        <f t="shared" si="36"/>
        <v>0</v>
      </c>
      <c r="U216" s="84">
        <f t="shared" si="36"/>
        <v>0</v>
      </c>
      <c r="V216" s="84">
        <f t="shared" si="36"/>
        <v>0</v>
      </c>
      <c r="W216" s="84">
        <f t="shared" si="36"/>
        <v>0</v>
      </c>
      <c r="X216" s="84">
        <f t="shared" si="36"/>
        <v>0</v>
      </c>
      <c r="Z216" s="164">
        <f t="shared" si="38"/>
        <v>0</v>
      </c>
    </row>
    <row r="217" spans="1:26">
      <c r="B217" s="23"/>
      <c r="C217" s="23" t="s">
        <v>510</v>
      </c>
      <c r="E217" s="84">
        <f t="shared" si="37"/>
        <v>0</v>
      </c>
      <c r="F217" s="84">
        <f t="shared" si="36"/>
        <v>0</v>
      </c>
      <c r="G217" s="84">
        <f t="shared" si="36"/>
        <v>0</v>
      </c>
      <c r="H217" s="84">
        <f t="shared" si="36"/>
        <v>0</v>
      </c>
      <c r="I217" s="84">
        <f t="shared" si="36"/>
        <v>0</v>
      </c>
      <c r="J217" s="84">
        <f t="shared" si="36"/>
        <v>0</v>
      </c>
      <c r="K217" s="84">
        <f t="shared" si="36"/>
        <v>0</v>
      </c>
      <c r="L217" s="84">
        <f t="shared" si="36"/>
        <v>0</v>
      </c>
      <c r="M217" s="84">
        <f t="shared" si="36"/>
        <v>0</v>
      </c>
      <c r="N217" s="84">
        <f t="shared" si="36"/>
        <v>0</v>
      </c>
      <c r="O217" s="84">
        <f t="shared" si="36"/>
        <v>0</v>
      </c>
      <c r="P217" s="84">
        <f t="shared" si="36"/>
        <v>0</v>
      </c>
      <c r="Q217" s="84">
        <f t="shared" si="36"/>
        <v>0</v>
      </c>
      <c r="R217" s="84">
        <f t="shared" si="36"/>
        <v>0</v>
      </c>
      <c r="S217" s="84">
        <f t="shared" si="36"/>
        <v>0</v>
      </c>
      <c r="T217" s="84">
        <f t="shared" si="36"/>
        <v>0</v>
      </c>
      <c r="U217" s="84">
        <f t="shared" si="36"/>
        <v>0</v>
      </c>
      <c r="V217" s="84">
        <f t="shared" si="36"/>
        <v>0</v>
      </c>
      <c r="W217" s="84">
        <f t="shared" si="36"/>
        <v>0</v>
      </c>
      <c r="X217" s="84">
        <f t="shared" si="36"/>
        <v>0</v>
      </c>
      <c r="Z217" s="164">
        <f t="shared" si="38"/>
        <v>0</v>
      </c>
    </row>
    <row r="218" spans="1:26">
      <c r="B218" s="23"/>
      <c r="C218" s="23" t="s">
        <v>511</v>
      </c>
      <c r="E218" s="84">
        <f t="shared" si="37"/>
        <v>0</v>
      </c>
      <c r="F218" s="84">
        <f t="shared" si="36"/>
        <v>0</v>
      </c>
      <c r="G218" s="84">
        <f t="shared" si="36"/>
        <v>0</v>
      </c>
      <c r="H218" s="84">
        <f t="shared" si="36"/>
        <v>0</v>
      </c>
      <c r="I218" s="84">
        <f t="shared" si="36"/>
        <v>0</v>
      </c>
      <c r="J218" s="84">
        <f t="shared" si="36"/>
        <v>0</v>
      </c>
      <c r="K218" s="84">
        <f t="shared" si="36"/>
        <v>0</v>
      </c>
      <c r="L218" s="84">
        <f t="shared" si="36"/>
        <v>0</v>
      </c>
      <c r="M218" s="84">
        <f t="shared" si="36"/>
        <v>0</v>
      </c>
      <c r="N218" s="84">
        <f t="shared" si="36"/>
        <v>0</v>
      </c>
      <c r="O218" s="84">
        <f t="shared" si="36"/>
        <v>0</v>
      </c>
      <c r="P218" s="84">
        <f t="shared" si="36"/>
        <v>0</v>
      </c>
      <c r="Q218" s="84">
        <f t="shared" si="36"/>
        <v>0</v>
      </c>
      <c r="R218" s="84">
        <f t="shared" si="36"/>
        <v>0</v>
      </c>
      <c r="S218" s="84">
        <f t="shared" si="36"/>
        <v>0</v>
      </c>
      <c r="T218" s="84">
        <f t="shared" si="36"/>
        <v>0</v>
      </c>
      <c r="U218" s="84">
        <f t="shared" si="36"/>
        <v>0</v>
      </c>
      <c r="V218" s="84">
        <f t="shared" si="36"/>
        <v>0</v>
      </c>
      <c r="W218" s="84">
        <f t="shared" si="36"/>
        <v>0</v>
      </c>
      <c r="X218" s="84">
        <f t="shared" si="36"/>
        <v>0</v>
      </c>
      <c r="Z218" s="164">
        <f t="shared" si="38"/>
        <v>24.503894474000823</v>
      </c>
    </row>
    <row r="219" spans="1:26">
      <c r="B219" s="23"/>
      <c r="C219" s="23" t="s">
        <v>512</v>
      </c>
      <c r="E219" s="84">
        <f t="shared" si="37"/>
        <v>0</v>
      </c>
      <c r="F219" s="84">
        <f t="shared" si="36"/>
        <v>0</v>
      </c>
      <c r="G219" s="84">
        <f t="shared" si="36"/>
        <v>0</v>
      </c>
      <c r="H219" s="84">
        <f t="shared" si="36"/>
        <v>0</v>
      </c>
      <c r="I219" s="84">
        <f t="shared" si="36"/>
        <v>0</v>
      </c>
      <c r="J219" s="84">
        <f t="shared" si="36"/>
        <v>0</v>
      </c>
      <c r="K219" s="84">
        <f t="shared" si="36"/>
        <v>0</v>
      </c>
      <c r="L219" s="84">
        <f t="shared" si="36"/>
        <v>0</v>
      </c>
      <c r="M219" s="84">
        <f t="shared" si="36"/>
        <v>0</v>
      </c>
      <c r="N219" s="84">
        <f t="shared" si="36"/>
        <v>0</v>
      </c>
      <c r="O219" s="84">
        <f t="shared" si="36"/>
        <v>0</v>
      </c>
      <c r="P219" s="84">
        <f t="shared" si="36"/>
        <v>0</v>
      </c>
      <c r="Q219" s="84">
        <f t="shared" si="36"/>
        <v>0</v>
      </c>
      <c r="R219" s="84">
        <f t="shared" si="36"/>
        <v>0</v>
      </c>
      <c r="S219" s="84">
        <f t="shared" si="36"/>
        <v>0</v>
      </c>
      <c r="T219" s="84">
        <f t="shared" si="36"/>
        <v>0</v>
      </c>
      <c r="U219" s="84">
        <f t="shared" si="36"/>
        <v>0</v>
      </c>
      <c r="V219" s="84">
        <f t="shared" si="36"/>
        <v>0</v>
      </c>
      <c r="W219" s="84">
        <f t="shared" si="36"/>
        <v>0</v>
      </c>
      <c r="X219" s="84">
        <f t="shared" si="36"/>
        <v>0</v>
      </c>
      <c r="Z219" s="164">
        <f t="shared" si="38"/>
        <v>15.612659652925778</v>
      </c>
    </row>
    <row r="220" spans="1:26">
      <c r="B220" s="23"/>
      <c r="C220" s="23" t="s">
        <v>291</v>
      </c>
      <c r="E220" s="84">
        <f t="shared" si="37"/>
        <v>3.5299166188206779</v>
      </c>
      <c r="F220" s="84">
        <f t="shared" si="36"/>
        <v>2.2536247062048234</v>
      </c>
      <c r="G220" s="84">
        <f t="shared" si="36"/>
        <v>1.9320718541118378</v>
      </c>
      <c r="H220" s="84">
        <f t="shared" si="36"/>
        <v>1.9875916601701531</v>
      </c>
      <c r="I220" s="84">
        <f t="shared" si="36"/>
        <v>1.6851129598555481</v>
      </c>
      <c r="J220" s="84">
        <f t="shared" si="36"/>
        <v>1.2167773666580093</v>
      </c>
      <c r="K220" s="84">
        <f t="shared" si="36"/>
        <v>1.3712146720159044</v>
      </c>
      <c r="L220" s="84">
        <f t="shared" si="36"/>
        <v>1.0644294398198384</v>
      </c>
      <c r="M220" s="84">
        <f t="shared" si="36"/>
        <v>0.92498090799446864</v>
      </c>
      <c r="N220" s="84">
        <f t="shared" si="36"/>
        <v>0.94015107152083566</v>
      </c>
      <c r="O220" s="84">
        <f t="shared" si="36"/>
        <v>0.85543700207057416</v>
      </c>
      <c r="P220" s="84">
        <f t="shared" si="36"/>
        <v>0.86305785054317408</v>
      </c>
      <c r="Q220" s="84">
        <f t="shared" si="36"/>
        <v>0.88516146255563033</v>
      </c>
      <c r="R220" s="84">
        <f t="shared" si="36"/>
        <v>0.76584413206500157</v>
      </c>
      <c r="S220" s="84">
        <f t="shared" si="36"/>
        <v>0.79723254383118247</v>
      </c>
      <c r="T220" s="84">
        <f t="shared" si="36"/>
        <v>0.75345886114096006</v>
      </c>
      <c r="U220" s="84">
        <f t="shared" si="36"/>
        <v>0.71962931257883911</v>
      </c>
      <c r="V220" s="84">
        <f t="shared" si="36"/>
        <v>0.65950434833284843</v>
      </c>
      <c r="W220" s="84">
        <f t="shared" si="36"/>
        <v>0.6387425260626256</v>
      </c>
      <c r="X220" s="84">
        <f t="shared" si="36"/>
        <v>0.6599551776478938</v>
      </c>
      <c r="Z220" s="164">
        <f t="shared" si="38"/>
        <v>23.053964518355109</v>
      </c>
    </row>
    <row r="221" spans="1:26">
      <c r="B221" s="23"/>
      <c r="C221" s="23" t="s">
        <v>505</v>
      </c>
      <c r="E221" s="84">
        <f t="shared" si="37"/>
        <v>2.2490868474530923</v>
      </c>
      <c r="F221" s="84">
        <f t="shared" si="36"/>
        <v>1.43589728403103</v>
      </c>
      <c r="G221" s="84">
        <f t="shared" si="36"/>
        <v>1.2310198411624276</v>
      </c>
      <c r="H221" s="84">
        <f t="shared" si="36"/>
        <v>1.2663942930441328</v>
      </c>
      <c r="I221" s="84">
        <f t="shared" si="36"/>
        <v>1.0736699485411829</v>
      </c>
      <c r="J221" s="84">
        <f t="shared" si="36"/>
        <v>0.77526986247721363</v>
      </c>
      <c r="K221" s="84">
        <f t="shared" si="36"/>
        <v>0.8736696123139629</v>
      </c>
      <c r="L221" s="84">
        <f t="shared" si="36"/>
        <v>0.67820136044473456</v>
      </c>
      <c r="M221" s="84">
        <f t="shared" si="36"/>
        <v>0.58935170967596795</v>
      </c>
      <c r="N221" s="84">
        <f t="shared" si="36"/>
        <v>0.59901738140287231</v>
      </c>
      <c r="O221" s="84">
        <f t="shared" si="36"/>
        <v>0.54504180068264962</v>
      </c>
      <c r="P221" s="84">
        <f t="shared" si="36"/>
        <v>0.54989742530980701</v>
      </c>
      <c r="Q221" s="84">
        <f t="shared" si="36"/>
        <v>0.5639807446702032</v>
      </c>
      <c r="R221" s="84">
        <f t="shared" si="36"/>
        <v>0.48795769153379664</v>
      </c>
      <c r="S221" s="84">
        <f t="shared" si="36"/>
        <v>0.50795682230344763</v>
      </c>
      <c r="T221" s="84">
        <f t="shared" si="36"/>
        <v>0.48006641450224219</v>
      </c>
      <c r="U221" s="84">
        <f t="shared" si="36"/>
        <v>0.45851191309541761</v>
      </c>
      <c r="V221" s="84">
        <f t="shared" si="36"/>
        <v>0.42020328405634899</v>
      </c>
      <c r="W221" s="84">
        <f t="shared" si="36"/>
        <v>0.40697488621030686</v>
      </c>
      <c r="X221" s="84">
        <f t="shared" si="36"/>
        <v>0.42049053001493819</v>
      </c>
    </row>
    <row r="222" spans="1:26">
      <c r="B222" s="23"/>
      <c r="C222" s="23" t="s">
        <v>292</v>
      </c>
      <c r="E222" s="84">
        <f t="shared" si="37"/>
        <v>3.3210464797499197</v>
      </c>
      <c r="F222" s="84">
        <f t="shared" si="36"/>
        <v>2.1202745575671593</v>
      </c>
      <c r="G222" s="84">
        <f t="shared" si="36"/>
        <v>1.8177484407169171</v>
      </c>
      <c r="H222" s="84">
        <f t="shared" si="36"/>
        <v>1.8699830616377839</v>
      </c>
      <c r="I222" s="84">
        <f t="shared" si="36"/>
        <v>1.5854024521346723</v>
      </c>
      <c r="J222" s="84">
        <f t="shared" si="36"/>
        <v>1.1447789357497689</v>
      </c>
      <c r="K222" s="84">
        <f t="shared" si="36"/>
        <v>1.2900779681876102</v>
      </c>
      <c r="L222" s="84">
        <f t="shared" si="36"/>
        <v>1.0014456503612483</v>
      </c>
      <c r="M222" s="84">
        <f t="shared" si="36"/>
        <v>0.87024848461072635</v>
      </c>
      <c r="N222" s="84">
        <f t="shared" si="36"/>
        <v>0.88452100819042068</v>
      </c>
      <c r="O222" s="84">
        <f t="shared" si="36"/>
        <v>0.80481958956963862</v>
      </c>
      <c r="P222" s="84">
        <f t="shared" si="36"/>
        <v>0.8119895017023202</v>
      </c>
      <c r="Q222" s="84">
        <f t="shared" si="36"/>
        <v>0.83278521185375443</v>
      </c>
      <c r="R222" s="84">
        <f t="shared" si="36"/>
        <v>0.7205280558953655</v>
      </c>
      <c r="S222" s="84">
        <f t="shared" si="36"/>
        <v>0.7500591711192266</v>
      </c>
      <c r="T222" s="84">
        <f t="shared" si="36"/>
        <v>0.70887563889952787</v>
      </c>
      <c r="U222" s="84">
        <f t="shared" si="36"/>
        <v>0.6770478323828697</v>
      </c>
      <c r="V222" s="84">
        <f t="shared" si="36"/>
        <v>0.62048054697176314</v>
      </c>
      <c r="W222" s="84">
        <f t="shared" si="36"/>
        <v>0.60094723097328151</v>
      </c>
      <c r="X222" s="84">
        <f t="shared" si="36"/>
        <v>0.62090470008113563</v>
      </c>
    </row>
    <row r="223" spans="1:26">
      <c r="A223" s="23"/>
      <c r="B223" s="23"/>
      <c r="C223" s="23" t="s">
        <v>506</v>
      </c>
      <c r="D223" s="23"/>
      <c r="E223" s="84">
        <f t="shared" si="37"/>
        <v>0</v>
      </c>
      <c r="F223" s="84">
        <f t="shared" si="36"/>
        <v>0</v>
      </c>
      <c r="G223" s="84">
        <f t="shared" si="36"/>
        <v>0</v>
      </c>
      <c r="H223" s="84">
        <f t="shared" si="36"/>
        <v>0</v>
      </c>
      <c r="I223" s="84">
        <f t="shared" si="36"/>
        <v>0</v>
      </c>
      <c r="J223" s="84">
        <f t="shared" si="36"/>
        <v>0</v>
      </c>
      <c r="K223" s="84">
        <f t="shared" si="36"/>
        <v>0</v>
      </c>
      <c r="L223" s="84">
        <f t="shared" si="36"/>
        <v>0</v>
      </c>
      <c r="M223" s="84">
        <f t="shared" si="36"/>
        <v>0</v>
      </c>
      <c r="N223" s="84">
        <f t="shared" si="36"/>
        <v>0</v>
      </c>
      <c r="O223" s="84">
        <f t="shared" si="36"/>
        <v>0</v>
      </c>
      <c r="P223" s="84">
        <f t="shared" si="36"/>
        <v>0</v>
      </c>
      <c r="Q223" s="84">
        <f t="shared" si="36"/>
        <v>0</v>
      </c>
      <c r="R223" s="84">
        <f t="shared" si="36"/>
        <v>0</v>
      </c>
      <c r="S223" s="84">
        <f t="shared" si="36"/>
        <v>0</v>
      </c>
      <c r="T223" s="84">
        <f t="shared" si="36"/>
        <v>0</v>
      </c>
      <c r="U223" s="84">
        <f t="shared" si="36"/>
        <v>0</v>
      </c>
      <c r="V223" s="84">
        <f t="shared" si="36"/>
        <v>0</v>
      </c>
      <c r="W223" s="84">
        <f t="shared" si="36"/>
        <v>0</v>
      </c>
      <c r="X223" s="84">
        <f t="shared" si="36"/>
        <v>0</v>
      </c>
    </row>
    <row r="224" spans="1:26">
      <c r="A224" s="23"/>
      <c r="B224" s="23"/>
      <c r="C224" s="23" t="s">
        <v>507</v>
      </c>
      <c r="D224" s="23"/>
      <c r="E224" s="84">
        <f t="shared" si="37"/>
        <v>0</v>
      </c>
      <c r="F224" s="84">
        <f t="shared" si="36"/>
        <v>0</v>
      </c>
      <c r="G224" s="84">
        <f t="shared" si="36"/>
        <v>0</v>
      </c>
      <c r="H224" s="84">
        <f t="shared" si="36"/>
        <v>0</v>
      </c>
      <c r="I224" s="84">
        <f t="shared" si="36"/>
        <v>0</v>
      </c>
      <c r="J224" s="84">
        <f t="shared" si="36"/>
        <v>0</v>
      </c>
      <c r="K224" s="84">
        <f t="shared" si="36"/>
        <v>0</v>
      </c>
      <c r="L224" s="84">
        <f t="shared" si="36"/>
        <v>0</v>
      </c>
      <c r="M224" s="84">
        <f t="shared" si="36"/>
        <v>0</v>
      </c>
      <c r="N224" s="84">
        <f t="shared" si="36"/>
        <v>0</v>
      </c>
      <c r="O224" s="84">
        <f t="shared" si="36"/>
        <v>0</v>
      </c>
      <c r="P224" s="84">
        <f t="shared" si="36"/>
        <v>0</v>
      </c>
      <c r="Q224" s="84">
        <f t="shared" si="36"/>
        <v>0</v>
      </c>
      <c r="R224" s="84">
        <f t="shared" si="36"/>
        <v>0</v>
      </c>
      <c r="S224" s="84">
        <f t="shared" si="36"/>
        <v>0</v>
      </c>
      <c r="T224" s="84">
        <f t="shared" si="36"/>
        <v>0</v>
      </c>
      <c r="U224" s="84">
        <f t="shared" si="36"/>
        <v>0</v>
      </c>
      <c r="V224" s="84">
        <f t="shared" si="36"/>
        <v>0</v>
      </c>
      <c r="W224" s="84">
        <f t="shared" si="36"/>
        <v>0</v>
      </c>
      <c r="X224" s="84">
        <f t="shared" si="36"/>
        <v>0</v>
      </c>
    </row>
    <row r="225" spans="1:24">
      <c r="A225" s="23"/>
      <c r="B225" s="23"/>
      <c r="C225" s="23" t="s">
        <v>289</v>
      </c>
      <c r="D225" s="23"/>
      <c r="E225" s="84">
        <f t="shared" si="37"/>
        <v>0</v>
      </c>
      <c r="F225" s="84">
        <f t="shared" si="36"/>
        <v>0</v>
      </c>
      <c r="G225" s="84">
        <f t="shared" si="36"/>
        <v>0</v>
      </c>
      <c r="H225" s="84">
        <f t="shared" si="36"/>
        <v>0</v>
      </c>
      <c r="I225" s="84">
        <f t="shared" si="36"/>
        <v>0</v>
      </c>
      <c r="J225" s="84">
        <f t="shared" si="36"/>
        <v>0</v>
      </c>
      <c r="K225" s="84">
        <f t="shared" si="36"/>
        <v>0</v>
      </c>
      <c r="L225" s="84">
        <f t="shared" si="36"/>
        <v>0</v>
      </c>
      <c r="M225" s="84">
        <f t="shared" si="36"/>
        <v>0</v>
      </c>
      <c r="N225" s="84">
        <f t="shared" si="36"/>
        <v>0</v>
      </c>
      <c r="O225" s="84">
        <f t="shared" si="36"/>
        <v>0</v>
      </c>
      <c r="P225" s="84">
        <f t="shared" si="36"/>
        <v>0</v>
      </c>
      <c r="Q225" s="84">
        <f t="shared" si="36"/>
        <v>0</v>
      </c>
      <c r="R225" s="84">
        <f t="shared" si="36"/>
        <v>0</v>
      </c>
      <c r="S225" s="84">
        <f t="shared" si="36"/>
        <v>0</v>
      </c>
      <c r="T225" s="84">
        <f t="shared" si="36"/>
        <v>0</v>
      </c>
      <c r="U225" s="84">
        <f t="shared" si="36"/>
        <v>0</v>
      </c>
      <c r="V225" s="84">
        <f t="shared" si="36"/>
        <v>0</v>
      </c>
      <c r="W225" s="84">
        <f t="shared" si="36"/>
        <v>0</v>
      </c>
      <c r="X225" s="84">
        <f t="shared" si="36"/>
        <v>0</v>
      </c>
    </row>
    <row r="226" spans="1:24">
      <c r="A226" s="23"/>
      <c r="B226" s="23"/>
      <c r="C226" s="23" t="s">
        <v>285</v>
      </c>
      <c r="D226" s="23"/>
      <c r="E226" s="84">
        <f t="shared" si="37"/>
        <v>0</v>
      </c>
      <c r="F226" s="84">
        <f t="shared" si="36"/>
        <v>0</v>
      </c>
      <c r="G226" s="84">
        <f t="shared" si="36"/>
        <v>0</v>
      </c>
      <c r="H226" s="84">
        <f t="shared" si="36"/>
        <v>0</v>
      </c>
      <c r="I226" s="84">
        <f t="shared" si="36"/>
        <v>0</v>
      </c>
      <c r="J226" s="84">
        <f t="shared" si="36"/>
        <v>0</v>
      </c>
      <c r="K226" s="84">
        <f t="shared" si="36"/>
        <v>0</v>
      </c>
      <c r="L226" s="84">
        <f t="shared" si="36"/>
        <v>0</v>
      </c>
      <c r="M226" s="84">
        <f t="shared" si="36"/>
        <v>0</v>
      </c>
      <c r="N226" s="84">
        <f t="shared" si="36"/>
        <v>0</v>
      </c>
      <c r="O226" s="84">
        <f t="shared" si="36"/>
        <v>0</v>
      </c>
      <c r="P226" s="84">
        <f t="shared" si="36"/>
        <v>0</v>
      </c>
      <c r="Q226" s="84">
        <f t="shared" si="36"/>
        <v>0</v>
      </c>
      <c r="R226" s="84">
        <f t="shared" si="36"/>
        <v>0</v>
      </c>
      <c r="S226" s="84">
        <f t="shared" si="36"/>
        <v>0</v>
      </c>
      <c r="T226" s="84">
        <f t="shared" si="36"/>
        <v>0</v>
      </c>
      <c r="U226" s="84">
        <f t="shared" si="36"/>
        <v>0</v>
      </c>
      <c r="V226" s="84">
        <f t="shared" si="36"/>
        <v>0</v>
      </c>
      <c r="W226" s="84">
        <f t="shared" si="36"/>
        <v>0</v>
      </c>
      <c r="X226" s="84">
        <f t="shared" si="36"/>
        <v>0</v>
      </c>
    </row>
    <row r="227" spans="1:24">
      <c r="A227" s="23"/>
      <c r="B227" s="23"/>
      <c r="C227" s="23" t="s">
        <v>508</v>
      </c>
      <c r="D227" s="23"/>
      <c r="E227" s="84">
        <f t="shared" si="37"/>
        <v>0</v>
      </c>
      <c r="F227" s="84">
        <f t="shared" si="36"/>
        <v>0</v>
      </c>
      <c r="G227" s="84">
        <f t="shared" si="36"/>
        <v>0</v>
      </c>
      <c r="H227" s="84">
        <f t="shared" si="36"/>
        <v>0</v>
      </c>
      <c r="I227" s="84">
        <f t="shared" si="36"/>
        <v>0</v>
      </c>
      <c r="J227" s="84">
        <f t="shared" ref="F227:X230" si="39">J54-J79</f>
        <v>0</v>
      </c>
      <c r="K227" s="84">
        <f t="shared" si="39"/>
        <v>0</v>
      </c>
      <c r="L227" s="84">
        <f t="shared" si="39"/>
        <v>0</v>
      </c>
      <c r="M227" s="84">
        <f t="shared" si="39"/>
        <v>0</v>
      </c>
      <c r="N227" s="84">
        <f t="shared" si="39"/>
        <v>0</v>
      </c>
      <c r="O227" s="84">
        <f t="shared" si="39"/>
        <v>0</v>
      </c>
      <c r="P227" s="84">
        <f t="shared" si="39"/>
        <v>0</v>
      </c>
      <c r="Q227" s="84">
        <f t="shared" si="39"/>
        <v>0</v>
      </c>
      <c r="R227" s="84">
        <f t="shared" si="39"/>
        <v>0</v>
      </c>
      <c r="S227" s="84">
        <f t="shared" si="39"/>
        <v>0</v>
      </c>
      <c r="T227" s="84">
        <f t="shared" si="39"/>
        <v>0</v>
      </c>
      <c r="U227" s="84">
        <f t="shared" si="39"/>
        <v>0</v>
      </c>
      <c r="V227" s="84">
        <f t="shared" si="39"/>
        <v>0</v>
      </c>
      <c r="W227" s="84">
        <f t="shared" si="39"/>
        <v>0</v>
      </c>
      <c r="X227" s="84">
        <f t="shared" si="39"/>
        <v>0</v>
      </c>
    </row>
    <row r="228" spans="1:24">
      <c r="A228" s="23"/>
      <c r="B228" s="23"/>
      <c r="C228" s="23" t="s">
        <v>288</v>
      </c>
      <c r="D228" s="23"/>
      <c r="E228" s="84">
        <f t="shared" si="37"/>
        <v>0</v>
      </c>
      <c r="F228" s="84">
        <f t="shared" si="39"/>
        <v>0</v>
      </c>
      <c r="G228" s="84">
        <f t="shared" si="39"/>
        <v>0</v>
      </c>
      <c r="H228" s="84">
        <f t="shared" si="39"/>
        <v>0</v>
      </c>
      <c r="I228" s="84">
        <f t="shared" si="39"/>
        <v>0</v>
      </c>
      <c r="J228" s="84">
        <f t="shared" si="39"/>
        <v>0</v>
      </c>
      <c r="K228" s="84">
        <f t="shared" si="39"/>
        <v>0</v>
      </c>
      <c r="L228" s="84">
        <f t="shared" si="39"/>
        <v>0</v>
      </c>
      <c r="M228" s="84">
        <f t="shared" si="39"/>
        <v>0</v>
      </c>
      <c r="N228" s="84">
        <f t="shared" si="39"/>
        <v>0</v>
      </c>
      <c r="O228" s="84">
        <f t="shared" si="39"/>
        <v>0</v>
      </c>
      <c r="P228" s="84">
        <f t="shared" si="39"/>
        <v>0</v>
      </c>
      <c r="Q228" s="84">
        <f t="shared" si="39"/>
        <v>0</v>
      </c>
      <c r="R228" s="84">
        <f t="shared" si="39"/>
        <v>0</v>
      </c>
      <c r="S228" s="84">
        <f t="shared" si="39"/>
        <v>0</v>
      </c>
      <c r="T228" s="84">
        <f t="shared" si="39"/>
        <v>0</v>
      </c>
      <c r="U228" s="84">
        <f t="shared" si="39"/>
        <v>0</v>
      </c>
      <c r="V228" s="84">
        <f t="shared" si="39"/>
        <v>0</v>
      </c>
      <c r="W228" s="84">
        <f t="shared" si="39"/>
        <v>0</v>
      </c>
      <c r="X228" s="84">
        <f t="shared" si="39"/>
        <v>0</v>
      </c>
    </row>
    <row r="229" spans="1:24">
      <c r="A229" s="23"/>
      <c r="B229" s="23"/>
      <c r="C229" s="23" t="s">
        <v>283</v>
      </c>
      <c r="D229" s="23"/>
      <c r="E229" s="84">
        <f t="shared" si="37"/>
        <v>0</v>
      </c>
      <c r="F229" s="84">
        <f t="shared" si="39"/>
        <v>0</v>
      </c>
      <c r="G229" s="84">
        <f t="shared" si="39"/>
        <v>0</v>
      </c>
      <c r="H229" s="84">
        <f t="shared" si="39"/>
        <v>0</v>
      </c>
      <c r="I229" s="84">
        <f t="shared" si="39"/>
        <v>0</v>
      </c>
      <c r="J229" s="84">
        <f t="shared" si="39"/>
        <v>0</v>
      </c>
      <c r="K229" s="84">
        <f t="shared" si="39"/>
        <v>0</v>
      </c>
      <c r="L229" s="84">
        <f t="shared" si="39"/>
        <v>0</v>
      </c>
      <c r="M229" s="84">
        <f t="shared" si="39"/>
        <v>0</v>
      </c>
      <c r="N229" s="84">
        <f t="shared" si="39"/>
        <v>0</v>
      </c>
      <c r="O229" s="84">
        <f t="shared" si="39"/>
        <v>0</v>
      </c>
      <c r="P229" s="84">
        <f t="shared" si="39"/>
        <v>0</v>
      </c>
      <c r="Q229" s="84">
        <f t="shared" si="39"/>
        <v>0</v>
      </c>
      <c r="R229" s="84">
        <f t="shared" si="39"/>
        <v>0</v>
      </c>
      <c r="S229" s="84">
        <f t="shared" si="39"/>
        <v>0</v>
      </c>
      <c r="T229" s="84">
        <f t="shared" si="39"/>
        <v>0</v>
      </c>
      <c r="U229" s="84">
        <f t="shared" si="39"/>
        <v>0</v>
      </c>
      <c r="V229" s="84">
        <f t="shared" si="39"/>
        <v>0</v>
      </c>
      <c r="W229" s="84">
        <f t="shared" si="39"/>
        <v>0</v>
      </c>
      <c r="X229" s="84">
        <f t="shared" si="39"/>
        <v>0</v>
      </c>
    </row>
    <row r="230" spans="1:24">
      <c r="A230" s="23"/>
      <c r="B230" s="23"/>
      <c r="C230" s="23" t="s">
        <v>287</v>
      </c>
      <c r="D230" s="23"/>
      <c r="E230" s="84">
        <f t="shared" si="37"/>
        <v>1.1342700301214097</v>
      </c>
      <c r="F230" s="84">
        <f t="shared" si="39"/>
        <v>0.7241584545538966</v>
      </c>
      <c r="G230" s="84">
        <f t="shared" si="39"/>
        <v>0.62083370141822924</v>
      </c>
      <c r="H230" s="84">
        <f t="shared" si="39"/>
        <v>0.63867391094452108</v>
      </c>
      <c r="I230" s="84">
        <f t="shared" si="39"/>
        <v>0.54147826539084287</v>
      </c>
      <c r="J230" s="84">
        <f t="shared" si="39"/>
        <v>0.39098773409308751</v>
      </c>
      <c r="K230" s="84">
        <f t="shared" si="39"/>
        <v>0.44061315755668573</v>
      </c>
      <c r="L230" s="84">
        <f t="shared" si="39"/>
        <v>0.34203369176746479</v>
      </c>
      <c r="M230" s="84">
        <f t="shared" si="39"/>
        <v>0.29722461906852016</v>
      </c>
      <c r="N230" s="84">
        <f t="shared" si="39"/>
        <v>0.30209925597871112</v>
      </c>
      <c r="O230" s="84">
        <f t="shared" si="39"/>
        <v>0.27487803789250076</v>
      </c>
      <c r="P230" s="84">
        <f t="shared" si="39"/>
        <v>0.27732684928381768</v>
      </c>
      <c r="Q230" s="84">
        <f t="shared" si="39"/>
        <v>0.2844294149731843</v>
      </c>
      <c r="R230" s="84">
        <f t="shared" si="39"/>
        <v>0.24608911216602403</v>
      </c>
      <c r="S230" s="84">
        <f t="shared" si="39"/>
        <v>0.25617516761834325</v>
      </c>
      <c r="T230" s="84">
        <f t="shared" si="39"/>
        <v>0.24210934631286718</v>
      </c>
      <c r="U230" s="84">
        <f t="shared" si="39"/>
        <v>0.23123887904404783</v>
      </c>
      <c r="V230" s="84">
        <f t="shared" si="39"/>
        <v>0.21191889152855437</v>
      </c>
      <c r="W230" s="84">
        <f t="shared" si="39"/>
        <v>0.2052474838680276</v>
      </c>
      <c r="X230" s="84">
        <f t="shared" si="39"/>
        <v>0.21206375675795663</v>
      </c>
    </row>
    <row r="231" spans="1:24">
      <c r="A231" s="23"/>
      <c r="B231" s="23"/>
      <c r="C231" s="23"/>
      <c r="D231" s="23"/>
      <c r="E231" s="84"/>
      <c r="F231" s="84"/>
      <c r="G231" s="84"/>
      <c r="H231" s="84"/>
      <c r="I231" s="84"/>
      <c r="J231" s="84"/>
      <c r="K231" s="84"/>
      <c r="L231" s="84"/>
      <c r="M231" s="84"/>
      <c r="N231" s="84"/>
      <c r="O231" s="84"/>
      <c r="P231" s="84"/>
      <c r="Q231" s="84"/>
      <c r="R231" s="84"/>
      <c r="S231" s="84"/>
      <c r="T231" s="84"/>
      <c r="U231" s="84"/>
      <c r="V231" s="84"/>
      <c r="W231" s="84"/>
      <c r="X231" s="84"/>
    </row>
    <row r="232" spans="1:24">
      <c r="A232" s="23"/>
      <c r="B232" s="23"/>
      <c r="C232" s="23" t="s">
        <v>337</v>
      </c>
      <c r="D232" s="23"/>
      <c r="E232" s="84">
        <f>SUM(E213:E230)</f>
        <v>17.510755950344809</v>
      </c>
      <c r="F232" s="84">
        <f t="shared" ref="F232:X232" si="40">SUM(F213:F230)</f>
        <v>11.179491329515994</v>
      </c>
      <c r="G232" s="84">
        <f t="shared" si="40"/>
        <v>9.5843733349105751</v>
      </c>
      <c r="H232" s="84">
        <f t="shared" si="40"/>
        <v>9.8597888416435442</v>
      </c>
      <c r="I232" s="84">
        <f t="shared" si="40"/>
        <v>8.359291443731605</v>
      </c>
      <c r="J232" s="84">
        <f t="shared" si="40"/>
        <v>6.0360325226520652</v>
      </c>
      <c r="K232" s="84">
        <f t="shared" si="40"/>
        <v>6.8021452260888031</v>
      </c>
      <c r="L232" s="84">
        <f t="shared" si="40"/>
        <v>5.2802845392066464</v>
      </c>
      <c r="M232" s="84">
        <f t="shared" si="40"/>
        <v>4.5885262139791951</v>
      </c>
      <c r="N232" s="84">
        <f t="shared" si="40"/>
        <v>4.6637804083192842</v>
      </c>
      <c r="O232" s="84">
        <f t="shared" si="40"/>
        <v>4.2435417579798065</v>
      </c>
      <c r="P232" s="84">
        <f t="shared" si="40"/>
        <v>4.2813462820376129</v>
      </c>
      <c r="Q232" s="84">
        <f t="shared" si="40"/>
        <v>4.3909950350726188</v>
      </c>
      <c r="R232" s="84">
        <f t="shared" si="40"/>
        <v>3.799100981902015</v>
      </c>
      <c r="S232" s="84">
        <f t="shared" si="40"/>
        <v>3.9548085743068899</v>
      </c>
      <c r="T232" s="84">
        <f t="shared" si="40"/>
        <v>3.7376617242794827</v>
      </c>
      <c r="U232" s="84">
        <f t="shared" si="40"/>
        <v>3.5698444547090871</v>
      </c>
      <c r="V232" s="84">
        <f t="shared" si="40"/>
        <v>3.2715842720687132</v>
      </c>
      <c r="W232" s="84">
        <f t="shared" si="40"/>
        <v>3.1685916968560548</v>
      </c>
      <c r="X232" s="84">
        <f t="shared" si="40"/>
        <v>3.2738206880987475</v>
      </c>
    </row>
    <row r="233" spans="1:24">
      <c r="A233" s="23"/>
      <c r="B233" s="23"/>
      <c r="C233" s="23"/>
      <c r="D233" s="23"/>
      <c r="E233" s="84"/>
      <c r="F233" s="84"/>
      <c r="G233" s="84"/>
      <c r="H233" s="84"/>
      <c r="I233" s="84"/>
      <c r="J233" s="84"/>
      <c r="K233" s="84"/>
      <c r="L233" s="84"/>
      <c r="M233" s="84"/>
      <c r="N233" s="84"/>
      <c r="O233" s="84"/>
      <c r="P233" s="84"/>
      <c r="Q233" s="84"/>
      <c r="R233" s="84"/>
      <c r="S233" s="84"/>
      <c r="T233" s="84"/>
      <c r="U233" s="84"/>
      <c r="V233" s="84"/>
      <c r="W233" s="84"/>
      <c r="X233" s="84"/>
    </row>
    <row r="234" spans="1:24">
      <c r="A234" s="23"/>
      <c r="B234" s="23"/>
      <c r="C234" s="23"/>
      <c r="D234" s="23"/>
      <c r="E234" s="84"/>
      <c r="F234" s="84"/>
      <c r="G234" s="84"/>
      <c r="H234" s="84"/>
      <c r="I234" s="84"/>
      <c r="J234" s="84"/>
      <c r="K234" s="84"/>
      <c r="L234" s="84"/>
      <c r="M234" s="84"/>
      <c r="N234" s="84"/>
      <c r="O234" s="84"/>
      <c r="P234" s="84"/>
      <c r="Q234" s="84"/>
      <c r="R234" s="84"/>
      <c r="S234" s="84"/>
      <c r="T234" s="84"/>
      <c r="U234" s="84"/>
      <c r="V234" s="84"/>
      <c r="W234" s="84"/>
      <c r="X234" s="84"/>
    </row>
    <row r="235" spans="1:24">
      <c r="A235" s="23"/>
      <c r="B235" s="23"/>
      <c r="C235" s="23"/>
      <c r="D235" s="23"/>
      <c r="E235" s="84"/>
      <c r="F235" s="84"/>
      <c r="G235" s="84"/>
      <c r="H235" s="84"/>
      <c r="I235" s="84"/>
      <c r="J235" s="84"/>
      <c r="K235" s="84"/>
      <c r="L235" s="84"/>
      <c r="M235" s="84"/>
      <c r="N235" s="84"/>
      <c r="O235" s="84"/>
      <c r="P235" s="84"/>
      <c r="Q235" s="84"/>
      <c r="R235" s="84"/>
      <c r="S235" s="84"/>
      <c r="T235" s="84"/>
      <c r="U235" s="84"/>
      <c r="V235" s="84"/>
      <c r="W235" s="84"/>
      <c r="X235" s="84"/>
    </row>
    <row r="236" spans="1:24">
      <c r="A236" s="23"/>
      <c r="B236" s="23"/>
      <c r="C236" s="23"/>
      <c r="D236" s="23"/>
      <c r="E236" s="84"/>
      <c r="F236" s="84"/>
      <c r="G236" s="84"/>
      <c r="H236" s="84"/>
      <c r="I236" s="84"/>
      <c r="J236" s="84"/>
      <c r="K236" s="84"/>
      <c r="L236" s="84"/>
      <c r="M236" s="84"/>
      <c r="N236" s="84"/>
      <c r="O236" s="84"/>
      <c r="P236" s="84"/>
      <c r="Q236" s="84"/>
      <c r="R236" s="84"/>
      <c r="S236" s="84"/>
      <c r="T236" s="84"/>
      <c r="U236" s="84"/>
      <c r="V236" s="84"/>
      <c r="W236" s="84"/>
      <c r="X236" s="84"/>
    </row>
    <row r="237" spans="1:24">
      <c r="A237" s="23"/>
      <c r="B237" s="23"/>
      <c r="C237" s="23"/>
      <c r="D237" s="23"/>
      <c r="E237" s="84"/>
      <c r="F237" s="84"/>
      <c r="G237" s="84"/>
      <c r="H237" s="84"/>
      <c r="I237" s="84"/>
      <c r="J237" s="84"/>
      <c r="K237" s="84"/>
      <c r="L237" s="84"/>
      <c r="M237" s="84"/>
      <c r="N237" s="84"/>
      <c r="O237" s="84"/>
      <c r="P237" s="84"/>
      <c r="Q237" s="84"/>
      <c r="R237" s="84"/>
      <c r="S237" s="84"/>
      <c r="T237" s="84"/>
      <c r="U237" s="84"/>
      <c r="V237" s="84"/>
      <c r="W237" s="84"/>
      <c r="X237" s="84"/>
    </row>
    <row r="238" spans="1:24">
      <c r="A238" s="23"/>
      <c r="B238" s="23"/>
      <c r="C238" s="23"/>
      <c r="D238" s="23"/>
      <c r="E238" s="84"/>
      <c r="F238" s="84"/>
      <c r="G238" s="84"/>
      <c r="H238" s="84"/>
      <c r="I238" s="84"/>
      <c r="J238" s="84"/>
      <c r="K238" s="84"/>
      <c r="L238" s="84"/>
      <c r="M238" s="84"/>
      <c r="N238" s="84"/>
      <c r="O238" s="84"/>
      <c r="P238" s="84"/>
      <c r="Q238" s="84"/>
      <c r="R238" s="84"/>
      <c r="S238" s="84"/>
      <c r="T238" s="84"/>
      <c r="U238" s="84"/>
      <c r="V238" s="84"/>
      <c r="W238" s="84"/>
      <c r="X238" s="84"/>
    </row>
    <row r="239" spans="1:24">
      <c r="A239" s="23"/>
      <c r="B239" s="23"/>
      <c r="C239" s="23"/>
      <c r="D239" s="23"/>
      <c r="E239" s="84"/>
      <c r="F239" s="84"/>
      <c r="G239" s="84"/>
      <c r="H239" s="84"/>
      <c r="I239" s="84"/>
      <c r="J239" s="84"/>
      <c r="K239" s="84"/>
      <c r="L239" s="84"/>
      <c r="M239" s="84"/>
      <c r="N239" s="84"/>
      <c r="O239" s="84"/>
      <c r="P239" s="84"/>
      <c r="Q239" s="84"/>
      <c r="R239" s="84"/>
      <c r="S239" s="84"/>
      <c r="T239" s="84"/>
      <c r="U239" s="84"/>
      <c r="V239" s="84"/>
      <c r="W239" s="84"/>
      <c r="X239" s="84"/>
    </row>
    <row r="240" spans="1:24">
      <c r="A240" s="23"/>
      <c r="B240" s="23"/>
      <c r="C240" s="23"/>
      <c r="D240" s="23"/>
      <c r="E240" s="84"/>
      <c r="F240" s="84"/>
      <c r="G240" s="84"/>
      <c r="H240" s="84"/>
      <c r="I240" s="84"/>
      <c r="J240" s="84"/>
      <c r="K240" s="84"/>
      <c r="L240" s="84"/>
      <c r="M240" s="84"/>
      <c r="N240" s="84"/>
      <c r="O240" s="84"/>
      <c r="P240" s="84"/>
      <c r="Q240" s="84"/>
      <c r="R240" s="84"/>
      <c r="S240" s="84"/>
      <c r="T240" s="84"/>
      <c r="U240" s="84"/>
      <c r="V240" s="84"/>
      <c r="W240" s="84"/>
      <c r="X240" s="84"/>
    </row>
    <row r="241" spans="1:24">
      <c r="A241" s="23"/>
      <c r="B241" s="23"/>
      <c r="C241" s="23" t="s">
        <v>192</v>
      </c>
      <c r="D241" s="23"/>
      <c r="E241" s="84">
        <f>E213</f>
        <v>2.4254786580665697</v>
      </c>
      <c r="F241" s="84">
        <f t="shared" ref="F241:X241" si="41">F213</f>
        <v>1.5485121090530285</v>
      </c>
      <c r="G241" s="84">
        <f t="shared" si="41"/>
        <v>1.3275664991670539</v>
      </c>
      <c r="H241" s="84">
        <f t="shared" si="41"/>
        <v>1.3657153052823179</v>
      </c>
      <c r="I241" s="84">
        <f t="shared" si="41"/>
        <v>1.1578759392697862</v>
      </c>
      <c r="J241" s="84">
        <f t="shared" si="41"/>
        <v>0.83607287455799528</v>
      </c>
      <c r="K241" s="84">
        <f t="shared" si="41"/>
        <v>0.94218993867154666</v>
      </c>
      <c r="L241" s="84">
        <f t="shared" si="41"/>
        <v>0.73139146560445356</v>
      </c>
      <c r="M241" s="84">
        <f t="shared" si="41"/>
        <v>0.63557349754317083</v>
      </c>
      <c r="N241" s="84">
        <f t="shared" si="41"/>
        <v>0.64599723040881463</v>
      </c>
      <c r="O241" s="84">
        <f t="shared" si="41"/>
        <v>0.58778844258814766</v>
      </c>
      <c r="P241" s="84">
        <f t="shared" si="41"/>
        <v>0.59302488506616458</v>
      </c>
      <c r="Q241" s="84">
        <f t="shared" si="41"/>
        <v>0.6082127336732821</v>
      </c>
      <c r="R241" s="84">
        <f t="shared" si="41"/>
        <v>0.52622733008060907</v>
      </c>
      <c r="S241" s="84">
        <f t="shared" si="41"/>
        <v>0.54779495647823007</v>
      </c>
      <c r="T241" s="84">
        <f t="shared" si="41"/>
        <v>0.5177171544746284</v>
      </c>
      <c r="U241" s="84">
        <f t="shared" si="41"/>
        <v>0.49447217253597087</v>
      </c>
      <c r="V241" s="84">
        <f t="shared" si="41"/>
        <v>0.45315906705973275</v>
      </c>
      <c r="W241" s="84">
        <f t="shared" si="41"/>
        <v>0.43889318991393766</v>
      </c>
      <c r="X241" s="84">
        <f t="shared" si="41"/>
        <v>0.45346884119894115</v>
      </c>
    </row>
    <row r="242" spans="1:24">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row>
    <row r="243" spans="1:24">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row>
    <row r="244" spans="1:24">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row>
    <row r="245" spans="1:24">
      <c r="A245" s="23"/>
      <c r="B245" s="23"/>
      <c r="C245" s="107" t="s">
        <v>193</v>
      </c>
      <c r="D245" s="107"/>
      <c r="E245" s="107"/>
      <c r="F245" s="107"/>
      <c r="G245" s="107"/>
      <c r="H245" s="107"/>
      <c r="I245" s="107"/>
      <c r="J245" s="107"/>
      <c r="K245" s="107"/>
      <c r="L245" s="107"/>
      <c r="M245" s="107"/>
      <c r="N245" s="107"/>
      <c r="O245" s="107"/>
      <c r="P245" s="107"/>
      <c r="Q245" s="107"/>
      <c r="R245" s="107"/>
      <c r="S245" s="107"/>
      <c r="T245" s="107"/>
      <c r="U245" s="107"/>
      <c r="V245" s="107"/>
      <c r="W245" s="107"/>
      <c r="X245" s="107"/>
    </row>
    <row r="246" spans="1:24">
      <c r="A246" s="23"/>
      <c r="B246" s="23"/>
      <c r="C246" s="107" t="s">
        <v>194</v>
      </c>
      <c r="D246" s="107"/>
      <c r="E246" s="108"/>
      <c r="F246" s="108"/>
      <c r="G246" s="108"/>
      <c r="H246" s="108"/>
      <c r="I246" s="108"/>
      <c r="J246" s="108"/>
      <c r="K246" s="108"/>
      <c r="L246" s="108"/>
      <c r="M246" s="108"/>
      <c r="N246" s="108"/>
      <c r="O246" s="108"/>
      <c r="P246" s="108"/>
      <c r="Q246" s="108"/>
      <c r="R246" s="108"/>
      <c r="S246" s="108"/>
      <c r="T246" s="108"/>
      <c r="U246" s="108"/>
      <c r="V246" s="108"/>
      <c r="W246" s="108"/>
      <c r="X246" s="108"/>
    </row>
    <row r="247" spans="1:24">
      <c r="A247" s="23"/>
      <c r="B247" s="23"/>
      <c r="C247" s="107" t="s">
        <v>195</v>
      </c>
      <c r="D247" s="107"/>
      <c r="E247" s="108"/>
      <c r="F247" s="108"/>
      <c r="G247" s="108"/>
      <c r="H247" s="108"/>
      <c r="I247" s="108"/>
      <c r="J247" s="108"/>
      <c r="K247" s="108"/>
      <c r="L247" s="108"/>
      <c r="M247" s="108"/>
      <c r="N247" s="108"/>
      <c r="O247" s="108"/>
      <c r="P247" s="108"/>
      <c r="Q247" s="108"/>
      <c r="R247" s="108"/>
      <c r="S247" s="108"/>
      <c r="T247" s="108"/>
      <c r="U247" s="108"/>
      <c r="V247" s="108"/>
      <c r="W247" s="108"/>
      <c r="X247" s="108"/>
    </row>
    <row r="248" spans="1:24">
      <c r="A248" s="23"/>
      <c r="B248" s="23"/>
      <c r="C248" s="107" t="s">
        <v>196</v>
      </c>
      <c r="D248" s="107"/>
      <c r="E248" s="108"/>
      <c r="F248" s="108"/>
      <c r="G248" s="108"/>
      <c r="H248" s="108"/>
      <c r="I248" s="108"/>
      <c r="J248" s="108"/>
      <c r="K248" s="108"/>
      <c r="L248" s="108"/>
      <c r="M248" s="108"/>
      <c r="N248" s="108"/>
      <c r="O248" s="108"/>
      <c r="P248" s="108"/>
      <c r="Q248" s="108"/>
      <c r="R248" s="108"/>
      <c r="S248" s="108"/>
      <c r="T248" s="108"/>
      <c r="U248" s="108"/>
      <c r="V248" s="108"/>
      <c r="W248" s="108"/>
      <c r="X248" s="108"/>
    </row>
    <row r="249" spans="1:24">
      <c r="A249" s="23"/>
      <c r="B249" s="23"/>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row>
    <row r="250" spans="1:24">
      <c r="A250" s="23"/>
      <c r="B250" s="23"/>
      <c r="C250" s="107" t="s">
        <v>197</v>
      </c>
      <c r="D250" s="107"/>
      <c r="E250" s="108">
        <f>E247*$Z$12</f>
        <v>0</v>
      </c>
      <c r="F250" s="108">
        <f t="shared" ref="F250:X250" si="42">F247*$Z$12</f>
        <v>0</v>
      </c>
      <c r="G250" s="108">
        <f t="shared" si="42"/>
        <v>0</v>
      </c>
      <c r="H250" s="108">
        <f t="shared" si="42"/>
        <v>0</v>
      </c>
      <c r="I250" s="108">
        <f t="shared" si="42"/>
        <v>0</v>
      </c>
      <c r="J250" s="108">
        <f t="shared" si="42"/>
        <v>0</v>
      </c>
      <c r="K250" s="108">
        <f t="shared" si="42"/>
        <v>0</v>
      </c>
      <c r="L250" s="108">
        <f t="shared" si="42"/>
        <v>0</v>
      </c>
      <c r="M250" s="108">
        <f t="shared" si="42"/>
        <v>0</v>
      </c>
      <c r="N250" s="108">
        <f t="shared" si="42"/>
        <v>0</v>
      </c>
      <c r="O250" s="108">
        <f t="shared" si="42"/>
        <v>0</v>
      </c>
      <c r="P250" s="108">
        <f t="shared" si="42"/>
        <v>0</v>
      </c>
      <c r="Q250" s="108">
        <f t="shared" si="42"/>
        <v>0</v>
      </c>
      <c r="R250" s="108">
        <f t="shared" si="42"/>
        <v>0</v>
      </c>
      <c r="S250" s="108">
        <f t="shared" si="42"/>
        <v>0</v>
      </c>
      <c r="T250" s="108">
        <f t="shared" si="42"/>
        <v>0</v>
      </c>
      <c r="U250" s="108">
        <f t="shared" si="42"/>
        <v>0</v>
      </c>
      <c r="V250" s="108">
        <f t="shared" si="42"/>
        <v>0</v>
      </c>
      <c r="W250" s="108">
        <f t="shared" si="42"/>
        <v>0</v>
      </c>
      <c r="X250" s="108">
        <f t="shared" si="42"/>
        <v>0</v>
      </c>
    </row>
    <row r="251" spans="1:24">
      <c r="A251" s="23"/>
      <c r="B251" s="23"/>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row>
  </sheetData>
  <mergeCells count="1">
    <mergeCell ref="B1:S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sheetPr codeName="Sheet2"/>
  <dimension ref="A1:AB249"/>
  <sheetViews>
    <sheetView zoomScaleNormal="100" workbookViewId="0">
      <selection activeCell="A29" sqref="A28:A29"/>
    </sheetView>
  </sheetViews>
  <sheetFormatPr defaultRowHeight="12.75"/>
  <cols>
    <col min="1" max="1" width="22" customWidth="1"/>
    <col min="2" max="2" width="20.28515625" customWidth="1"/>
    <col min="3" max="3" width="28.7109375" customWidth="1"/>
    <col min="4" max="4" width="51.5703125" customWidth="1"/>
    <col min="5" max="5" width="11" customWidth="1"/>
    <col min="6" max="24" width="10.42578125" bestFit="1" customWidth="1"/>
    <col min="25" max="25" width="11.42578125" customWidth="1"/>
  </cols>
  <sheetData>
    <row r="1" spans="1:26">
      <c r="A1" s="63" t="s">
        <v>73</v>
      </c>
      <c r="B1" s="366" t="s">
        <v>926</v>
      </c>
      <c r="C1" s="367"/>
      <c r="D1" s="367"/>
      <c r="E1" s="367"/>
      <c r="F1" s="367"/>
      <c r="G1" s="367"/>
      <c r="H1" s="367"/>
      <c r="I1" s="367"/>
      <c r="J1" s="367"/>
      <c r="K1" s="367"/>
      <c r="L1" s="367"/>
      <c r="M1" s="367"/>
      <c r="N1" s="367"/>
      <c r="O1" s="367"/>
      <c r="P1" s="367"/>
      <c r="Q1" s="367"/>
      <c r="R1" s="367"/>
      <c r="S1" s="368"/>
      <c r="T1" s="64"/>
      <c r="U1" s="64"/>
      <c r="V1" s="64"/>
      <c r="W1" s="64"/>
      <c r="X1" s="23"/>
    </row>
    <row r="2" spans="1:26">
      <c r="A2" s="65"/>
      <c r="B2" s="369"/>
      <c r="C2" s="370"/>
      <c r="D2" s="370"/>
      <c r="E2" s="370"/>
      <c r="F2" s="370"/>
      <c r="G2" s="370"/>
      <c r="H2" s="370"/>
      <c r="I2" s="370"/>
      <c r="J2" s="370"/>
      <c r="K2" s="370"/>
      <c r="L2" s="370"/>
      <c r="M2" s="370"/>
      <c r="N2" s="370"/>
      <c r="O2" s="370"/>
      <c r="P2" s="370"/>
      <c r="Q2" s="370"/>
      <c r="R2" s="370"/>
      <c r="S2" s="371"/>
      <c r="T2" s="66"/>
      <c r="U2" s="66"/>
      <c r="V2" s="66"/>
      <c r="W2" s="66"/>
      <c r="X2" s="23"/>
    </row>
    <row r="3" spans="1:26">
      <c r="A3" s="65"/>
      <c r="B3" s="369"/>
      <c r="C3" s="370"/>
      <c r="D3" s="370"/>
      <c r="E3" s="370"/>
      <c r="F3" s="370"/>
      <c r="G3" s="370"/>
      <c r="H3" s="370"/>
      <c r="I3" s="370"/>
      <c r="J3" s="370"/>
      <c r="K3" s="370"/>
      <c r="L3" s="370"/>
      <c r="M3" s="370"/>
      <c r="N3" s="370"/>
      <c r="O3" s="370"/>
      <c r="P3" s="370"/>
      <c r="Q3" s="370"/>
      <c r="R3" s="370"/>
      <c r="S3" s="371"/>
      <c r="T3" s="66"/>
      <c r="U3" s="66"/>
      <c r="V3" s="66"/>
      <c r="W3" s="66"/>
      <c r="X3" s="23"/>
    </row>
    <row r="4" spans="1:26">
      <c r="A4" s="65"/>
      <c r="B4" s="369"/>
      <c r="C4" s="370"/>
      <c r="D4" s="370"/>
      <c r="E4" s="370"/>
      <c r="F4" s="370"/>
      <c r="G4" s="370"/>
      <c r="H4" s="370"/>
      <c r="I4" s="370"/>
      <c r="J4" s="370"/>
      <c r="K4" s="370"/>
      <c r="L4" s="370"/>
      <c r="M4" s="370"/>
      <c r="N4" s="370"/>
      <c r="O4" s="370"/>
      <c r="P4" s="370"/>
      <c r="Q4" s="370"/>
      <c r="R4" s="370"/>
      <c r="S4" s="371"/>
      <c r="T4" s="66"/>
      <c r="U4" s="66"/>
      <c r="V4" s="66"/>
      <c r="W4" s="66"/>
      <c r="X4" s="23"/>
    </row>
    <row r="5" spans="1:26">
      <c r="A5" s="67"/>
      <c r="B5" s="369"/>
      <c r="C5" s="370"/>
      <c r="D5" s="372"/>
      <c r="E5" s="372"/>
      <c r="F5" s="372"/>
      <c r="G5" s="372"/>
      <c r="H5" s="372"/>
      <c r="I5" s="372"/>
      <c r="J5" s="372"/>
      <c r="K5" s="372"/>
      <c r="L5" s="372"/>
      <c r="M5" s="372"/>
      <c r="N5" s="372"/>
      <c r="O5" s="372"/>
      <c r="P5" s="372"/>
      <c r="Q5" s="372"/>
      <c r="R5" s="372"/>
      <c r="S5" s="373"/>
      <c r="T5" s="66"/>
      <c r="U5" s="66"/>
      <c r="V5" s="66"/>
      <c r="W5" s="66"/>
      <c r="X5" s="23"/>
    </row>
    <row r="6" spans="1:26">
      <c r="A6" s="68"/>
      <c r="B6" s="69"/>
      <c r="C6" s="69"/>
      <c r="D6" s="70"/>
      <c r="E6" s="71"/>
      <c r="F6" s="71"/>
      <c r="G6" s="71"/>
      <c r="H6" s="71"/>
      <c r="I6" s="71"/>
      <c r="J6" s="71"/>
      <c r="K6" s="71"/>
      <c r="L6" s="71"/>
      <c r="M6" s="71"/>
      <c r="N6" s="71"/>
      <c r="O6" s="71"/>
      <c r="P6" s="71"/>
      <c r="Q6" s="71"/>
      <c r="R6" s="71"/>
      <c r="S6" s="72"/>
      <c r="T6" s="66"/>
      <c r="U6" s="66"/>
      <c r="V6" s="66"/>
      <c r="W6" s="66"/>
      <c r="X6" s="23"/>
    </row>
    <row r="7" spans="1:26">
      <c r="A7" s="290"/>
      <c r="B7" s="344" t="s">
        <v>75</v>
      </c>
      <c r="C7" s="345" t="s">
        <v>198</v>
      </c>
      <c r="D7" s="341" t="s">
        <v>980</v>
      </c>
      <c r="E7" s="23"/>
      <c r="F7" s="23"/>
      <c r="G7" s="23"/>
      <c r="H7" s="23"/>
      <c r="I7" s="23"/>
      <c r="J7" s="23"/>
      <c r="K7" s="23"/>
      <c r="L7" s="23"/>
      <c r="M7" s="23"/>
      <c r="N7" s="23"/>
      <c r="O7" s="23"/>
      <c r="P7" s="23"/>
      <c r="Q7" s="23"/>
      <c r="R7" s="23"/>
      <c r="S7" s="23"/>
      <c r="T7" s="23"/>
      <c r="U7" s="23"/>
      <c r="V7" s="23"/>
      <c r="W7" s="23"/>
      <c r="X7" s="23"/>
    </row>
    <row r="8" spans="1:26">
      <c r="A8" s="291" t="s">
        <v>771</v>
      </c>
      <c r="B8" s="346" t="s">
        <v>76</v>
      </c>
      <c r="C8" s="347" t="str">
        <f>CONCATENATE([1]MLIST!$B$64,"-",C7)</f>
        <v>Lighting Controls Interior-NR</v>
      </c>
      <c r="D8" s="342" t="str">
        <f>[3]!switch_ForecastState</f>
        <v>Region</v>
      </c>
      <c r="E8" s="74"/>
      <c r="F8" s="292"/>
      <c r="G8" s="23"/>
      <c r="H8" s="23"/>
      <c r="I8" s="23"/>
      <c r="J8" s="23"/>
      <c r="K8" s="23"/>
      <c r="L8" s="23"/>
      <c r="M8" s="23"/>
      <c r="N8" s="23"/>
      <c r="O8" s="23"/>
      <c r="P8" s="23"/>
      <c r="Q8" s="23"/>
      <c r="R8" s="23"/>
      <c r="S8" s="23"/>
      <c r="T8" s="23"/>
      <c r="U8" s="23"/>
      <c r="V8" s="23"/>
      <c r="W8" s="23"/>
      <c r="X8" s="23"/>
    </row>
    <row r="9" spans="1:26">
      <c r="A9" s="291" t="str">
        <f>INDEX([1]ACHIEV!$A$19:$B$100,MATCH(C8,[1]ACHIEV!$B$19:$B$100,0),1)</f>
        <v>Lighting</v>
      </c>
      <c r="B9" s="348" t="s">
        <v>77</v>
      </c>
      <c r="C9" s="347">
        <f>[1]FILES!$H$4</f>
        <v>2035</v>
      </c>
      <c r="D9" s="342" t="str">
        <f>[3]!switch_ForecastScenario</f>
        <v>Base</v>
      </c>
      <c r="E9" s="75"/>
      <c r="F9" s="23"/>
      <c r="G9" s="23"/>
      <c r="H9" s="23"/>
      <c r="I9" s="23"/>
      <c r="J9" s="23"/>
      <c r="K9" s="23"/>
      <c r="L9" s="23"/>
      <c r="M9" s="23"/>
      <c r="N9" s="23"/>
      <c r="O9" s="23"/>
      <c r="P9" s="23"/>
      <c r="Q9" s="23"/>
      <c r="R9" s="23"/>
      <c r="S9" s="23"/>
      <c r="T9" s="23"/>
      <c r="U9" s="23"/>
      <c r="V9" s="23"/>
      <c r="W9" s="23"/>
      <c r="X9" s="23"/>
    </row>
    <row r="10" spans="1:26">
      <c r="A10" s="293"/>
      <c r="B10" s="349" t="s">
        <v>212</v>
      </c>
      <c r="C10" s="350">
        <f ca="1">MIN(SUM(E134:X169),SUM(Y134:Y169))</f>
        <v>26.313910091605784</v>
      </c>
      <c r="D10" s="343"/>
      <c r="E10" s="23">
        <v>1</v>
      </c>
      <c r="F10" s="23">
        <f>E10+1</f>
        <v>2</v>
      </c>
      <c r="G10" s="23">
        <f t="shared" ref="G10:V11" si="0">F10+1</f>
        <v>3</v>
      </c>
      <c r="H10" s="23">
        <f t="shared" si="0"/>
        <v>4</v>
      </c>
      <c r="I10" s="23">
        <f t="shared" si="0"/>
        <v>5</v>
      </c>
      <c r="J10" s="23">
        <f t="shared" si="0"/>
        <v>6</v>
      </c>
      <c r="K10" s="23">
        <f t="shared" si="0"/>
        <v>7</v>
      </c>
      <c r="L10" s="23">
        <f t="shared" si="0"/>
        <v>8</v>
      </c>
      <c r="M10" s="23">
        <f t="shared" si="0"/>
        <v>9</v>
      </c>
      <c r="N10" s="23">
        <f t="shared" si="0"/>
        <v>10</v>
      </c>
      <c r="O10" s="23">
        <f t="shared" si="0"/>
        <v>11</v>
      </c>
      <c r="P10" s="23">
        <f t="shared" si="0"/>
        <v>12</v>
      </c>
      <c r="Q10" s="23">
        <f t="shared" si="0"/>
        <v>13</v>
      </c>
      <c r="R10" s="23">
        <f t="shared" si="0"/>
        <v>14</v>
      </c>
      <c r="S10" s="23">
        <f t="shared" si="0"/>
        <v>15</v>
      </c>
      <c r="T10" s="23">
        <f t="shared" si="0"/>
        <v>16</v>
      </c>
      <c r="U10" s="23">
        <f t="shared" si="0"/>
        <v>17</v>
      </c>
      <c r="V10" s="23">
        <f t="shared" si="0"/>
        <v>18</v>
      </c>
      <c r="W10" s="23">
        <f>V10+1</f>
        <v>19</v>
      </c>
      <c r="X10" s="23">
        <f>W10+1</f>
        <v>20</v>
      </c>
    </row>
    <row r="11" spans="1:26">
      <c r="A11" s="73"/>
      <c r="B11" s="73"/>
      <c r="C11" s="73"/>
      <c r="D11" s="73"/>
      <c r="E11" s="73">
        <f>C9-20+1</f>
        <v>2016</v>
      </c>
      <c r="F11" s="73">
        <f>E11+1</f>
        <v>2017</v>
      </c>
      <c r="G11" s="73">
        <f t="shared" si="0"/>
        <v>2018</v>
      </c>
      <c r="H11" s="73">
        <f t="shared" si="0"/>
        <v>2019</v>
      </c>
      <c r="I11" s="73">
        <f t="shared" si="0"/>
        <v>2020</v>
      </c>
      <c r="J11" s="73">
        <f t="shared" si="0"/>
        <v>2021</v>
      </c>
      <c r="K11" s="73">
        <f t="shared" si="0"/>
        <v>2022</v>
      </c>
      <c r="L11" s="73">
        <f t="shared" si="0"/>
        <v>2023</v>
      </c>
      <c r="M11" s="73">
        <f t="shared" si="0"/>
        <v>2024</v>
      </c>
      <c r="N11" s="73">
        <f t="shared" si="0"/>
        <v>2025</v>
      </c>
      <c r="O11" s="73">
        <f t="shared" si="0"/>
        <v>2026</v>
      </c>
      <c r="P11" s="73">
        <f t="shared" si="0"/>
        <v>2027</v>
      </c>
      <c r="Q11" s="73">
        <f t="shared" si="0"/>
        <v>2028</v>
      </c>
      <c r="R11" s="73">
        <f t="shared" si="0"/>
        <v>2029</v>
      </c>
      <c r="S11" s="73">
        <f t="shared" si="0"/>
        <v>2030</v>
      </c>
      <c r="T11" s="73">
        <f t="shared" si="0"/>
        <v>2031</v>
      </c>
      <c r="U11" s="73">
        <f t="shared" si="0"/>
        <v>2032</v>
      </c>
      <c r="V11" s="73">
        <f t="shared" si="0"/>
        <v>2033</v>
      </c>
      <c r="W11" s="73">
        <f>V11+1</f>
        <v>2034</v>
      </c>
      <c r="X11" s="73">
        <f>W11+1</f>
        <v>2035</v>
      </c>
      <c r="Y11" s="303" t="s">
        <v>78</v>
      </c>
      <c r="Z11" s="78" t="s">
        <v>199</v>
      </c>
    </row>
    <row r="12" spans="1:26">
      <c r="A12" s="73"/>
      <c r="B12" s="73"/>
      <c r="C12" s="73"/>
      <c r="D12" s="73"/>
      <c r="E12" s="73" t="str">
        <f>CONCATENATE("FLOOR_",E11)</f>
        <v>FLOOR_2016</v>
      </c>
      <c r="F12" s="73" t="str">
        <f t="shared" ref="F12:X12" si="1">CONCATENATE("FLOOR_",F11)</f>
        <v>FLOOR_2017</v>
      </c>
      <c r="G12" s="73" t="str">
        <f t="shared" si="1"/>
        <v>FLOOR_2018</v>
      </c>
      <c r="H12" s="73" t="str">
        <f t="shared" si="1"/>
        <v>FLOOR_2019</v>
      </c>
      <c r="I12" s="73" t="str">
        <f t="shared" si="1"/>
        <v>FLOOR_2020</v>
      </c>
      <c r="J12" s="73" t="str">
        <f t="shared" si="1"/>
        <v>FLOOR_2021</v>
      </c>
      <c r="K12" s="73" t="str">
        <f t="shared" si="1"/>
        <v>FLOOR_2022</v>
      </c>
      <c r="L12" s="73" t="str">
        <f t="shared" si="1"/>
        <v>FLOOR_2023</v>
      </c>
      <c r="M12" s="73" t="str">
        <f t="shared" si="1"/>
        <v>FLOOR_2024</v>
      </c>
      <c r="N12" s="73" t="str">
        <f t="shared" si="1"/>
        <v>FLOOR_2025</v>
      </c>
      <c r="O12" s="73" t="str">
        <f t="shared" si="1"/>
        <v>FLOOR_2026</v>
      </c>
      <c r="P12" s="73" t="str">
        <f t="shared" si="1"/>
        <v>FLOOR_2027</v>
      </c>
      <c r="Q12" s="73" t="str">
        <f t="shared" si="1"/>
        <v>FLOOR_2028</v>
      </c>
      <c r="R12" s="73" t="str">
        <f t="shared" si="1"/>
        <v>FLOOR_2029</v>
      </c>
      <c r="S12" s="73" t="str">
        <f t="shared" si="1"/>
        <v>FLOOR_2030</v>
      </c>
      <c r="T12" s="73" t="str">
        <f t="shared" si="1"/>
        <v>FLOOR_2031</v>
      </c>
      <c r="U12" s="73" t="str">
        <f t="shared" si="1"/>
        <v>FLOOR_2032</v>
      </c>
      <c r="V12" s="73" t="str">
        <f t="shared" si="1"/>
        <v>FLOOR_2033</v>
      </c>
      <c r="W12" s="73" t="str">
        <f t="shared" si="1"/>
        <v>FLOOR_2034</v>
      </c>
      <c r="X12" s="73" t="str">
        <f t="shared" si="1"/>
        <v>FLOOR_2035</v>
      </c>
      <c r="Y12" s="317">
        <v>0.85</v>
      </c>
      <c r="Z12" s="78" t="s">
        <v>199</v>
      </c>
    </row>
    <row r="13" spans="1:26">
      <c r="A13" s="23"/>
      <c r="B13" s="23"/>
      <c r="D13" s="26" t="s">
        <v>42</v>
      </c>
      <c r="E13" s="74">
        <f>INDEX([3]!tbl_Forecast,MATCH($D$8&amp;$D13&amp;$D$7,[3]!rng_ForecastRowLookup,0),MATCH(E$11,[3]!rng_ForecastColumnLookup,0))</f>
        <v>380.08828477966154</v>
      </c>
      <c r="F13" s="74">
        <f>INDEX([3]!tbl_Forecast,MATCH($D$8&amp;$D13&amp;$D$7,[3]!rng_ForecastRowLookup,0),MATCH(F$11,[3]!rng_ForecastColumnLookup,0))</f>
        <v>378.94801992532251</v>
      </c>
      <c r="G13" s="74">
        <f>INDEX([3]!tbl_Forecast,MATCH($D$8&amp;$D13&amp;$D$7,[3]!rng_ForecastRowLookup,0),MATCH(G$11,[3]!rng_ForecastColumnLookup,0))</f>
        <v>377.81117586554655</v>
      </c>
      <c r="H13" s="74">
        <f>INDEX([3]!tbl_Forecast,MATCH($D$8&amp;$D13&amp;$D$7,[3]!rng_ForecastRowLookup,0),MATCH(H$11,[3]!rng_ForecastColumnLookup,0))</f>
        <v>376.67774233794995</v>
      </c>
      <c r="I13" s="74">
        <f>INDEX([3]!tbl_Forecast,MATCH($D$8&amp;$D13&amp;$D$7,[3]!rng_ForecastRowLookup,0),MATCH(I$11,[3]!rng_ForecastColumnLookup,0))</f>
        <v>375.54770911093607</v>
      </c>
      <c r="J13" s="74">
        <f>INDEX([3]!tbl_Forecast,MATCH($D$8&amp;$D13&amp;$D$7,[3]!rng_ForecastRowLookup,0),MATCH(J$11,[3]!rng_ForecastColumnLookup,0))</f>
        <v>374.42106598360328</v>
      </c>
      <c r="K13" s="74">
        <f>INDEX([3]!tbl_Forecast,MATCH($D$8&amp;$D13&amp;$D$7,[3]!rng_ForecastRowLookup,0),MATCH(K$11,[3]!rng_ForecastColumnLookup,0))</f>
        <v>373.29780278565244</v>
      </c>
      <c r="L13" s="74">
        <f>INDEX([3]!tbl_Forecast,MATCH($D$8&amp;$D13&amp;$D$7,[3]!rng_ForecastRowLookup,0),MATCH(L$11,[3]!rng_ForecastColumnLookup,0))</f>
        <v>372.17790937729552</v>
      </c>
      <c r="M13" s="74">
        <f>INDEX([3]!tbl_Forecast,MATCH($D$8&amp;$D13&amp;$D$7,[3]!rng_ForecastRowLookup,0),MATCH(M$11,[3]!rng_ForecastColumnLookup,0))</f>
        <v>371.06137564916361</v>
      </c>
      <c r="N13" s="74">
        <f>INDEX([3]!tbl_Forecast,MATCH($D$8&amp;$D13&amp;$D$7,[3]!rng_ForecastRowLookup,0),MATCH(N$11,[3]!rng_ForecastColumnLookup,0))</f>
        <v>369.94819152221612</v>
      </c>
      <c r="O13" s="74">
        <f>INDEX([3]!tbl_Forecast,MATCH($D$8&amp;$D13&amp;$D$7,[3]!rng_ForecastRowLookup,0),MATCH(O$11,[3]!rng_ForecastColumnLookup,0))</f>
        <v>368.83834694764948</v>
      </c>
      <c r="P13" s="74">
        <f>INDEX([3]!tbl_Forecast,MATCH($D$8&amp;$D13&amp;$D$7,[3]!rng_ForecastRowLookup,0),MATCH(P$11,[3]!rng_ForecastColumnLookup,0))</f>
        <v>367.73183190680658</v>
      </c>
      <c r="Q13" s="74">
        <f>INDEX([3]!tbl_Forecast,MATCH($D$8&amp;$D13&amp;$D$7,[3]!rng_ForecastRowLookup,0),MATCH(Q$11,[3]!rng_ForecastColumnLookup,0))</f>
        <v>366.62863641108612</v>
      </c>
      <c r="R13" s="74">
        <f>INDEX([3]!tbl_Forecast,MATCH($D$8&amp;$D13&amp;$D$7,[3]!rng_ForecastRowLookup,0),MATCH(R$11,[3]!rng_ForecastColumnLookup,0))</f>
        <v>365.52875050185287</v>
      </c>
      <c r="S13" s="74">
        <f>INDEX([3]!tbl_Forecast,MATCH($D$8&amp;$D13&amp;$D$7,[3]!rng_ForecastRowLookup,0),MATCH(S$11,[3]!rng_ForecastColumnLookup,0))</f>
        <v>364.43216425034728</v>
      </c>
      <c r="T13" s="74">
        <f>INDEX([3]!tbl_Forecast,MATCH($D$8&amp;$D13&amp;$D$7,[3]!rng_ForecastRowLookup,0),MATCH(T$11,[3]!rng_ForecastColumnLookup,0))</f>
        <v>363.33886775759629</v>
      </c>
      <c r="U13" s="74">
        <f>INDEX([3]!tbl_Forecast,MATCH($D$8&amp;$D13&amp;$D$7,[3]!rng_ForecastRowLookup,0),MATCH(U$11,[3]!rng_ForecastColumnLookup,0))</f>
        <v>362.24885115432346</v>
      </c>
      <c r="V13" s="74">
        <f>INDEX([3]!tbl_Forecast,MATCH($D$8&amp;$D13&amp;$D$7,[3]!rng_ForecastRowLookup,0),MATCH(V$11,[3]!rng_ForecastColumnLookup,0))</f>
        <v>361.16210460086046</v>
      </c>
      <c r="W13" s="74">
        <f>INDEX([3]!tbl_Forecast,MATCH($D$8&amp;$D13&amp;$D$7,[3]!rng_ForecastRowLookup,0),MATCH(W$11,[3]!rng_ForecastColumnLookup,0))</f>
        <v>360.07861828705791</v>
      </c>
      <c r="X13" s="74">
        <f>INDEX([3]!tbl_Forecast,MATCH($D$8&amp;$D13&amp;$D$7,[3]!rng_ForecastRowLookup,0),MATCH(X$11,[3]!rng_ForecastColumnLookup,0))</f>
        <v>358.99838243219671</v>
      </c>
      <c r="Z13" s="164">
        <f t="shared" ref="Z13:Z30" si="2">X13</f>
        <v>358.99838243219671</v>
      </c>
    </row>
    <row r="14" spans="1:26">
      <c r="A14" s="23"/>
      <c r="B14" s="23"/>
      <c r="D14" s="26" t="s">
        <v>503</v>
      </c>
      <c r="E14" s="74">
        <f>INDEX([3]!tbl_Forecast,MATCH($D$8&amp;$D14&amp;$D$7,[3]!rng_ForecastRowLookup,0),MATCH(E$11,[3]!rng_ForecastColumnLookup,0))</f>
        <v>190.73687138333023</v>
      </c>
      <c r="F14" s="74">
        <f>INDEX([3]!tbl_Forecast,MATCH($D$8&amp;$D14&amp;$D$7,[3]!rng_ForecastRowLookup,0),MATCH(F$11,[3]!rng_ForecastColumnLookup,0))</f>
        <v>190.16466076918024</v>
      </c>
      <c r="G14" s="74">
        <f>INDEX([3]!tbl_Forecast,MATCH($D$8&amp;$D14&amp;$D$7,[3]!rng_ForecastRowLookup,0),MATCH(G$11,[3]!rng_ForecastColumnLookup,0))</f>
        <v>189.59416678687271</v>
      </c>
      <c r="H14" s="74">
        <f>INDEX([3]!tbl_Forecast,MATCH($D$8&amp;$D14&amp;$D$7,[3]!rng_ForecastRowLookup,0),MATCH(H$11,[3]!rng_ForecastColumnLookup,0))</f>
        <v>189.02538428651209</v>
      </c>
      <c r="I14" s="74">
        <f>INDEX([3]!tbl_Forecast,MATCH($D$8&amp;$D14&amp;$D$7,[3]!rng_ForecastRowLookup,0),MATCH(I$11,[3]!rng_ForecastColumnLookup,0))</f>
        <v>188.45830813365254</v>
      </c>
      <c r="J14" s="74">
        <f>INDEX([3]!tbl_Forecast,MATCH($D$8&amp;$D14&amp;$D$7,[3]!rng_ForecastRowLookup,0),MATCH(J$11,[3]!rng_ForecastColumnLookup,0))</f>
        <v>187.89293320925157</v>
      </c>
      <c r="K14" s="74">
        <f>INDEX([3]!tbl_Forecast,MATCH($D$8&amp;$D14&amp;$D$7,[3]!rng_ForecastRowLookup,0),MATCH(K$11,[3]!rng_ForecastColumnLookup,0))</f>
        <v>187.32925440962381</v>
      </c>
      <c r="L14" s="74">
        <f>INDEX([3]!tbl_Forecast,MATCH($D$8&amp;$D14&amp;$D$7,[3]!rng_ForecastRowLookup,0),MATCH(L$11,[3]!rng_ForecastColumnLookup,0))</f>
        <v>186.76726664639497</v>
      </c>
      <c r="M14" s="74">
        <f>INDEX([3]!tbl_Forecast,MATCH($D$8&amp;$D14&amp;$D$7,[3]!rng_ForecastRowLookup,0),MATCH(M$11,[3]!rng_ForecastColumnLookup,0))</f>
        <v>186.20696484645578</v>
      </c>
      <c r="N14" s="74">
        <f>INDEX([3]!tbl_Forecast,MATCH($D$8&amp;$D14&amp;$D$7,[3]!rng_ForecastRowLookup,0),MATCH(N$11,[3]!rng_ForecastColumnLookup,0))</f>
        <v>185.64834395191642</v>
      </c>
      <c r="O14" s="74">
        <f>INDEX([3]!tbl_Forecast,MATCH($D$8&amp;$D14&amp;$D$7,[3]!rng_ForecastRowLookup,0),MATCH(O$11,[3]!rng_ForecastColumnLookup,0))</f>
        <v>185.09139892006067</v>
      </c>
      <c r="P14" s="74">
        <f>INDEX([3]!tbl_Forecast,MATCH($D$8&amp;$D14&amp;$D$7,[3]!rng_ForecastRowLookup,0),MATCH(P$11,[3]!rng_ForecastColumnLookup,0))</f>
        <v>184.5361247233005</v>
      </c>
      <c r="Q14" s="74">
        <f>INDEX([3]!tbl_Forecast,MATCH($D$8&amp;$D14&amp;$D$7,[3]!rng_ForecastRowLookup,0),MATCH(Q$11,[3]!rng_ForecastColumnLookup,0))</f>
        <v>183.98251634913058</v>
      </c>
      <c r="R14" s="74">
        <f>INDEX([3]!tbl_Forecast,MATCH($D$8&amp;$D14&amp;$D$7,[3]!rng_ForecastRowLookup,0),MATCH(R$11,[3]!rng_ForecastColumnLookup,0))</f>
        <v>183.43056880008319</v>
      </c>
      <c r="S14" s="74">
        <f>INDEX([3]!tbl_Forecast,MATCH($D$8&amp;$D14&amp;$D$7,[3]!rng_ForecastRowLookup,0),MATCH(S$11,[3]!rng_ForecastColumnLookup,0))</f>
        <v>182.88027709368296</v>
      </c>
      <c r="T14" s="74">
        <f>INDEX([3]!tbl_Forecast,MATCH($D$8&amp;$D14&amp;$D$7,[3]!rng_ForecastRowLookup,0),MATCH(T$11,[3]!rng_ForecastColumnLookup,0))</f>
        <v>182.33163626240187</v>
      </c>
      <c r="U14" s="74">
        <f>INDEX([3]!tbl_Forecast,MATCH($D$8&amp;$D14&amp;$D$7,[3]!rng_ForecastRowLookup,0),MATCH(U$11,[3]!rng_ForecastColumnLookup,0))</f>
        <v>181.78464135361469</v>
      </c>
      <c r="V14" s="74">
        <f>INDEX([3]!tbl_Forecast,MATCH($D$8&amp;$D14&amp;$D$7,[3]!rng_ForecastRowLookup,0),MATCH(V$11,[3]!rng_ForecastColumnLookup,0))</f>
        <v>181.23928742955383</v>
      </c>
      <c r="W14" s="74">
        <f>INDEX([3]!tbl_Forecast,MATCH($D$8&amp;$D14&amp;$D$7,[3]!rng_ForecastRowLookup,0),MATCH(W$11,[3]!rng_ForecastColumnLookup,0))</f>
        <v>180.69556956726515</v>
      </c>
      <c r="X14" s="74">
        <f>INDEX([3]!tbl_Forecast,MATCH($D$8&amp;$D14&amp;$D$7,[3]!rng_ForecastRowLookup,0),MATCH(X$11,[3]!rng_ForecastColumnLookup,0))</f>
        <v>180.15348285856339</v>
      </c>
      <c r="Z14" s="164">
        <f t="shared" si="2"/>
        <v>180.15348285856339</v>
      </c>
    </row>
    <row r="15" spans="1:26">
      <c r="A15" s="23"/>
      <c r="B15" s="23"/>
      <c r="D15" s="26" t="s">
        <v>504</v>
      </c>
      <c r="E15" s="74">
        <f>INDEX([3]!tbl_Forecast,MATCH($D$8&amp;$D15&amp;$D$7,[3]!rng_ForecastRowLookup,0),MATCH(E$11,[3]!rng_ForecastColumnLookup,0))</f>
        <v>184.0913556049378</v>
      </c>
      <c r="F15" s="74">
        <f>INDEX([3]!tbl_Forecast,MATCH($D$8&amp;$D15&amp;$D$7,[3]!rng_ForecastRowLookup,0),MATCH(F$11,[3]!rng_ForecastColumnLookup,0))</f>
        <v>183.53908153812301</v>
      </c>
      <c r="G15" s="74">
        <f>INDEX([3]!tbl_Forecast,MATCH($D$8&amp;$D15&amp;$D$7,[3]!rng_ForecastRowLookup,0),MATCH(G$11,[3]!rng_ForecastColumnLookup,0))</f>
        <v>182.98846429350866</v>
      </c>
      <c r="H15" s="74">
        <f>INDEX([3]!tbl_Forecast,MATCH($D$8&amp;$D15&amp;$D$7,[3]!rng_ForecastRowLookup,0),MATCH(H$11,[3]!rng_ForecastColumnLookup,0))</f>
        <v>182.43949890062811</v>
      </c>
      <c r="I15" s="74">
        <f>INDEX([3]!tbl_Forecast,MATCH($D$8&amp;$D15&amp;$D$7,[3]!rng_ForecastRowLookup,0),MATCH(I$11,[3]!rng_ForecastColumnLookup,0))</f>
        <v>181.89218040392623</v>
      </c>
      <c r="J15" s="74">
        <f>INDEX([3]!tbl_Forecast,MATCH($D$8&amp;$D15&amp;$D$7,[3]!rng_ForecastRowLookup,0),MATCH(J$11,[3]!rng_ForecastColumnLookup,0))</f>
        <v>181.34650386271446</v>
      </c>
      <c r="K15" s="74">
        <f>INDEX([3]!tbl_Forecast,MATCH($D$8&amp;$D15&amp;$D$7,[3]!rng_ForecastRowLookup,0),MATCH(K$11,[3]!rng_ForecastColumnLookup,0))</f>
        <v>180.80246435112633</v>
      </c>
      <c r="L15" s="74">
        <f>INDEX([3]!tbl_Forecast,MATCH($D$8&amp;$D15&amp;$D$7,[3]!rng_ForecastRowLookup,0),MATCH(L$11,[3]!rng_ForecastColumnLookup,0))</f>
        <v>180.26005695807294</v>
      </c>
      <c r="M15" s="74">
        <f>INDEX([3]!tbl_Forecast,MATCH($D$8&amp;$D15&amp;$D$7,[3]!rng_ForecastRowLookup,0),MATCH(M$11,[3]!rng_ForecastColumnLookup,0))</f>
        <v>179.71927678719871</v>
      </c>
      <c r="N15" s="74">
        <f>INDEX([3]!tbl_Forecast,MATCH($D$8&amp;$D15&amp;$D$7,[3]!rng_ForecastRowLookup,0),MATCH(N$11,[3]!rng_ForecastColumnLookup,0))</f>
        <v>179.18011895683713</v>
      </c>
      <c r="O15" s="74">
        <f>INDEX([3]!tbl_Forecast,MATCH($D$8&amp;$D15&amp;$D$7,[3]!rng_ForecastRowLookup,0),MATCH(O$11,[3]!rng_ForecastColumnLookup,0))</f>
        <v>178.64257859996661</v>
      </c>
      <c r="P15" s="74">
        <f>INDEX([3]!tbl_Forecast,MATCH($D$8&amp;$D15&amp;$D$7,[3]!rng_ForecastRowLookup,0),MATCH(P$11,[3]!rng_ForecastColumnLookup,0))</f>
        <v>178.10665086416668</v>
      </c>
      <c r="Q15" s="74">
        <f>INDEX([3]!tbl_Forecast,MATCH($D$8&amp;$D15&amp;$D$7,[3]!rng_ForecastRowLookup,0),MATCH(Q$11,[3]!rng_ForecastColumnLookup,0))</f>
        <v>177.57233091157423</v>
      </c>
      <c r="R15" s="74">
        <f>INDEX([3]!tbl_Forecast,MATCH($D$8&amp;$D15&amp;$D$7,[3]!rng_ForecastRowLookup,0),MATCH(R$11,[3]!rng_ForecastColumnLookup,0))</f>
        <v>177.03961391883951</v>
      </c>
      <c r="S15" s="74">
        <f>INDEX([3]!tbl_Forecast,MATCH($D$8&amp;$D15&amp;$D$7,[3]!rng_ForecastRowLookup,0),MATCH(S$11,[3]!rng_ForecastColumnLookup,0))</f>
        <v>176.50849507708296</v>
      </c>
      <c r="T15" s="74">
        <f>INDEX([3]!tbl_Forecast,MATCH($D$8&amp;$D15&amp;$D$7,[3]!rng_ForecastRowLookup,0),MATCH(T$11,[3]!rng_ForecastColumnLookup,0))</f>
        <v>175.97896959185172</v>
      </c>
      <c r="U15" s="74">
        <f>INDEX([3]!tbl_Forecast,MATCH($D$8&amp;$D15&amp;$D$7,[3]!rng_ForecastRowLookup,0),MATCH(U$11,[3]!rng_ForecastColumnLookup,0))</f>
        <v>175.45103268307616</v>
      </c>
      <c r="V15" s="74">
        <f>INDEX([3]!tbl_Forecast,MATCH($D$8&amp;$D15&amp;$D$7,[3]!rng_ForecastRowLookup,0),MATCH(V$11,[3]!rng_ForecastColumnLookup,0))</f>
        <v>174.92467958502692</v>
      </c>
      <c r="W15" s="74">
        <f>INDEX([3]!tbl_Forecast,MATCH($D$8&amp;$D15&amp;$D$7,[3]!rng_ForecastRowLookup,0),MATCH(W$11,[3]!rng_ForecastColumnLookup,0))</f>
        <v>174.39990554627184</v>
      </c>
      <c r="X15" s="74">
        <f>INDEX([3]!tbl_Forecast,MATCH($D$8&amp;$D15&amp;$D$7,[3]!rng_ForecastRowLookup,0),MATCH(X$11,[3]!rng_ForecastColumnLookup,0))</f>
        <v>173.87670582963304</v>
      </c>
      <c r="Z15" s="164">
        <f t="shared" si="2"/>
        <v>173.87670582963304</v>
      </c>
    </row>
    <row r="16" spans="1:26">
      <c r="A16" s="23"/>
      <c r="B16" s="23"/>
      <c r="D16" s="26" t="s">
        <v>772</v>
      </c>
      <c r="E16" s="74">
        <f>INDEX([3]!tbl_Forecast,MATCH($D$8&amp;$D16&amp;$D$7,[3]!rng_ForecastRowLookup,0),MATCH(E$11,[3]!rng_ForecastColumnLookup,0))</f>
        <v>138.35734062238015</v>
      </c>
      <c r="F16" s="74">
        <f>INDEX([3]!tbl_Forecast,MATCH($D$8&amp;$D16&amp;$D$7,[3]!rng_ForecastRowLookup,0),MATCH(F$11,[3]!rng_ForecastColumnLookup,0))</f>
        <v>137.7208968555172</v>
      </c>
      <c r="G16" s="74">
        <f>INDEX([3]!tbl_Forecast,MATCH($D$8&amp;$D16&amp;$D$7,[3]!rng_ForecastRowLookup,0),MATCH(G$11,[3]!rng_ForecastColumnLookup,0))</f>
        <v>137.08738072998179</v>
      </c>
      <c r="H16" s="74">
        <f>INDEX([3]!tbl_Forecast,MATCH($D$8&amp;$D16&amp;$D$7,[3]!rng_ForecastRowLookup,0),MATCH(H$11,[3]!rng_ForecastColumnLookup,0))</f>
        <v>136.45677877862389</v>
      </c>
      <c r="I16" s="74">
        <f>INDEX([3]!tbl_Forecast,MATCH($D$8&amp;$D16&amp;$D$7,[3]!rng_ForecastRowLookup,0),MATCH(I$11,[3]!rng_ForecastColumnLookup,0))</f>
        <v>135.8290775962422</v>
      </c>
      <c r="J16" s="74">
        <f>INDEX([3]!tbl_Forecast,MATCH($D$8&amp;$D16&amp;$D$7,[3]!rng_ForecastRowLookup,0),MATCH(J$11,[3]!rng_ForecastColumnLookup,0))</f>
        <v>135.20426383929947</v>
      </c>
      <c r="K16" s="74">
        <f>INDEX([3]!tbl_Forecast,MATCH($D$8&amp;$D16&amp;$D$7,[3]!rng_ForecastRowLookup,0),MATCH(K$11,[3]!rng_ForecastColumnLookup,0))</f>
        <v>134.5823242256387</v>
      </c>
      <c r="L16" s="74">
        <f>INDEX([3]!tbl_Forecast,MATCH($D$8&amp;$D16&amp;$D$7,[3]!rng_ForecastRowLookup,0),MATCH(L$11,[3]!rng_ForecastColumnLookup,0))</f>
        <v>133.96324553420075</v>
      </c>
      <c r="M16" s="74">
        <f>INDEX([3]!tbl_Forecast,MATCH($D$8&amp;$D16&amp;$D$7,[3]!rng_ForecastRowLookup,0),MATCH(M$11,[3]!rng_ForecastColumnLookup,0))</f>
        <v>133.34701460474344</v>
      </c>
      <c r="N16" s="74">
        <f>INDEX([3]!tbl_Forecast,MATCH($D$8&amp;$D16&amp;$D$7,[3]!rng_ForecastRowLookup,0),MATCH(N$11,[3]!rng_ForecastColumnLookup,0))</f>
        <v>132.73361833756161</v>
      </c>
      <c r="O16" s="74">
        <f>INDEX([3]!tbl_Forecast,MATCH($D$8&amp;$D16&amp;$D$7,[3]!rng_ForecastRowLookup,0),MATCH(O$11,[3]!rng_ForecastColumnLookup,0))</f>
        <v>132.12304369320884</v>
      </c>
      <c r="P16" s="74">
        <f>INDEX([3]!tbl_Forecast,MATCH($D$8&amp;$D16&amp;$D$7,[3]!rng_ForecastRowLookup,0),MATCH(P$11,[3]!rng_ForecastColumnLookup,0))</f>
        <v>131.51527769222005</v>
      </c>
      <c r="Q16" s="74">
        <f>INDEX([3]!tbl_Forecast,MATCH($D$8&amp;$D16&amp;$D$7,[3]!rng_ForecastRowLookup,0),MATCH(Q$11,[3]!rng_ForecastColumnLookup,0))</f>
        <v>130.91030741483584</v>
      </c>
      <c r="R16" s="74">
        <f>INDEX([3]!tbl_Forecast,MATCH($D$8&amp;$D16&amp;$D$7,[3]!rng_ForecastRowLookup,0),MATCH(R$11,[3]!rng_ForecastColumnLookup,0))</f>
        <v>130.3081200007276</v>
      </c>
      <c r="S16" s="74">
        <f>INDEX([3]!tbl_Forecast,MATCH($D$8&amp;$D16&amp;$D$7,[3]!rng_ForecastRowLookup,0),MATCH(S$11,[3]!rng_ForecastColumnLookup,0))</f>
        <v>129.70870264872423</v>
      </c>
      <c r="T16" s="74">
        <f>INDEX([3]!tbl_Forecast,MATCH($D$8&amp;$D16&amp;$D$7,[3]!rng_ForecastRowLookup,0),MATCH(T$11,[3]!rng_ForecastColumnLookup,0))</f>
        <v>129.11204261654012</v>
      </c>
      <c r="U16" s="74">
        <f>INDEX([3]!tbl_Forecast,MATCH($D$8&amp;$D16&amp;$D$7,[3]!rng_ForecastRowLookup,0),MATCH(U$11,[3]!rng_ForecastColumnLookup,0))</f>
        <v>128.51812722050403</v>
      </c>
      <c r="V16" s="74">
        <f>INDEX([3]!tbl_Forecast,MATCH($D$8&amp;$D16&amp;$D$7,[3]!rng_ForecastRowLookup,0),MATCH(V$11,[3]!rng_ForecastColumnLookup,0))</f>
        <v>127.92694383528971</v>
      </c>
      <c r="W16" s="74">
        <f>INDEX([3]!tbl_Forecast,MATCH($D$8&amp;$D16&amp;$D$7,[3]!rng_ForecastRowLookup,0),MATCH(W$11,[3]!rng_ForecastColumnLookup,0))</f>
        <v>127.33847989364737</v>
      </c>
      <c r="X16" s="74">
        <f>INDEX([3]!tbl_Forecast,MATCH($D$8&amp;$D16&amp;$D$7,[3]!rng_ForecastRowLookup,0),MATCH(X$11,[3]!rng_ForecastColumnLookup,0))</f>
        <v>126.75272288613657</v>
      </c>
      <c r="Z16" s="164">
        <f t="shared" si="2"/>
        <v>126.75272288613657</v>
      </c>
    </row>
    <row r="17" spans="1:26">
      <c r="A17" s="23"/>
      <c r="B17" s="23"/>
      <c r="D17" s="26" t="s">
        <v>510</v>
      </c>
      <c r="E17" s="74">
        <f>INDEX([3]!tbl_Forecast,MATCH($D$8&amp;$D17&amp;$D$7,[3]!rng_ForecastRowLookup,0),MATCH(E$11,[3]!rng_ForecastColumnLookup,0))</f>
        <v>208.9574509880029</v>
      </c>
      <c r="F17" s="74">
        <f>INDEX([3]!tbl_Forecast,MATCH($D$8&amp;$D17&amp;$D$7,[3]!rng_ForecastRowLookup,0),MATCH(F$11,[3]!rng_ForecastColumnLookup,0))</f>
        <v>207.99624671345808</v>
      </c>
      <c r="G17" s="74">
        <f>INDEX([3]!tbl_Forecast,MATCH($D$8&amp;$D17&amp;$D$7,[3]!rng_ForecastRowLookup,0),MATCH(G$11,[3]!rng_ForecastColumnLookup,0))</f>
        <v>207.03946397857615</v>
      </c>
      <c r="H17" s="74">
        <f>INDEX([3]!tbl_Forecast,MATCH($D$8&amp;$D17&amp;$D$7,[3]!rng_ForecastRowLookup,0),MATCH(H$11,[3]!rng_ForecastColumnLookup,0))</f>
        <v>206.0870824442747</v>
      </c>
      <c r="I17" s="74">
        <f>INDEX([3]!tbl_Forecast,MATCH($D$8&amp;$D17&amp;$D$7,[3]!rng_ForecastRowLookup,0),MATCH(I$11,[3]!rng_ForecastColumnLookup,0))</f>
        <v>205.13908186503102</v>
      </c>
      <c r="J17" s="74">
        <f>INDEX([3]!tbl_Forecast,MATCH($D$8&amp;$D17&amp;$D$7,[3]!rng_ForecastRowLookup,0),MATCH(J$11,[3]!rng_ForecastColumnLookup,0))</f>
        <v>204.1954420884519</v>
      </c>
      <c r="K17" s="74">
        <f>INDEX([3]!tbl_Forecast,MATCH($D$8&amp;$D17&amp;$D$7,[3]!rng_ForecastRowLookup,0),MATCH(K$11,[3]!rng_ForecastColumnLookup,0))</f>
        <v>203.25614305484498</v>
      </c>
      <c r="L17" s="74">
        <f>INDEX([3]!tbl_Forecast,MATCH($D$8&amp;$D17&amp;$D$7,[3]!rng_ForecastRowLookup,0),MATCH(L$11,[3]!rng_ForecastColumnLookup,0))</f>
        <v>202.32116479679266</v>
      </c>
      <c r="M17" s="74">
        <f>INDEX([3]!tbl_Forecast,MATCH($D$8&amp;$D17&amp;$D$7,[3]!rng_ForecastRowLookup,0),MATCH(M$11,[3]!rng_ForecastColumnLookup,0))</f>
        <v>201.3904874387274</v>
      </c>
      <c r="N17" s="74">
        <f>INDEX([3]!tbl_Forecast,MATCH($D$8&amp;$D17&amp;$D$7,[3]!rng_ForecastRowLookup,0),MATCH(N$11,[3]!rng_ForecastColumnLookup,0))</f>
        <v>200.46409119650929</v>
      </c>
      <c r="O17" s="74">
        <f>INDEX([3]!tbl_Forecast,MATCH($D$8&amp;$D17&amp;$D$7,[3]!rng_ForecastRowLookup,0),MATCH(O$11,[3]!rng_ForecastColumnLookup,0))</f>
        <v>199.54195637700533</v>
      </c>
      <c r="P17" s="74">
        <f>INDEX([3]!tbl_Forecast,MATCH($D$8&amp;$D17&amp;$D$7,[3]!rng_ForecastRowLookup,0),MATCH(P$11,[3]!rng_ForecastColumnLookup,0))</f>
        <v>198.62406337767112</v>
      </c>
      <c r="Q17" s="74">
        <f>INDEX([3]!tbl_Forecast,MATCH($D$8&amp;$D17&amp;$D$7,[3]!rng_ForecastRowLookup,0),MATCH(Q$11,[3]!rng_ForecastColumnLookup,0))</f>
        <v>197.71039268613379</v>
      </c>
      <c r="R17" s="74">
        <f>INDEX([3]!tbl_Forecast,MATCH($D$8&amp;$D17&amp;$D$7,[3]!rng_ForecastRowLookup,0),MATCH(R$11,[3]!rng_ForecastColumnLookup,0))</f>
        <v>196.8009248797776</v>
      </c>
      <c r="S17" s="74">
        <f>INDEX([3]!tbl_Forecast,MATCH($D$8&amp;$D17&amp;$D$7,[3]!rng_ForecastRowLookup,0),MATCH(S$11,[3]!rng_ForecastColumnLookup,0))</f>
        <v>195.8956406253306</v>
      </c>
      <c r="T17" s="74">
        <f>INDEX([3]!tbl_Forecast,MATCH($D$8&amp;$D17&amp;$D$7,[3]!rng_ForecastRowLookup,0),MATCH(T$11,[3]!rng_ForecastColumnLookup,0))</f>
        <v>194.99452067845405</v>
      </c>
      <c r="U17" s="74">
        <f>INDEX([3]!tbl_Forecast,MATCH($D$8&amp;$D17&amp;$D$7,[3]!rng_ForecastRowLookup,0),MATCH(U$11,[3]!rng_ForecastColumnLookup,0))</f>
        <v>194.09754588333314</v>
      </c>
      <c r="V17" s="74">
        <f>INDEX([3]!tbl_Forecast,MATCH($D$8&amp;$D17&amp;$D$7,[3]!rng_ForecastRowLookup,0),MATCH(V$11,[3]!rng_ForecastColumnLookup,0))</f>
        <v>193.20469717226982</v>
      </c>
      <c r="W17" s="74">
        <f>INDEX([3]!tbl_Forecast,MATCH($D$8&amp;$D17&amp;$D$7,[3]!rng_ForecastRowLookup,0),MATCH(W$11,[3]!rng_ForecastColumnLookup,0))</f>
        <v>192.31595556527733</v>
      </c>
      <c r="X17" s="74">
        <f>INDEX([3]!tbl_Forecast,MATCH($D$8&amp;$D17&amp;$D$7,[3]!rng_ForecastRowLookup,0),MATCH(X$11,[3]!rng_ForecastColumnLookup,0))</f>
        <v>191.43130216967708</v>
      </c>
      <c r="Z17" s="164">
        <f t="shared" si="2"/>
        <v>191.43130216967708</v>
      </c>
    </row>
    <row r="18" spans="1:26">
      <c r="A18" s="23"/>
      <c r="B18" s="23"/>
      <c r="D18" s="26" t="s">
        <v>511</v>
      </c>
      <c r="E18" s="74">
        <f>INDEX([3]!tbl_Forecast,MATCH($D$8&amp;$D18&amp;$D$7,[3]!rng_ForecastRowLookup,0),MATCH(E$11,[3]!rng_ForecastColumnLookup,0))</f>
        <v>97.115689913224898</v>
      </c>
      <c r="F18" s="74">
        <f>INDEX([3]!tbl_Forecast,MATCH($D$8&amp;$D18&amp;$D$7,[3]!rng_ForecastRowLookup,0),MATCH(F$11,[3]!rng_ForecastColumnLookup,0))</f>
        <v>96.668957739624062</v>
      </c>
      <c r="G18" s="74">
        <f>INDEX([3]!tbl_Forecast,MATCH($D$8&amp;$D18&amp;$D$7,[3]!rng_ForecastRowLookup,0),MATCH(G$11,[3]!rng_ForecastColumnLookup,0))</f>
        <v>96.224280534021787</v>
      </c>
      <c r="H18" s="74">
        <f>INDEX([3]!tbl_Forecast,MATCH($D$8&amp;$D18&amp;$D$7,[3]!rng_ForecastRowLookup,0),MATCH(H$11,[3]!rng_ForecastColumnLookup,0))</f>
        <v>95.781648843565293</v>
      </c>
      <c r="I18" s="74">
        <f>INDEX([3]!tbl_Forecast,MATCH($D$8&amp;$D18&amp;$D$7,[3]!rng_ForecastRowLookup,0),MATCH(I$11,[3]!rng_ForecastColumnLookup,0))</f>
        <v>95.34105325888487</v>
      </c>
      <c r="J18" s="74">
        <f>INDEX([3]!tbl_Forecast,MATCH($D$8&amp;$D18&amp;$D$7,[3]!rng_ForecastRowLookup,0),MATCH(J$11,[3]!rng_ForecastColumnLookup,0))</f>
        <v>94.902484413894001</v>
      </c>
      <c r="K18" s="74">
        <f>INDEX([3]!tbl_Forecast,MATCH($D$8&amp;$D18&amp;$D$7,[3]!rng_ForecastRowLookup,0),MATCH(K$11,[3]!rng_ForecastColumnLookup,0))</f>
        <v>94.465932985590086</v>
      </c>
      <c r="L18" s="74">
        <f>INDEX([3]!tbl_Forecast,MATCH($D$8&amp;$D18&amp;$D$7,[3]!rng_ForecastRowLookup,0),MATCH(L$11,[3]!rng_ForecastColumnLookup,0))</f>
        <v>94.031389693856369</v>
      </c>
      <c r="M18" s="74">
        <f>INDEX([3]!tbl_Forecast,MATCH($D$8&amp;$D18&amp;$D$7,[3]!rng_ForecastRowLookup,0),MATCH(M$11,[3]!rng_ForecastColumnLookup,0))</f>
        <v>93.598845301264618</v>
      </c>
      <c r="N18" s="74">
        <f>INDEX([3]!tbl_Forecast,MATCH($D$8&amp;$D18&amp;$D$7,[3]!rng_ForecastRowLookup,0),MATCH(N$11,[3]!rng_ForecastColumnLookup,0))</f>
        <v>93.168290612878806</v>
      </c>
      <c r="O18" s="74">
        <f>INDEX([3]!tbl_Forecast,MATCH($D$8&amp;$D18&amp;$D$7,[3]!rng_ForecastRowLookup,0),MATCH(O$11,[3]!rng_ForecastColumnLookup,0))</f>
        <v>92.739716476059556</v>
      </c>
      <c r="P18" s="74">
        <f>INDEX([3]!tbl_Forecast,MATCH($D$8&amp;$D18&amp;$D$7,[3]!rng_ForecastRowLookup,0),MATCH(P$11,[3]!rng_ForecastColumnLookup,0))</f>
        <v>92.313113780269674</v>
      </c>
      <c r="Q18" s="74">
        <f>INDEX([3]!tbl_Forecast,MATCH($D$8&amp;$D18&amp;$D$7,[3]!rng_ForecastRowLookup,0),MATCH(Q$11,[3]!rng_ForecastColumnLookup,0))</f>
        <v>91.888473456880433</v>
      </c>
      <c r="R18" s="74">
        <f>INDEX([3]!tbl_Forecast,MATCH($D$8&amp;$D18&amp;$D$7,[3]!rng_ForecastRowLookup,0),MATCH(R$11,[3]!rng_ForecastColumnLookup,0))</f>
        <v>91.465786478978771</v>
      </c>
      <c r="S18" s="74">
        <f>INDEX([3]!tbl_Forecast,MATCH($D$8&amp;$D18&amp;$D$7,[3]!rng_ForecastRowLookup,0),MATCH(S$11,[3]!rng_ForecastColumnLookup,0))</f>
        <v>91.045043861175472</v>
      </c>
      <c r="T18" s="74">
        <f>INDEX([3]!tbl_Forecast,MATCH($D$8&amp;$D18&amp;$D$7,[3]!rng_ForecastRowLookup,0),MATCH(T$11,[3]!rng_ForecastColumnLookup,0))</f>
        <v>90.626236659414062</v>
      </c>
      <c r="U18" s="74">
        <f>INDEX([3]!tbl_Forecast,MATCH($D$8&amp;$D18&amp;$D$7,[3]!rng_ForecastRowLookup,0),MATCH(U$11,[3]!rng_ForecastColumnLookup,0))</f>
        <v>90.209355970780734</v>
      </c>
      <c r="V18" s="74">
        <f>INDEX([3]!tbl_Forecast,MATCH($D$8&amp;$D18&amp;$D$7,[3]!rng_ForecastRowLookup,0),MATCH(V$11,[3]!rng_ForecastColumnLookup,0))</f>
        <v>89.794392933315152</v>
      </c>
      <c r="W18" s="74">
        <f>INDEX([3]!tbl_Forecast,MATCH($D$8&amp;$D18&amp;$D$7,[3]!rng_ForecastRowLookup,0),MATCH(W$11,[3]!rng_ForecastColumnLookup,0))</f>
        <v>89.381338725821905</v>
      </c>
      <c r="X18" s="74">
        <f>INDEX([3]!tbl_Forecast,MATCH($D$8&amp;$D18&amp;$D$7,[3]!rng_ForecastRowLookup,0),MATCH(X$11,[3]!rng_ForecastColumnLookup,0))</f>
        <v>88.97018456768312</v>
      </c>
      <c r="Z18" s="164">
        <f t="shared" si="2"/>
        <v>88.97018456768312</v>
      </c>
    </row>
    <row r="19" spans="1:26">
      <c r="A19" s="23"/>
      <c r="B19" s="23"/>
      <c r="D19" s="26" t="s">
        <v>512</v>
      </c>
      <c r="E19" s="74">
        <f>INDEX([3]!tbl_Forecast,MATCH($D$8&amp;$D19&amp;$D$7,[3]!rng_ForecastRowLookup,0),MATCH(E$11,[3]!rng_ForecastColumnLookup,0))</f>
        <v>109.47966092768364</v>
      </c>
      <c r="F19" s="74">
        <f>INDEX([3]!tbl_Forecast,MATCH($D$8&amp;$D19&amp;$D$7,[3]!rng_ForecastRowLookup,0),MATCH(F$11,[3]!rng_ForecastColumnLookup,0))</f>
        <v>108.97605448741629</v>
      </c>
      <c r="G19" s="74">
        <f>INDEX([3]!tbl_Forecast,MATCH($D$8&amp;$D19&amp;$D$7,[3]!rng_ForecastRowLookup,0),MATCH(G$11,[3]!rng_ForecastColumnLookup,0))</f>
        <v>108.47476463677417</v>
      </c>
      <c r="H19" s="74">
        <f>INDEX([3]!tbl_Forecast,MATCH($D$8&amp;$D19&amp;$D$7,[3]!rng_ForecastRowLookup,0),MATCH(H$11,[3]!rng_ForecastColumnLookup,0))</f>
        <v>107.975780719445</v>
      </c>
      <c r="I19" s="74">
        <f>INDEX([3]!tbl_Forecast,MATCH($D$8&amp;$D19&amp;$D$7,[3]!rng_ForecastRowLookup,0),MATCH(I$11,[3]!rng_ForecastColumnLookup,0))</f>
        <v>107.47909212813555</v>
      </c>
      <c r="J19" s="74">
        <f>INDEX([3]!tbl_Forecast,MATCH($D$8&amp;$D19&amp;$D$7,[3]!rng_ForecastRowLookup,0),MATCH(J$11,[3]!rng_ForecastColumnLookup,0))</f>
        <v>106.98468830434612</v>
      </c>
      <c r="K19" s="74">
        <f>INDEX([3]!tbl_Forecast,MATCH($D$8&amp;$D19&amp;$D$7,[3]!rng_ForecastRowLookup,0),MATCH(K$11,[3]!rng_ForecastColumnLookup,0))</f>
        <v>106.49255873814613</v>
      </c>
      <c r="L19" s="74">
        <f>INDEX([3]!tbl_Forecast,MATCH($D$8&amp;$D19&amp;$D$7,[3]!rng_ForecastRowLookup,0),MATCH(L$11,[3]!rng_ForecastColumnLookup,0))</f>
        <v>106.00269296795065</v>
      </c>
      <c r="M19" s="74">
        <f>INDEX([3]!tbl_Forecast,MATCH($D$8&amp;$D19&amp;$D$7,[3]!rng_ForecastRowLookup,0),MATCH(M$11,[3]!rng_ForecastColumnLookup,0))</f>
        <v>105.51508058029808</v>
      </c>
      <c r="N19" s="74">
        <f>INDEX([3]!tbl_Forecast,MATCH($D$8&amp;$D19&amp;$D$7,[3]!rng_ForecastRowLookup,0),MATCH(N$11,[3]!rng_ForecastColumnLookup,0))</f>
        <v>105.0297112096287</v>
      </c>
      <c r="O19" s="74">
        <f>INDEX([3]!tbl_Forecast,MATCH($D$8&amp;$D19&amp;$D$7,[3]!rng_ForecastRowLookup,0),MATCH(O$11,[3]!rng_ForecastColumnLookup,0))</f>
        <v>104.54657453806439</v>
      </c>
      <c r="P19" s="74">
        <f>INDEX([3]!tbl_Forecast,MATCH($D$8&amp;$D19&amp;$D$7,[3]!rng_ForecastRowLookup,0),MATCH(P$11,[3]!rng_ForecastColumnLookup,0))</f>
        <v>104.0656602951893</v>
      </c>
      <c r="Q19" s="74">
        <f>INDEX([3]!tbl_Forecast,MATCH($D$8&amp;$D19&amp;$D$7,[3]!rng_ForecastRowLookup,0),MATCH(Q$11,[3]!rng_ForecastColumnLookup,0))</f>
        <v>103.58695825783141</v>
      </c>
      <c r="R19" s="74">
        <f>INDEX([3]!tbl_Forecast,MATCH($D$8&amp;$D19&amp;$D$7,[3]!rng_ForecastRowLookup,0),MATCH(R$11,[3]!rng_ForecastColumnLookup,0))</f>
        <v>103.11045824984539</v>
      </c>
      <c r="S19" s="74">
        <f>INDEX([3]!tbl_Forecast,MATCH($D$8&amp;$D19&amp;$D$7,[3]!rng_ForecastRowLookup,0),MATCH(S$11,[3]!rng_ForecastColumnLookup,0))</f>
        <v>102.6361501418961</v>
      </c>
      <c r="T19" s="74">
        <f>INDEX([3]!tbl_Forecast,MATCH($D$8&amp;$D19&amp;$D$7,[3]!rng_ForecastRowLookup,0),MATCH(T$11,[3]!rng_ForecastColumnLookup,0))</f>
        <v>102.16402385124337</v>
      </c>
      <c r="U19" s="74">
        <f>INDEX([3]!tbl_Forecast,MATCH($D$8&amp;$D19&amp;$D$7,[3]!rng_ForecastRowLookup,0),MATCH(U$11,[3]!rng_ForecastColumnLookup,0))</f>
        <v>101.69406934152764</v>
      </c>
      <c r="V19" s="74">
        <f>INDEX([3]!tbl_Forecast,MATCH($D$8&amp;$D19&amp;$D$7,[3]!rng_ForecastRowLookup,0),MATCH(V$11,[3]!rng_ForecastColumnLookup,0))</f>
        <v>101.2262766225566</v>
      </c>
      <c r="W19" s="74">
        <f>INDEX([3]!tbl_Forecast,MATCH($D$8&amp;$D19&amp;$D$7,[3]!rng_ForecastRowLookup,0),MATCH(W$11,[3]!rng_ForecastColumnLookup,0))</f>
        <v>100.76063575009285</v>
      </c>
      <c r="X19" s="74">
        <f>INDEX([3]!tbl_Forecast,MATCH($D$8&amp;$D19&amp;$D$7,[3]!rng_ForecastRowLookup,0),MATCH(X$11,[3]!rng_ForecastColumnLookup,0))</f>
        <v>100.29713682564241</v>
      </c>
      <c r="Z19" s="164">
        <f t="shared" si="2"/>
        <v>100.29713682564241</v>
      </c>
    </row>
    <row r="20" spans="1:26">
      <c r="A20" s="23"/>
      <c r="B20" s="23"/>
      <c r="D20" s="26" t="s">
        <v>291</v>
      </c>
      <c r="E20" s="74">
        <f>INDEX([3]!tbl_Forecast,MATCH($D$8&amp;$D20&amp;$D$7,[3]!rng_ForecastRowLookup,0),MATCH(E$11,[3]!rng_ForecastColumnLookup,0))</f>
        <v>241.11763975818661</v>
      </c>
      <c r="F20" s="74">
        <f>INDEX([3]!tbl_Forecast,MATCH($D$8&amp;$D20&amp;$D$7,[3]!rng_ForecastRowLookup,0),MATCH(F$11,[3]!rng_ForecastColumnLookup,0))</f>
        <v>240.12905743517803</v>
      </c>
      <c r="G20" s="74">
        <f>INDEX([3]!tbl_Forecast,MATCH($D$8&amp;$D20&amp;$D$7,[3]!rng_ForecastRowLookup,0),MATCH(G$11,[3]!rng_ForecastColumnLookup,0))</f>
        <v>239.14452829969383</v>
      </c>
      <c r="H20" s="74">
        <f>INDEX([3]!tbl_Forecast,MATCH($D$8&amp;$D20&amp;$D$7,[3]!rng_ForecastRowLookup,0),MATCH(H$11,[3]!rng_ForecastColumnLookup,0))</f>
        <v>238.16403573366509</v>
      </c>
      <c r="I20" s="74">
        <f>INDEX([3]!tbl_Forecast,MATCH($D$8&amp;$D20&amp;$D$7,[3]!rng_ForecastRowLookup,0),MATCH(I$11,[3]!rng_ForecastColumnLookup,0))</f>
        <v>237.18756318715711</v>
      </c>
      <c r="J20" s="74">
        <f>INDEX([3]!tbl_Forecast,MATCH($D$8&amp;$D20&amp;$D$7,[3]!rng_ForecastRowLookup,0),MATCH(J$11,[3]!rng_ForecastColumnLookup,0))</f>
        <v>236.21509417808971</v>
      </c>
      <c r="K20" s="74">
        <f>INDEX([3]!tbl_Forecast,MATCH($D$8&amp;$D20&amp;$D$7,[3]!rng_ForecastRowLookup,0),MATCH(K$11,[3]!rng_ForecastColumnLookup,0))</f>
        <v>235.24661229195956</v>
      </c>
      <c r="L20" s="74">
        <f>INDEX([3]!tbl_Forecast,MATCH($D$8&amp;$D20&amp;$D$7,[3]!rng_ForecastRowLookup,0),MATCH(L$11,[3]!rng_ForecastColumnLookup,0))</f>
        <v>234.28210118156252</v>
      </c>
      <c r="M20" s="74">
        <f>INDEX([3]!tbl_Forecast,MATCH($D$8&amp;$D20&amp;$D$7,[3]!rng_ForecastRowLookup,0),MATCH(M$11,[3]!rng_ForecastColumnLookup,0))</f>
        <v>233.32154456671807</v>
      </c>
      <c r="N20" s="74">
        <f>INDEX([3]!tbl_Forecast,MATCH($D$8&amp;$D20&amp;$D$7,[3]!rng_ForecastRowLookup,0),MATCH(N$11,[3]!rng_ForecastColumnLookup,0))</f>
        <v>232.36492623399457</v>
      </c>
      <c r="O20" s="74">
        <f>INDEX([3]!tbl_Forecast,MATCH($D$8&amp;$D20&amp;$D$7,[3]!rng_ForecastRowLookup,0),MATCH(O$11,[3]!rng_ForecastColumnLookup,0))</f>
        <v>231.41223003643518</v>
      </c>
      <c r="P20" s="74">
        <f>INDEX([3]!tbl_Forecast,MATCH($D$8&amp;$D20&amp;$D$7,[3]!rng_ForecastRowLookup,0),MATCH(P$11,[3]!rng_ForecastColumnLookup,0))</f>
        <v>230.46343989328579</v>
      </c>
      <c r="Q20" s="74">
        <f>INDEX([3]!tbl_Forecast,MATCH($D$8&amp;$D20&amp;$D$7,[3]!rng_ForecastRowLookup,0),MATCH(Q$11,[3]!rng_ForecastColumnLookup,0))</f>
        <v>229.51853978972335</v>
      </c>
      <c r="R20" s="74">
        <f>INDEX([3]!tbl_Forecast,MATCH($D$8&amp;$D20&amp;$D$7,[3]!rng_ForecastRowLookup,0),MATCH(R$11,[3]!rng_ForecastColumnLookup,0))</f>
        <v>228.57751377658545</v>
      </c>
      <c r="S20" s="74">
        <f>INDEX([3]!tbl_Forecast,MATCH($D$8&amp;$D20&amp;$D$7,[3]!rng_ForecastRowLookup,0),MATCH(S$11,[3]!rng_ForecastColumnLookup,0))</f>
        <v>227.64034597010144</v>
      </c>
      <c r="T20" s="74">
        <f>INDEX([3]!tbl_Forecast,MATCH($D$8&amp;$D20&amp;$D$7,[3]!rng_ForecastRowLookup,0),MATCH(T$11,[3]!rng_ForecastColumnLookup,0))</f>
        <v>226.70702055162403</v>
      </c>
      <c r="U20" s="74">
        <f>INDEX([3]!tbl_Forecast,MATCH($D$8&amp;$D20&amp;$D$7,[3]!rng_ForecastRowLookup,0),MATCH(U$11,[3]!rng_ForecastColumnLookup,0))</f>
        <v>225.77752176736234</v>
      </c>
      <c r="V20" s="74">
        <f>INDEX([3]!tbl_Forecast,MATCH($D$8&amp;$D20&amp;$D$7,[3]!rng_ForecastRowLookup,0),MATCH(V$11,[3]!rng_ForecastColumnLookup,0))</f>
        <v>224.85183392811618</v>
      </c>
      <c r="W20" s="74">
        <f>INDEX([3]!tbl_Forecast,MATCH($D$8&amp;$D20&amp;$D$7,[3]!rng_ForecastRowLookup,0),MATCH(W$11,[3]!rng_ForecastColumnLookup,0))</f>
        <v>223.92994140901092</v>
      </c>
      <c r="X20" s="74">
        <f>INDEX([3]!tbl_Forecast,MATCH($D$8&amp;$D20&amp;$D$7,[3]!rng_ForecastRowLookup,0),MATCH(X$11,[3]!rng_ForecastColumnLookup,0))</f>
        <v>223.01182864923393</v>
      </c>
      <c r="Z20" s="164">
        <f t="shared" si="2"/>
        <v>223.01182864923393</v>
      </c>
    </row>
    <row r="21" spans="1:26">
      <c r="A21" s="23"/>
      <c r="B21" s="23"/>
      <c r="D21" s="26" t="s">
        <v>505</v>
      </c>
      <c r="E21" s="74">
        <f>INDEX([3]!tbl_Forecast,MATCH($D$8&amp;$D21&amp;$D$7,[3]!rng_ForecastRowLookup,0),MATCH(E$11,[3]!rng_ForecastColumnLookup,0))</f>
        <v>122.15340627232256</v>
      </c>
      <c r="F21" s="74">
        <f>INDEX([3]!tbl_Forecast,MATCH($D$8&amp;$D21&amp;$D$7,[3]!rng_ForecastRowLookup,0),MATCH(F$11,[3]!rng_ForecastColumnLookup,0))</f>
        <v>121.65257730660603</v>
      </c>
      <c r="G21" s="74">
        <f>INDEX([3]!tbl_Forecast,MATCH($D$8&amp;$D21&amp;$D$7,[3]!rng_ForecastRowLookup,0),MATCH(G$11,[3]!rng_ForecastColumnLookup,0))</f>
        <v>121.15380173964894</v>
      </c>
      <c r="H21" s="74">
        <f>INDEX([3]!tbl_Forecast,MATCH($D$8&amp;$D21&amp;$D$7,[3]!rng_ForecastRowLookup,0),MATCH(H$11,[3]!rng_ForecastColumnLookup,0))</f>
        <v>120.65707115251638</v>
      </c>
      <c r="I21" s="74">
        <f>INDEX([3]!tbl_Forecast,MATCH($D$8&amp;$D21&amp;$D$7,[3]!rng_ForecastRowLookup,0),MATCH(I$11,[3]!rng_ForecastColumnLookup,0))</f>
        <v>120.16237716079107</v>
      </c>
      <c r="J21" s="74">
        <f>INDEX([3]!tbl_Forecast,MATCH($D$8&amp;$D21&amp;$D$7,[3]!rng_ForecastRowLookup,0),MATCH(J$11,[3]!rng_ForecastColumnLookup,0))</f>
        <v>119.66971141443182</v>
      </c>
      <c r="K21" s="74">
        <f>INDEX([3]!tbl_Forecast,MATCH($D$8&amp;$D21&amp;$D$7,[3]!rng_ForecastRowLookup,0),MATCH(K$11,[3]!rng_ForecastColumnLookup,0))</f>
        <v>119.17906559763266</v>
      </c>
      <c r="L21" s="74">
        <f>INDEX([3]!tbl_Forecast,MATCH($D$8&amp;$D21&amp;$D$7,[3]!rng_ForecastRowLookup,0),MATCH(L$11,[3]!rng_ForecastColumnLookup,0))</f>
        <v>118.69043142868237</v>
      </c>
      <c r="M21" s="74">
        <f>INDEX([3]!tbl_Forecast,MATCH($D$8&amp;$D21&amp;$D$7,[3]!rng_ForecastRowLookup,0),MATCH(M$11,[3]!rng_ForecastColumnLookup,0))</f>
        <v>118.20380065982476</v>
      </c>
      <c r="N21" s="74">
        <f>INDEX([3]!tbl_Forecast,MATCH($D$8&amp;$D21&amp;$D$7,[3]!rng_ForecastRowLookup,0),MATCH(N$11,[3]!rng_ForecastColumnLookup,0))</f>
        <v>117.71916507711948</v>
      </c>
      <c r="O21" s="74">
        <f>INDEX([3]!tbl_Forecast,MATCH($D$8&amp;$D21&amp;$D$7,[3]!rng_ForecastRowLookup,0),MATCH(O$11,[3]!rng_ForecastColumnLookup,0))</f>
        <v>117.23651650030328</v>
      </c>
      <c r="P21" s="74">
        <f>INDEX([3]!tbl_Forecast,MATCH($D$8&amp;$D21&amp;$D$7,[3]!rng_ForecastRowLookup,0),MATCH(P$11,[3]!rng_ForecastColumnLookup,0))</f>
        <v>116.75584678265207</v>
      </c>
      <c r="Q21" s="74">
        <f>INDEX([3]!tbl_Forecast,MATCH($D$8&amp;$D21&amp;$D$7,[3]!rng_ForecastRowLookup,0),MATCH(Q$11,[3]!rng_ForecastColumnLookup,0))</f>
        <v>116.27714781084319</v>
      </c>
      <c r="R21" s="74">
        <f>INDEX([3]!tbl_Forecast,MATCH($D$8&amp;$D21&amp;$D$7,[3]!rng_ForecastRowLookup,0),MATCH(R$11,[3]!rng_ForecastColumnLookup,0))</f>
        <v>115.80041150481873</v>
      </c>
      <c r="S21" s="74">
        <f>INDEX([3]!tbl_Forecast,MATCH($D$8&amp;$D21&amp;$D$7,[3]!rng_ForecastRowLookup,0),MATCH(S$11,[3]!rng_ForecastColumnLookup,0))</f>
        <v>115.32562981764897</v>
      </c>
      <c r="T21" s="74">
        <f>INDEX([3]!tbl_Forecast,MATCH($D$8&amp;$D21&amp;$D$7,[3]!rng_ForecastRowLookup,0),MATCH(T$11,[3]!rng_ForecastColumnLookup,0))</f>
        <v>114.8527947353966</v>
      </c>
      <c r="U21" s="74">
        <f>INDEX([3]!tbl_Forecast,MATCH($D$8&amp;$D21&amp;$D$7,[3]!rng_ForecastRowLookup,0),MATCH(U$11,[3]!rng_ForecastColumnLookup,0))</f>
        <v>114.38189827698147</v>
      </c>
      <c r="V21" s="74">
        <f>INDEX([3]!tbl_Forecast,MATCH($D$8&amp;$D21&amp;$D$7,[3]!rng_ForecastRowLookup,0),MATCH(V$11,[3]!rng_ForecastColumnLookup,0))</f>
        <v>113.91293249404585</v>
      </c>
      <c r="W21" s="74">
        <f>INDEX([3]!tbl_Forecast,MATCH($D$8&amp;$D21&amp;$D$7,[3]!rng_ForecastRowLookup,0),MATCH(W$11,[3]!rng_ForecastColumnLookup,0))</f>
        <v>113.44588947082025</v>
      </c>
      <c r="X21" s="74">
        <f>INDEX([3]!tbl_Forecast,MATCH($D$8&amp;$D21&amp;$D$7,[3]!rng_ForecastRowLookup,0),MATCH(X$11,[3]!rng_ForecastColumnLookup,0))</f>
        <v>112.98076132398991</v>
      </c>
      <c r="Z21" s="164">
        <f t="shared" si="2"/>
        <v>112.98076132398991</v>
      </c>
    </row>
    <row r="22" spans="1:26">
      <c r="A22" s="23"/>
      <c r="B22" s="23"/>
      <c r="D22" s="26" t="s">
        <v>292</v>
      </c>
      <c r="E22" s="74">
        <f>INDEX([3]!tbl_Forecast,MATCH($D$8&amp;$D22&amp;$D$7,[3]!rng_ForecastRowLookup,0),MATCH(E$11,[3]!rng_ForecastColumnLookup,0))</f>
        <v>448.69829599576161</v>
      </c>
      <c r="F22" s="74">
        <f>INDEX([3]!tbl_Forecast,MATCH($D$8&amp;$D22&amp;$D$7,[3]!rng_ForecastRowLookup,0),MATCH(F$11,[3]!rng_ForecastColumnLookup,0))</f>
        <v>447.03811230057732</v>
      </c>
      <c r="G22" s="74">
        <f>INDEX([3]!tbl_Forecast,MATCH($D$8&amp;$D22&amp;$D$7,[3]!rng_ForecastRowLookup,0),MATCH(G$11,[3]!rng_ForecastColumnLookup,0))</f>
        <v>445.3840712850652</v>
      </c>
      <c r="H22" s="74">
        <f>INDEX([3]!tbl_Forecast,MATCH($D$8&amp;$D22&amp;$D$7,[3]!rng_ForecastRowLookup,0),MATCH(H$11,[3]!rng_ForecastColumnLookup,0))</f>
        <v>443.73615022131042</v>
      </c>
      <c r="I22" s="74">
        <f>INDEX([3]!tbl_Forecast,MATCH($D$8&amp;$D22&amp;$D$7,[3]!rng_ForecastRowLookup,0),MATCH(I$11,[3]!rng_ForecastColumnLookup,0))</f>
        <v>442.09432646549152</v>
      </c>
      <c r="J22" s="74">
        <f>INDEX([3]!tbl_Forecast,MATCH($D$8&amp;$D22&amp;$D$7,[3]!rng_ForecastRowLookup,0),MATCH(J$11,[3]!rng_ForecastColumnLookup,0))</f>
        <v>440.45857745756916</v>
      </c>
      <c r="K22" s="74">
        <f>INDEX([3]!tbl_Forecast,MATCH($D$8&amp;$D22&amp;$D$7,[3]!rng_ForecastRowLookup,0),MATCH(K$11,[3]!rng_ForecastColumnLookup,0))</f>
        <v>438.82888072097626</v>
      </c>
      <c r="L22" s="74">
        <f>INDEX([3]!tbl_Forecast,MATCH($D$8&amp;$D22&amp;$D$7,[3]!rng_ForecastRowLookup,0),MATCH(L$11,[3]!rng_ForecastColumnLookup,0))</f>
        <v>437.2052138623086</v>
      </c>
      <c r="M22" s="74">
        <f>INDEX([3]!tbl_Forecast,MATCH($D$8&amp;$D22&amp;$D$7,[3]!rng_ForecastRowLookup,0),MATCH(M$11,[3]!rng_ForecastColumnLookup,0))</f>
        <v>435.58755457101802</v>
      </c>
      <c r="N22" s="74">
        <f>INDEX([3]!tbl_Forecast,MATCH($D$8&amp;$D22&amp;$D$7,[3]!rng_ForecastRowLookup,0),MATCH(N$11,[3]!rng_ForecastColumnLookup,0))</f>
        <v>433.97588061910528</v>
      </c>
      <c r="O22" s="74">
        <f>INDEX([3]!tbl_Forecast,MATCH($D$8&amp;$D22&amp;$D$7,[3]!rng_ForecastRowLookup,0),MATCH(O$11,[3]!rng_ForecastColumnLookup,0))</f>
        <v>432.37016986081449</v>
      </c>
      <c r="P22" s="74">
        <f>INDEX([3]!tbl_Forecast,MATCH($D$8&amp;$D22&amp;$D$7,[3]!rng_ForecastRowLookup,0),MATCH(P$11,[3]!rng_ForecastColumnLookup,0))</f>
        <v>430.77040023232951</v>
      </c>
      <c r="Q22" s="74">
        <f>INDEX([3]!tbl_Forecast,MATCH($D$8&amp;$D22&amp;$D$7,[3]!rng_ForecastRowLookup,0),MATCH(Q$11,[3]!rng_ForecastColumnLookup,0))</f>
        <v>429.17654975146979</v>
      </c>
      <c r="R22" s="74">
        <f>INDEX([3]!tbl_Forecast,MATCH($D$8&amp;$D22&amp;$D$7,[3]!rng_ForecastRowLookup,0),MATCH(R$11,[3]!rng_ForecastColumnLookup,0))</f>
        <v>427.58859651738936</v>
      </c>
      <c r="S22" s="74">
        <f>INDEX([3]!tbl_Forecast,MATCH($D$8&amp;$D22&amp;$D$7,[3]!rng_ForecastRowLookup,0),MATCH(S$11,[3]!rng_ForecastColumnLookup,0))</f>
        <v>426.00651871027503</v>
      </c>
      <c r="T22" s="74">
        <f>INDEX([3]!tbl_Forecast,MATCH($D$8&amp;$D22&amp;$D$7,[3]!rng_ForecastRowLookup,0),MATCH(T$11,[3]!rng_ForecastColumnLookup,0))</f>
        <v>424.43029459104702</v>
      </c>
      <c r="U22" s="74">
        <f>INDEX([3]!tbl_Forecast,MATCH($D$8&amp;$D22&amp;$D$7,[3]!rng_ForecastRowLookup,0),MATCH(U$11,[3]!rng_ForecastColumnLookup,0))</f>
        <v>422.85990250106011</v>
      </c>
      <c r="V22" s="74">
        <f>INDEX([3]!tbl_Forecast,MATCH($D$8&amp;$D22&amp;$D$7,[3]!rng_ForecastRowLookup,0),MATCH(V$11,[3]!rng_ForecastColumnLookup,0))</f>
        <v>421.2953208618062</v>
      </c>
      <c r="W22" s="74">
        <f>INDEX([3]!tbl_Forecast,MATCH($D$8&amp;$D22&amp;$D$7,[3]!rng_ForecastRowLookup,0),MATCH(W$11,[3]!rng_ForecastColumnLookup,0))</f>
        <v>419.73652817461749</v>
      </c>
      <c r="X22" s="74">
        <f>INDEX([3]!tbl_Forecast,MATCH($D$8&amp;$D22&amp;$D$7,[3]!rng_ForecastRowLookup,0),MATCH(X$11,[3]!rng_ForecastColumnLookup,0))</f>
        <v>418.18350302037135</v>
      </c>
      <c r="Z22" s="164">
        <f t="shared" si="2"/>
        <v>418.18350302037135</v>
      </c>
    </row>
    <row r="23" spans="1:26">
      <c r="A23" s="23"/>
      <c r="B23" s="23"/>
      <c r="D23" s="26" t="s">
        <v>506</v>
      </c>
      <c r="E23" s="74">
        <f>INDEX([3]!tbl_Forecast,MATCH($D$8&amp;$D23&amp;$D$7,[3]!rng_ForecastRowLookup,0),MATCH(E$11,[3]!rng_ForecastColumnLookup,0))</f>
        <v>53.720939527021244</v>
      </c>
      <c r="F23" s="74">
        <f>INDEX([3]!tbl_Forecast,MATCH($D$8&amp;$D23&amp;$D$7,[3]!rng_ForecastRowLookup,0),MATCH(F$11,[3]!rng_ForecastColumnLookup,0))</f>
        <v>53.237451071278059</v>
      </c>
      <c r="G23" s="74">
        <f>INDEX([3]!tbl_Forecast,MATCH($D$8&amp;$D23&amp;$D$7,[3]!rng_ForecastRowLookup,0),MATCH(G$11,[3]!rng_ForecastColumnLookup,0))</f>
        <v>52.758314011636557</v>
      </c>
      <c r="H23" s="74">
        <f>INDEX([3]!tbl_Forecast,MATCH($D$8&amp;$D23&amp;$D$7,[3]!rng_ForecastRowLookup,0),MATCH(H$11,[3]!rng_ForecastColumnLookup,0))</f>
        <v>52.283489185531828</v>
      </c>
      <c r="I23" s="74">
        <f>INDEX([3]!tbl_Forecast,MATCH($D$8&amp;$D23&amp;$D$7,[3]!rng_ForecastRowLookup,0),MATCH(I$11,[3]!rng_ForecastColumnLookup,0))</f>
        <v>51.812937782862043</v>
      </c>
      <c r="J23" s="74">
        <f>INDEX([3]!tbl_Forecast,MATCH($D$8&amp;$D23&amp;$D$7,[3]!rng_ForecastRowLookup,0),MATCH(J$11,[3]!rng_ForecastColumnLookup,0))</f>
        <v>51.346621342816277</v>
      </c>
      <c r="K23" s="74">
        <f>INDEX([3]!tbl_Forecast,MATCH($D$8&amp;$D23&amp;$D$7,[3]!rng_ForecastRowLookup,0),MATCH(K$11,[3]!rng_ForecastColumnLookup,0))</f>
        <v>50.884501750730934</v>
      </c>
      <c r="L23" s="74">
        <f>INDEX([3]!tbl_Forecast,MATCH($D$8&amp;$D23&amp;$D$7,[3]!rng_ForecastRowLookup,0),MATCH(L$11,[3]!rng_ForecastColumnLookup,0))</f>
        <v>50.426541234974358</v>
      </c>
      <c r="M23" s="74">
        <f>INDEX([3]!tbl_Forecast,MATCH($D$8&amp;$D23&amp;$D$7,[3]!rng_ForecastRowLookup,0),MATCH(M$11,[3]!rng_ForecastColumnLookup,0))</f>
        <v>49.97270236385959</v>
      </c>
      <c r="N23" s="74">
        <f>INDEX([3]!tbl_Forecast,MATCH($D$8&amp;$D23&amp;$D$7,[3]!rng_ForecastRowLookup,0),MATCH(N$11,[3]!rng_ForecastColumnLookup,0))</f>
        <v>49.522948042584851</v>
      </c>
      <c r="O23" s="74">
        <f>INDEX([3]!tbl_Forecast,MATCH($D$8&amp;$D23&amp;$D$7,[3]!rng_ForecastRowLookup,0),MATCH(O$11,[3]!rng_ForecastColumnLookup,0))</f>
        <v>49.077241510201581</v>
      </c>
      <c r="P23" s="74">
        <f>INDEX([3]!tbl_Forecast,MATCH($D$8&amp;$D23&amp;$D$7,[3]!rng_ForecastRowLookup,0),MATCH(P$11,[3]!rng_ForecastColumnLookup,0))</f>
        <v>48.635546336609778</v>
      </c>
      <c r="Q23" s="74">
        <f>INDEX([3]!tbl_Forecast,MATCH($D$8&amp;$D23&amp;$D$7,[3]!rng_ForecastRowLookup,0),MATCH(Q$11,[3]!rng_ForecastColumnLookup,0))</f>
        <v>48.197826419580288</v>
      </c>
      <c r="R23" s="74">
        <f>INDEX([3]!tbl_Forecast,MATCH($D$8&amp;$D23&amp;$D$7,[3]!rng_ForecastRowLookup,0),MATCH(R$11,[3]!rng_ForecastColumnLookup,0))</f>
        <v>47.76404598180406</v>
      </c>
      <c r="S23" s="74">
        <f>INDEX([3]!tbl_Forecast,MATCH($D$8&amp;$D23&amp;$D$7,[3]!rng_ForecastRowLookup,0),MATCH(S$11,[3]!rng_ForecastColumnLookup,0))</f>
        <v>47.33416956796782</v>
      </c>
      <c r="T23" s="74">
        <f>INDEX([3]!tbl_Forecast,MATCH($D$8&amp;$D23&amp;$D$7,[3]!rng_ForecastRowLookup,0),MATCH(T$11,[3]!rng_ForecastColumnLookup,0))</f>
        <v>46.908162041856116</v>
      </c>
      <c r="U23" s="74">
        <f>INDEX([3]!tbl_Forecast,MATCH($D$8&amp;$D23&amp;$D$7,[3]!rng_ForecastRowLookup,0),MATCH(U$11,[3]!rng_ForecastColumnLookup,0))</f>
        <v>46.485988583479411</v>
      </c>
      <c r="V23" s="74">
        <f>INDEX([3]!tbl_Forecast,MATCH($D$8&amp;$D23&amp;$D$7,[3]!rng_ForecastRowLookup,0),MATCH(V$11,[3]!rng_ForecastColumnLookup,0))</f>
        <v>46.067614686228097</v>
      </c>
      <c r="W23" s="74">
        <f>INDEX([3]!tbl_Forecast,MATCH($D$8&amp;$D23&amp;$D$7,[3]!rng_ForecastRowLookup,0),MATCH(W$11,[3]!rng_ForecastColumnLookup,0))</f>
        <v>45.653006154052044</v>
      </c>
      <c r="X23" s="74">
        <f>INDEX([3]!tbl_Forecast,MATCH($D$8&amp;$D23&amp;$D$7,[3]!rng_ForecastRowLookup,0),MATCH(X$11,[3]!rng_ForecastColumnLookup,0))</f>
        <v>45.242129098665572</v>
      </c>
      <c r="Z23" s="164">
        <f t="shared" si="2"/>
        <v>45.242129098665572</v>
      </c>
    </row>
    <row r="24" spans="1:26">
      <c r="A24" s="23"/>
      <c r="B24" s="23"/>
      <c r="D24" s="26" t="s">
        <v>507</v>
      </c>
      <c r="E24" s="74">
        <f>INDEX([3]!tbl_Forecast,MATCH($D$8&amp;$D24&amp;$D$7,[3]!rng_ForecastRowLookup,0),MATCH(E$11,[3]!rng_ForecastColumnLookup,0))</f>
        <v>22.491017060912501</v>
      </c>
      <c r="F24" s="74">
        <f>INDEX([3]!tbl_Forecast,MATCH($D$8&amp;$D24&amp;$D$7,[3]!rng_ForecastRowLookup,0),MATCH(F$11,[3]!rng_ForecastColumnLookup,0))</f>
        <v>22.384859460384995</v>
      </c>
      <c r="G24" s="74">
        <f>INDEX([3]!tbl_Forecast,MATCH($D$8&amp;$D24&amp;$D$7,[3]!rng_ForecastRowLookup,0),MATCH(G$11,[3]!rng_ForecastColumnLookup,0))</f>
        <v>22.279202923731983</v>
      </c>
      <c r="H24" s="74">
        <f>INDEX([3]!tbl_Forecast,MATCH($D$8&amp;$D24&amp;$D$7,[3]!rng_ForecastRowLookup,0),MATCH(H$11,[3]!rng_ForecastColumnLookup,0))</f>
        <v>22.174045085931969</v>
      </c>
      <c r="I24" s="74">
        <f>INDEX([3]!tbl_Forecast,MATCH($D$8&amp;$D24&amp;$D$7,[3]!rng_ForecastRowLookup,0),MATCH(I$11,[3]!rng_ForecastColumnLookup,0))</f>
        <v>22.069383593126368</v>
      </c>
      <c r="J24" s="74">
        <f>INDEX([3]!tbl_Forecast,MATCH($D$8&amp;$D24&amp;$D$7,[3]!rng_ForecastRowLookup,0),MATCH(J$11,[3]!rng_ForecastColumnLookup,0))</f>
        <v>21.965216102566814</v>
      </c>
      <c r="K24" s="74">
        <f>INDEX([3]!tbl_Forecast,MATCH($D$8&amp;$D24&amp;$D$7,[3]!rng_ForecastRowLookup,0),MATCH(K$11,[3]!rng_ForecastColumnLookup,0))</f>
        <v>21.8615402825627</v>
      </c>
      <c r="L24" s="74">
        <f>INDEX([3]!tbl_Forecast,MATCH($D$8&amp;$D24&amp;$D$7,[3]!rng_ForecastRowLookup,0),MATCH(L$11,[3]!rng_ForecastColumnLookup,0))</f>
        <v>21.758353812429004</v>
      </c>
      <c r="M24" s="74">
        <f>INDEX([3]!tbl_Forecast,MATCH($D$8&amp;$D24&amp;$D$7,[3]!rng_ForecastRowLookup,0),MATCH(M$11,[3]!rng_ForecastColumnLookup,0))</f>
        <v>21.655654382434342</v>
      </c>
      <c r="N24" s="74">
        <f>INDEX([3]!tbl_Forecast,MATCH($D$8&amp;$D24&amp;$D$7,[3]!rng_ForecastRowLookup,0),MATCH(N$11,[3]!rng_ForecastColumnLookup,0))</f>
        <v>21.553439693749251</v>
      </c>
      <c r="O24" s="74">
        <f>INDEX([3]!tbl_Forecast,MATCH($D$8&amp;$D24&amp;$D$7,[3]!rng_ForecastRowLookup,0),MATCH(O$11,[3]!rng_ForecastColumnLookup,0))</f>
        <v>21.451707458394754</v>
      </c>
      <c r="P24" s="74">
        <f>INDEX([3]!tbl_Forecast,MATCH($D$8&amp;$D24&amp;$D$7,[3]!rng_ForecastRowLookup,0),MATCH(P$11,[3]!rng_ForecastColumnLookup,0))</f>
        <v>21.350455399191134</v>
      </c>
      <c r="Q24" s="74">
        <f>INDEX([3]!tbl_Forecast,MATCH($D$8&amp;$D24&amp;$D$7,[3]!rng_ForecastRowLookup,0),MATCH(Q$11,[3]!rng_ForecastColumnLookup,0))</f>
        <v>21.249681249706953</v>
      </c>
      <c r="R24" s="74">
        <f>INDEX([3]!tbl_Forecast,MATCH($D$8&amp;$D24&amp;$D$7,[3]!rng_ForecastRowLookup,0),MATCH(R$11,[3]!rng_ForecastColumnLookup,0))</f>
        <v>21.149382754208336</v>
      </c>
      <c r="S24" s="74">
        <f>INDEX([3]!tbl_Forecast,MATCH($D$8&amp;$D24&amp;$D$7,[3]!rng_ForecastRowLookup,0),MATCH(S$11,[3]!rng_ForecastColumnLookup,0))</f>
        <v>21.049557667608472</v>
      </c>
      <c r="T24" s="74">
        <f>INDEX([3]!tbl_Forecast,MATCH($D$8&amp;$D24&amp;$D$7,[3]!rng_ForecastRowLookup,0),MATCH(T$11,[3]!rng_ForecastColumnLookup,0))</f>
        <v>20.950203755417366</v>
      </c>
      <c r="U24" s="74">
        <f>INDEX([3]!tbl_Forecast,MATCH($D$8&amp;$D24&amp;$D$7,[3]!rng_ForecastRowLookup,0),MATCH(U$11,[3]!rng_ForecastColumnLookup,0))</f>
        <v>20.851318793691796</v>
      </c>
      <c r="V24" s="74">
        <f>INDEX([3]!tbl_Forecast,MATCH($D$8&amp;$D24&amp;$D$7,[3]!rng_ForecastRowLookup,0),MATCH(V$11,[3]!rng_ForecastColumnLookup,0))</f>
        <v>20.75290056898557</v>
      </c>
      <c r="W24" s="74">
        <f>INDEX([3]!tbl_Forecast,MATCH($D$8&amp;$D24&amp;$D$7,[3]!rng_ForecastRowLookup,0),MATCH(W$11,[3]!rng_ForecastColumnLookup,0))</f>
        <v>20.654946878299963</v>
      </c>
      <c r="X24" s="74">
        <f>INDEX([3]!tbl_Forecast,MATCH($D$8&amp;$D24&amp;$D$7,[3]!rng_ForecastRowLookup,0),MATCH(X$11,[3]!rng_ForecastColumnLookup,0))</f>
        <v>20.557455529034385</v>
      </c>
      <c r="Z24" s="164">
        <f t="shared" si="2"/>
        <v>20.557455529034385</v>
      </c>
    </row>
    <row r="25" spans="1:26">
      <c r="A25" s="23"/>
      <c r="B25" s="23"/>
      <c r="D25" s="26" t="s">
        <v>289</v>
      </c>
      <c r="E25" s="74">
        <f>INDEX([3]!tbl_Forecast,MATCH($D$8&amp;$D25&amp;$D$7,[3]!rng_ForecastRowLookup,0),MATCH(E$11,[3]!rng_ForecastColumnLookup,0))</f>
        <v>51.550857208753726</v>
      </c>
      <c r="F25" s="74">
        <f>INDEX([3]!tbl_Forecast,MATCH($D$8&amp;$D25&amp;$D$7,[3]!rng_ForecastRowLookup,0),MATCH(F$11,[3]!rng_ForecastColumnLookup,0))</f>
        <v>51.307537162728408</v>
      </c>
      <c r="G25" s="74">
        <f>INDEX([3]!tbl_Forecast,MATCH($D$8&amp;$D25&amp;$D$7,[3]!rng_ForecastRowLookup,0),MATCH(G$11,[3]!rng_ForecastColumnLookup,0))</f>
        <v>51.065365587320336</v>
      </c>
      <c r="H25" s="74">
        <f>INDEX([3]!tbl_Forecast,MATCH($D$8&amp;$D25&amp;$D$7,[3]!rng_ForecastRowLookup,0),MATCH(H$11,[3]!rng_ForecastColumnLookup,0))</f>
        <v>50.824337061748189</v>
      </c>
      <c r="I25" s="74">
        <f>INDEX([3]!tbl_Forecast,MATCH($D$8&amp;$D25&amp;$D$7,[3]!rng_ForecastRowLookup,0),MATCH(I$11,[3]!rng_ForecastColumnLookup,0))</f>
        <v>50.584446190816735</v>
      </c>
      <c r="J25" s="74">
        <f>INDEX([3]!tbl_Forecast,MATCH($D$8&amp;$D25&amp;$D$7,[3]!rng_ForecastRowLookup,0),MATCH(J$11,[3]!rng_ForecastColumnLookup,0))</f>
        <v>50.345687604796083</v>
      </c>
      <c r="K25" s="74">
        <f>INDEX([3]!tbl_Forecast,MATCH($D$8&amp;$D25&amp;$D$7,[3]!rng_ForecastRowLookup,0),MATCH(K$11,[3]!rng_ForecastColumnLookup,0))</f>
        <v>50.108055959301453</v>
      </c>
      <c r="L25" s="74">
        <f>INDEX([3]!tbl_Forecast,MATCH($D$8&amp;$D25&amp;$D$7,[3]!rng_ForecastRowLookup,0),MATCH(L$11,[3]!rng_ForecastColumnLookup,0))</f>
        <v>49.871545935173543</v>
      </c>
      <c r="M25" s="74">
        <f>INDEX([3]!tbl_Forecast,MATCH($D$8&amp;$D25&amp;$D$7,[3]!rng_ForecastRowLookup,0),MATCH(M$11,[3]!rng_ForecastColumnLookup,0))</f>
        <v>49.636152238359529</v>
      </c>
      <c r="N25" s="74">
        <f>INDEX([3]!tbl_Forecast,MATCH($D$8&amp;$D25&amp;$D$7,[3]!rng_ForecastRowLookup,0),MATCH(N$11,[3]!rng_ForecastColumnLookup,0))</f>
        <v>49.40186959979448</v>
      </c>
      <c r="O25" s="74">
        <f>INDEX([3]!tbl_Forecast,MATCH($D$8&amp;$D25&amp;$D$7,[3]!rng_ForecastRowLookup,0),MATCH(O$11,[3]!rng_ForecastColumnLookup,0))</f>
        <v>49.168692775283453</v>
      </c>
      <c r="P25" s="74">
        <f>INDEX([3]!tbl_Forecast,MATCH($D$8&amp;$D25&amp;$D$7,[3]!rng_ForecastRowLookup,0),MATCH(P$11,[3]!rng_ForecastColumnLookup,0))</f>
        <v>48.936616545384119</v>
      </c>
      <c r="Q25" s="74">
        <f>INDEX([3]!tbl_Forecast,MATCH($D$8&amp;$D25&amp;$D$7,[3]!rng_ForecastRowLookup,0),MATCH(Q$11,[3]!rng_ForecastColumnLookup,0))</f>
        <v>48.705635715289908</v>
      </c>
      <c r="R25" s="74">
        <f>INDEX([3]!tbl_Forecast,MATCH($D$8&amp;$D25&amp;$D$7,[3]!rng_ForecastRowLookup,0),MATCH(R$11,[3]!rng_ForecastColumnLookup,0))</f>
        <v>48.475745114713739</v>
      </c>
      <c r="S25" s="74">
        <f>INDEX([3]!tbl_Forecast,MATCH($D$8&amp;$D25&amp;$D$7,[3]!rng_ForecastRowLookup,0),MATCH(S$11,[3]!rng_ForecastColumnLookup,0))</f>
        <v>48.246939597772297</v>
      </c>
      <c r="T25" s="74">
        <f>INDEX([3]!tbl_Forecast,MATCH($D$8&amp;$D25&amp;$D$7,[3]!rng_ForecastRowLookup,0),MATCH(T$11,[3]!rng_ForecastColumnLookup,0))</f>
        <v>48.019214042870807</v>
      </c>
      <c r="U25" s="74">
        <f>INDEX([3]!tbl_Forecast,MATCH($D$8&amp;$D25&amp;$D$7,[3]!rng_ForecastRowLookup,0),MATCH(U$11,[3]!rng_ForecastColumnLookup,0))</f>
        <v>47.792563352588466</v>
      </c>
      <c r="V25" s="74">
        <f>INDEX([3]!tbl_Forecast,MATCH($D$8&amp;$D25&amp;$D$7,[3]!rng_ForecastRowLookup,0),MATCH(V$11,[3]!rng_ForecastColumnLookup,0))</f>
        <v>47.56698245356425</v>
      </c>
      <c r="W25" s="74">
        <f>INDEX([3]!tbl_Forecast,MATCH($D$8&amp;$D25&amp;$D$7,[3]!rng_ForecastRowLookup,0),MATCH(W$11,[3]!rng_ForecastColumnLookup,0))</f>
        <v>47.342466296383435</v>
      </c>
      <c r="X25" s="74">
        <f>INDEX([3]!tbl_Forecast,MATCH($D$8&amp;$D25&amp;$D$7,[3]!rng_ForecastRowLookup,0),MATCH(X$11,[3]!rng_ForecastColumnLookup,0))</f>
        <v>47.119009855464505</v>
      </c>
      <c r="Z25" s="164">
        <f t="shared" si="2"/>
        <v>47.119009855464505</v>
      </c>
    </row>
    <row r="26" spans="1:26">
      <c r="A26" s="23"/>
      <c r="B26" s="23"/>
      <c r="D26" s="26" t="s">
        <v>285</v>
      </c>
      <c r="E26" s="74">
        <f>INDEX([3]!tbl_Forecast,MATCH($D$8&amp;$D26&amp;$D$7,[3]!rng_ForecastRowLookup,0),MATCH(E$11,[3]!rng_ForecastColumnLookup,0))</f>
        <v>170.15189589049527</v>
      </c>
      <c r="F26" s="74">
        <f>INDEX([3]!tbl_Forecast,MATCH($D$8&amp;$D26&amp;$D$7,[3]!rng_ForecastRowLookup,0),MATCH(F$11,[3]!rng_ForecastColumnLookup,0))</f>
        <v>169.74353134035809</v>
      </c>
      <c r="G26" s="74">
        <f>INDEX([3]!tbl_Forecast,MATCH($D$8&amp;$D26&amp;$D$7,[3]!rng_ForecastRowLookup,0),MATCH(G$11,[3]!rng_ForecastColumnLookup,0))</f>
        <v>169.33614686514122</v>
      </c>
      <c r="H26" s="74">
        <f>INDEX([3]!tbl_Forecast,MATCH($D$8&amp;$D26&amp;$D$7,[3]!rng_ForecastRowLookup,0),MATCH(H$11,[3]!rng_ForecastColumnLookup,0))</f>
        <v>168.92974011266489</v>
      </c>
      <c r="I26" s="74">
        <f>INDEX([3]!tbl_Forecast,MATCH($D$8&amp;$D26&amp;$D$7,[3]!rng_ForecastRowLookup,0),MATCH(I$11,[3]!rng_ForecastColumnLookup,0))</f>
        <v>168.52430873639449</v>
      </c>
      <c r="J26" s="74">
        <f>INDEX([3]!tbl_Forecast,MATCH($D$8&amp;$D26&amp;$D$7,[3]!rng_ForecastRowLookup,0),MATCH(J$11,[3]!rng_ForecastColumnLookup,0))</f>
        <v>168.11985039542716</v>
      </c>
      <c r="K26" s="74">
        <f>INDEX([3]!tbl_Forecast,MATCH($D$8&amp;$D26&amp;$D$7,[3]!rng_ForecastRowLookup,0),MATCH(K$11,[3]!rng_ForecastColumnLookup,0))</f>
        <v>167.71636275447813</v>
      </c>
      <c r="L26" s="74">
        <f>INDEX([3]!tbl_Forecast,MATCH($D$8&amp;$D26&amp;$D$7,[3]!rng_ForecastRowLookup,0),MATCH(L$11,[3]!rng_ForecastColumnLookup,0))</f>
        <v>167.31384348386743</v>
      </c>
      <c r="M26" s="74">
        <f>INDEX([3]!tbl_Forecast,MATCH($D$8&amp;$D26&amp;$D$7,[3]!rng_ForecastRowLookup,0),MATCH(M$11,[3]!rng_ForecastColumnLookup,0))</f>
        <v>166.91229025950614</v>
      </c>
      <c r="N26" s="74">
        <f>INDEX([3]!tbl_Forecast,MATCH($D$8&amp;$D26&amp;$D$7,[3]!rng_ForecastRowLookup,0),MATCH(N$11,[3]!rng_ForecastColumnLookup,0))</f>
        <v>166.51170076288332</v>
      </c>
      <c r="O26" s="74">
        <f>INDEX([3]!tbl_Forecast,MATCH($D$8&amp;$D26&amp;$D$7,[3]!rng_ForecastRowLookup,0),MATCH(O$11,[3]!rng_ForecastColumnLookup,0))</f>
        <v>166.11207268105238</v>
      </c>
      <c r="P26" s="74">
        <f>INDEX([3]!tbl_Forecast,MATCH($D$8&amp;$D26&amp;$D$7,[3]!rng_ForecastRowLookup,0),MATCH(P$11,[3]!rng_ForecastColumnLookup,0))</f>
        <v>165.7134037066179</v>
      </c>
      <c r="Q26" s="74">
        <f>INDEX([3]!tbl_Forecast,MATCH($D$8&amp;$D26&amp;$D$7,[3]!rng_ForecastRowLookup,0),MATCH(Q$11,[3]!rng_ForecastColumnLookup,0))</f>
        <v>165.31569153772202</v>
      </c>
      <c r="R26" s="74">
        <f>INDEX([3]!tbl_Forecast,MATCH($D$8&amp;$D26&amp;$D$7,[3]!rng_ForecastRowLookup,0),MATCH(R$11,[3]!rng_ForecastColumnLookup,0))</f>
        <v>164.91893387803151</v>
      </c>
      <c r="S26" s="74">
        <f>INDEX([3]!tbl_Forecast,MATCH($D$8&amp;$D26&amp;$D$7,[3]!rng_ForecastRowLookup,0),MATCH(S$11,[3]!rng_ForecastColumnLookup,0))</f>
        <v>164.52312843672422</v>
      </c>
      <c r="T26" s="74">
        <f>INDEX([3]!tbl_Forecast,MATCH($D$8&amp;$D26&amp;$D$7,[3]!rng_ForecastRowLookup,0),MATCH(T$11,[3]!rng_ForecastColumnLookup,0))</f>
        <v>164.12827292847609</v>
      </c>
      <c r="U26" s="74">
        <f>INDEX([3]!tbl_Forecast,MATCH($D$8&amp;$D26&amp;$D$7,[3]!rng_ForecastRowLookup,0),MATCH(U$11,[3]!rng_ForecastColumnLookup,0))</f>
        <v>163.73436507344778</v>
      </c>
      <c r="V26" s="74">
        <f>INDEX([3]!tbl_Forecast,MATCH($D$8&amp;$D26&amp;$D$7,[3]!rng_ForecastRowLookup,0),MATCH(V$11,[3]!rng_ForecastColumnLookup,0))</f>
        <v>163.3414025972715</v>
      </c>
      <c r="W26" s="74">
        <f>INDEX([3]!tbl_Forecast,MATCH($D$8&amp;$D26&amp;$D$7,[3]!rng_ForecastRowLookup,0),MATCH(W$11,[3]!rng_ForecastColumnLookup,0))</f>
        <v>162.94938323103807</v>
      </c>
      <c r="X26" s="74">
        <f>INDEX([3]!tbl_Forecast,MATCH($D$8&amp;$D26&amp;$D$7,[3]!rng_ForecastRowLookup,0),MATCH(X$11,[3]!rng_ForecastColumnLookup,0))</f>
        <v>162.55830471128357</v>
      </c>
      <c r="Z26" s="164">
        <f t="shared" si="2"/>
        <v>162.55830471128357</v>
      </c>
    </row>
    <row r="27" spans="1:26">
      <c r="A27" s="23"/>
      <c r="B27" s="23"/>
      <c r="D27" s="26" t="s">
        <v>508</v>
      </c>
      <c r="E27" s="74">
        <f>INDEX([3]!tbl_Forecast,MATCH($D$8&amp;$D27&amp;$D$7,[3]!rng_ForecastRowLookup,0),MATCH(E$11,[3]!rng_ForecastColumnLookup,0))</f>
        <v>105.02947953487826</v>
      </c>
      <c r="F27" s="74">
        <f>INDEX([3]!tbl_Forecast,MATCH($D$8&amp;$D27&amp;$D$7,[3]!rng_ForecastRowLookup,0),MATCH(F$11,[3]!rng_ForecastColumnLookup,0))</f>
        <v>104.80891762785501</v>
      </c>
      <c r="G27" s="74">
        <f>INDEX([3]!tbl_Forecast,MATCH($D$8&amp;$D27&amp;$D$7,[3]!rng_ForecastRowLookup,0),MATCH(G$11,[3]!rng_ForecastColumnLookup,0))</f>
        <v>104.58881890083651</v>
      </c>
      <c r="H27" s="74">
        <f>INDEX([3]!tbl_Forecast,MATCH($D$8&amp;$D27&amp;$D$7,[3]!rng_ForecastRowLookup,0),MATCH(H$11,[3]!rng_ForecastColumnLookup,0))</f>
        <v>104.36918238114475</v>
      </c>
      <c r="I27" s="74">
        <f>INDEX([3]!tbl_Forecast,MATCH($D$8&amp;$D27&amp;$D$7,[3]!rng_ForecastRowLookup,0),MATCH(I$11,[3]!rng_ForecastColumnLookup,0))</f>
        <v>104.15000709814436</v>
      </c>
      <c r="J27" s="74">
        <f>INDEX([3]!tbl_Forecast,MATCH($D$8&amp;$D27&amp;$D$7,[3]!rng_ForecastRowLookup,0),MATCH(J$11,[3]!rng_ForecastColumnLookup,0))</f>
        <v>103.93129208323826</v>
      </c>
      <c r="K27" s="74">
        <f>INDEX([3]!tbl_Forecast,MATCH($D$8&amp;$D27&amp;$D$7,[3]!rng_ForecastRowLookup,0),MATCH(K$11,[3]!rng_ForecastColumnLookup,0))</f>
        <v>103.71303636986346</v>
      </c>
      <c r="L27" s="74">
        <f>INDEX([3]!tbl_Forecast,MATCH($D$8&amp;$D27&amp;$D$7,[3]!rng_ForecastRowLookup,0),MATCH(L$11,[3]!rng_ForecastColumnLookup,0))</f>
        <v>103.49523899348674</v>
      </c>
      <c r="M27" s="74">
        <f>INDEX([3]!tbl_Forecast,MATCH($D$8&amp;$D27&amp;$D$7,[3]!rng_ForecastRowLookup,0),MATCH(M$11,[3]!rng_ForecastColumnLookup,0))</f>
        <v>103.27789899160042</v>
      </c>
      <c r="N27" s="74">
        <f>INDEX([3]!tbl_Forecast,MATCH($D$8&amp;$D27&amp;$D$7,[3]!rng_ForecastRowLookup,0),MATCH(N$11,[3]!rng_ForecastColumnLookup,0))</f>
        <v>103.06101540371807</v>
      </c>
      <c r="O27" s="74">
        <f>INDEX([3]!tbl_Forecast,MATCH($D$8&amp;$D27&amp;$D$7,[3]!rng_ForecastRowLookup,0),MATCH(O$11,[3]!rng_ForecastColumnLookup,0))</f>
        <v>102.84458727137024</v>
      </c>
      <c r="P27" s="74">
        <f>INDEX([3]!tbl_Forecast,MATCH($D$8&amp;$D27&amp;$D$7,[3]!rng_ForecastRowLookup,0),MATCH(P$11,[3]!rng_ForecastColumnLookup,0))</f>
        <v>102.62861363810038</v>
      </c>
      <c r="Q27" s="74">
        <f>INDEX([3]!tbl_Forecast,MATCH($D$8&amp;$D27&amp;$D$7,[3]!rng_ForecastRowLookup,0),MATCH(Q$11,[3]!rng_ForecastColumnLookup,0))</f>
        <v>102.41309354946036</v>
      </c>
      <c r="R27" s="74">
        <f>INDEX([3]!tbl_Forecast,MATCH($D$8&amp;$D27&amp;$D$7,[3]!rng_ForecastRowLookup,0),MATCH(R$11,[3]!rng_ForecastColumnLookup,0))</f>
        <v>102.19802605300649</v>
      </c>
      <c r="S27" s="74">
        <f>INDEX([3]!tbl_Forecast,MATCH($D$8&amp;$D27&amp;$D$7,[3]!rng_ForecastRowLookup,0),MATCH(S$11,[3]!rng_ForecastColumnLookup,0))</f>
        <v>101.98341019829519</v>
      </c>
      <c r="T27" s="74">
        <f>INDEX([3]!tbl_Forecast,MATCH($D$8&amp;$D27&amp;$D$7,[3]!rng_ForecastRowLookup,0),MATCH(T$11,[3]!rng_ForecastColumnLookup,0))</f>
        <v>101.76924503687877</v>
      </c>
      <c r="U27" s="74">
        <f>INDEX([3]!tbl_Forecast,MATCH($D$8&amp;$D27&amp;$D$7,[3]!rng_ForecastRowLookup,0),MATCH(U$11,[3]!rng_ForecastColumnLookup,0))</f>
        <v>101.55552962230132</v>
      </c>
      <c r="V27" s="74">
        <f>INDEX([3]!tbl_Forecast,MATCH($D$8&amp;$D27&amp;$D$7,[3]!rng_ForecastRowLookup,0),MATCH(V$11,[3]!rng_ForecastColumnLookup,0))</f>
        <v>101.3422630100945</v>
      </c>
      <c r="W27" s="74">
        <f>INDEX([3]!tbl_Forecast,MATCH($D$8&amp;$D27&amp;$D$7,[3]!rng_ForecastRowLookup,0),MATCH(W$11,[3]!rng_ForecastColumnLookup,0))</f>
        <v>101.1294442577733</v>
      </c>
      <c r="X27" s="74">
        <f>INDEX([3]!tbl_Forecast,MATCH($D$8&amp;$D27&amp;$D$7,[3]!rng_ForecastRowLookup,0),MATCH(X$11,[3]!rng_ForecastColumnLookup,0))</f>
        <v>100.91707242483197</v>
      </c>
      <c r="Z27" s="164">
        <f t="shared" si="2"/>
        <v>100.91707242483197</v>
      </c>
    </row>
    <row r="28" spans="1:26">
      <c r="A28" s="23"/>
      <c r="B28" s="23"/>
      <c r="D28" s="26" t="s">
        <v>288</v>
      </c>
      <c r="E28" s="74">
        <f>INDEX([3]!tbl_Forecast,MATCH($D$8&amp;$D28&amp;$D$7,[3]!rng_ForecastRowLookup,0),MATCH(E$11,[3]!rng_ForecastColumnLookup,0))</f>
        <v>128.74820917277606</v>
      </c>
      <c r="F28" s="74">
        <f>INDEX([3]!tbl_Forecast,MATCH($D$8&amp;$D28&amp;$D$7,[3]!rng_ForecastRowLookup,0),MATCH(F$11,[3]!rng_ForecastColumnLookup,0))</f>
        <v>128.43921347076139</v>
      </c>
      <c r="G28" s="74">
        <f>INDEX([3]!tbl_Forecast,MATCH($D$8&amp;$D28&amp;$D$7,[3]!rng_ForecastRowLookup,0),MATCH(G$11,[3]!rng_ForecastColumnLookup,0))</f>
        <v>128.1309593584316</v>
      </c>
      <c r="H28" s="74">
        <f>INDEX([3]!tbl_Forecast,MATCH($D$8&amp;$D28&amp;$D$7,[3]!rng_ForecastRowLookup,0),MATCH(H$11,[3]!rng_ForecastColumnLookup,0))</f>
        <v>127.82344505597135</v>
      </c>
      <c r="I28" s="74">
        <f>INDEX([3]!tbl_Forecast,MATCH($D$8&amp;$D28&amp;$D$7,[3]!rng_ForecastRowLookup,0),MATCH(I$11,[3]!rng_ForecastColumnLookup,0))</f>
        <v>127.51666878783702</v>
      </c>
      <c r="J28" s="74">
        <f>INDEX([3]!tbl_Forecast,MATCH($D$8&amp;$D28&amp;$D$7,[3]!rng_ForecastRowLookup,0),MATCH(J$11,[3]!rng_ForecastColumnLookup,0))</f>
        <v>127.21062878274621</v>
      </c>
      <c r="K28" s="74">
        <f>INDEX([3]!tbl_Forecast,MATCH($D$8&amp;$D28&amp;$D$7,[3]!rng_ForecastRowLookup,0),MATCH(K$11,[3]!rng_ForecastColumnLookup,0))</f>
        <v>126.90532327366765</v>
      </c>
      <c r="L28" s="74">
        <f>INDEX([3]!tbl_Forecast,MATCH($D$8&amp;$D28&amp;$D$7,[3]!rng_ForecastRowLookup,0),MATCH(L$11,[3]!rng_ForecastColumnLookup,0))</f>
        <v>126.60075049781085</v>
      </c>
      <c r="M28" s="74">
        <f>INDEX([3]!tbl_Forecast,MATCH($D$8&amp;$D28&amp;$D$7,[3]!rng_ForecastRowLookup,0),MATCH(M$11,[3]!rng_ForecastColumnLookup,0))</f>
        <v>126.29690869661611</v>
      </c>
      <c r="N28" s="74">
        <f>INDEX([3]!tbl_Forecast,MATCH($D$8&amp;$D28&amp;$D$7,[3]!rng_ForecastRowLookup,0),MATCH(N$11,[3]!rng_ForecastColumnLookup,0))</f>
        <v>125.99379611574425</v>
      </c>
      <c r="O28" s="74">
        <f>INDEX([3]!tbl_Forecast,MATCH($D$8&amp;$D28&amp;$D$7,[3]!rng_ForecastRowLookup,0),MATCH(O$11,[3]!rng_ForecastColumnLookup,0))</f>
        <v>125.69141100506647</v>
      </c>
      <c r="P28" s="74">
        <f>INDEX([3]!tbl_Forecast,MATCH($D$8&amp;$D28&amp;$D$7,[3]!rng_ForecastRowLookup,0),MATCH(P$11,[3]!rng_ForecastColumnLookup,0))</f>
        <v>125.3897516186543</v>
      </c>
      <c r="Q28" s="74">
        <f>INDEX([3]!tbl_Forecast,MATCH($D$8&amp;$D28&amp;$D$7,[3]!rng_ForecastRowLookup,0),MATCH(Q$11,[3]!rng_ForecastColumnLookup,0))</f>
        <v>125.08881621476955</v>
      </c>
      <c r="R28" s="74">
        <f>INDEX([3]!tbl_Forecast,MATCH($D$8&amp;$D28&amp;$D$7,[3]!rng_ForecastRowLookup,0),MATCH(R$11,[3]!rng_ForecastColumnLookup,0))</f>
        <v>124.78860305585408</v>
      </c>
      <c r="S28" s="74">
        <f>INDEX([3]!tbl_Forecast,MATCH($D$8&amp;$D28&amp;$D$7,[3]!rng_ForecastRowLookup,0),MATCH(S$11,[3]!rng_ForecastColumnLookup,0))</f>
        <v>124.48911040852005</v>
      </c>
      <c r="T28" s="74">
        <f>INDEX([3]!tbl_Forecast,MATCH($D$8&amp;$D28&amp;$D$7,[3]!rng_ForecastRowLookup,0),MATCH(T$11,[3]!rng_ForecastColumnLookup,0))</f>
        <v>124.1903365435396</v>
      </c>
      <c r="U28" s="74">
        <f>INDEX([3]!tbl_Forecast,MATCH($D$8&amp;$D28&amp;$D$7,[3]!rng_ForecastRowLookup,0),MATCH(U$11,[3]!rng_ForecastColumnLookup,0))</f>
        <v>123.8922797358351</v>
      </c>
      <c r="V28" s="74">
        <f>INDEX([3]!tbl_Forecast,MATCH($D$8&amp;$D28&amp;$D$7,[3]!rng_ForecastRowLookup,0),MATCH(V$11,[3]!rng_ForecastColumnLookup,0))</f>
        <v>123.59493826446912</v>
      </c>
      <c r="W28" s="74">
        <f>INDEX([3]!tbl_Forecast,MATCH($D$8&amp;$D28&amp;$D$7,[3]!rng_ForecastRowLookup,0),MATCH(W$11,[3]!rng_ForecastColumnLookup,0))</f>
        <v>123.29831041263438</v>
      </c>
      <c r="X28" s="74">
        <f>INDEX([3]!tbl_Forecast,MATCH($D$8&amp;$D28&amp;$D$7,[3]!rng_ForecastRowLookup,0),MATCH(X$11,[3]!rng_ForecastColumnLookup,0))</f>
        <v>123.00239446764408</v>
      </c>
      <c r="Z28" s="164">
        <f t="shared" si="2"/>
        <v>123.00239446764408</v>
      </c>
    </row>
    <row r="29" spans="1:26">
      <c r="A29" s="23"/>
      <c r="B29" s="23"/>
      <c r="D29" s="26" t="s">
        <v>283</v>
      </c>
      <c r="E29" s="74">
        <f>INDEX([3]!tbl_Forecast,MATCH($D$8&amp;$D29&amp;$D$7,[3]!rng_ForecastRowLookup,0),MATCH(E$11,[3]!rng_ForecastColumnLookup,0))</f>
        <v>375.90224900649127</v>
      </c>
      <c r="F29" s="74">
        <f>INDEX([3]!tbl_Forecast,MATCH($D$8&amp;$D29&amp;$D$7,[3]!rng_ForecastRowLookup,0),MATCH(F$11,[3]!rng_ForecastColumnLookup,0))</f>
        <v>374.21570091594884</v>
      </c>
      <c r="G29" s="74">
        <f>INDEX([3]!tbl_Forecast,MATCH($D$8&amp;$D29&amp;$D$7,[3]!rng_ForecastRowLookup,0),MATCH(G$11,[3]!rng_ForecastColumnLookup,0))</f>
        <v>372.53671980450594</v>
      </c>
      <c r="H29" s="74">
        <f>INDEX([3]!tbl_Forecast,MATCH($D$8&amp;$D29&amp;$D$7,[3]!rng_ForecastRowLookup,0),MATCH(H$11,[3]!rng_ForecastColumnLookup,0))</f>
        <v>370.86527172164978</v>
      </c>
      <c r="I29" s="74">
        <f>INDEX([3]!tbl_Forecast,MATCH($D$8&amp;$D29&amp;$D$7,[3]!rng_ForecastRowLookup,0),MATCH(I$11,[3]!rng_ForecastColumnLookup,0))</f>
        <v>369.20132286919198</v>
      </c>
      <c r="J29" s="74">
        <f>INDEX([3]!tbl_Forecast,MATCH($D$8&amp;$D29&amp;$D$7,[3]!rng_ForecastRowLookup,0),MATCH(J$11,[3]!rng_ForecastColumnLookup,0))</f>
        <v>367.54483960058553</v>
      </c>
      <c r="K29" s="74">
        <f>INDEX([3]!tbl_Forecast,MATCH($D$8&amp;$D29&amp;$D$7,[3]!rng_ForecastRowLookup,0),MATCH(K$11,[3]!rng_ForecastColumnLookup,0))</f>
        <v>365.89578842024423</v>
      </c>
      <c r="L29" s="74">
        <f>INDEX([3]!tbl_Forecast,MATCH($D$8&amp;$D29&amp;$D$7,[3]!rng_ForecastRowLookup,0),MATCH(L$11,[3]!rng_ForecastColumnLookup,0))</f>
        <v>364.25413598286536</v>
      </c>
      <c r="M29" s="74">
        <f>INDEX([3]!tbl_Forecast,MATCH($D$8&amp;$D29&amp;$D$7,[3]!rng_ForecastRowLookup,0),MATCH(M$11,[3]!rng_ForecastColumnLookup,0))</f>
        <v>362.6198490927556</v>
      </c>
      <c r="N29" s="74">
        <f>INDEX([3]!tbl_Forecast,MATCH($D$8&amp;$D29&amp;$D$7,[3]!rng_ForecastRowLookup,0),MATCH(N$11,[3]!rng_ForecastColumnLookup,0))</f>
        <v>360.99289470315949</v>
      </c>
      <c r="O29" s="74">
        <f>INDEX([3]!tbl_Forecast,MATCH($D$8&amp;$D29&amp;$D$7,[3]!rng_ForecastRowLookup,0),MATCH(O$11,[3]!rng_ForecastColumnLookup,0))</f>
        <v>359.37323991559134</v>
      </c>
      <c r="P29" s="74">
        <f>INDEX([3]!tbl_Forecast,MATCH($D$8&amp;$D29&amp;$D$7,[3]!rng_ForecastRowLookup,0),MATCH(P$11,[3]!rng_ForecastColumnLookup,0))</f>
        <v>357.76085197917007</v>
      </c>
      <c r="Q29" s="74">
        <f>INDEX([3]!tbl_Forecast,MATCH($D$8&amp;$D29&amp;$D$7,[3]!rng_ForecastRowLookup,0),MATCH(Q$11,[3]!rng_ForecastColumnLookup,0))</f>
        <v>356.15569828995689</v>
      </c>
      <c r="R29" s="74">
        <f>INDEX([3]!tbl_Forecast,MATCH($D$8&amp;$D29&amp;$D$7,[3]!rng_ForecastRowLookup,0),MATCH(R$11,[3]!rng_ForecastColumnLookup,0))</f>
        <v>354.55774639029596</v>
      </c>
      <c r="S29" s="74">
        <f>INDEX([3]!tbl_Forecast,MATCH($D$8&amp;$D29&amp;$D$7,[3]!rng_ForecastRowLookup,0),MATCH(S$11,[3]!rng_ForecastColumnLookup,0))</f>
        <v>352.96696396815821</v>
      </c>
      <c r="T29" s="74">
        <f>INDEX([3]!tbl_Forecast,MATCH($D$8&amp;$D29&amp;$D$7,[3]!rng_ForecastRowLookup,0),MATCH(T$11,[3]!rng_ForecastColumnLookup,0))</f>
        <v>351.38331885648773</v>
      </c>
      <c r="U29" s="74">
        <f>INDEX([3]!tbl_Forecast,MATCH($D$8&amp;$D29&amp;$D$7,[3]!rng_ForecastRowLookup,0),MATCH(U$11,[3]!rng_ForecastColumnLookup,0))</f>
        <v>349.80677903255156</v>
      </c>
      <c r="V29" s="74">
        <f>INDEX([3]!tbl_Forecast,MATCH($D$8&amp;$D29&amp;$D$7,[3]!rng_ForecastRowLookup,0),MATCH(V$11,[3]!rng_ForecastColumnLookup,0))</f>
        <v>348.23731261729228</v>
      </c>
      <c r="W29" s="74">
        <f>INDEX([3]!tbl_Forecast,MATCH($D$8&amp;$D29&amp;$D$7,[3]!rng_ForecastRowLookup,0),MATCH(W$11,[3]!rng_ForecastColumnLookup,0))</f>
        <v>346.67488787468267</v>
      </c>
      <c r="X29" s="74">
        <f>INDEX([3]!tbl_Forecast,MATCH($D$8&amp;$D29&amp;$D$7,[3]!rng_ForecastRowLookup,0),MATCH(X$11,[3]!rng_ForecastColumnLookup,0))</f>
        <v>345.11947321108494</v>
      </c>
      <c r="Z29" s="164">
        <f t="shared" si="2"/>
        <v>345.11947321108494</v>
      </c>
    </row>
    <row r="30" spans="1:26">
      <c r="A30" s="23"/>
      <c r="B30" s="23"/>
      <c r="D30" s="26" t="s">
        <v>287</v>
      </c>
      <c r="E30" s="74">
        <f>INDEX([3]!tbl_Forecast,MATCH($D$8&amp;$D30&amp;$D$7,[3]!rng_ForecastRowLookup,0),MATCH(E$11,[3]!rng_ForecastColumnLookup,0))</f>
        <v>342.64988330108076</v>
      </c>
      <c r="F30" s="74">
        <f>INDEX([3]!tbl_Forecast,MATCH($D$8&amp;$D30&amp;$D$7,[3]!rng_ForecastRowLookup,0),MATCH(F$11,[3]!rng_ForecastColumnLookup,0))</f>
        <v>339.56603435137106</v>
      </c>
      <c r="G30" s="74">
        <f>INDEX([3]!tbl_Forecast,MATCH($D$8&amp;$D30&amp;$D$7,[3]!rng_ForecastRowLookup,0),MATCH(G$11,[3]!rng_ForecastColumnLookup,0))</f>
        <v>336.50994004220871</v>
      </c>
      <c r="H30" s="74">
        <f>INDEX([3]!tbl_Forecast,MATCH($D$8&amp;$D30&amp;$D$7,[3]!rng_ForecastRowLookup,0),MATCH(H$11,[3]!rng_ForecastColumnLookup,0))</f>
        <v>333.48135058182885</v>
      </c>
      <c r="I30" s="74">
        <f>INDEX([3]!tbl_Forecast,MATCH($D$8&amp;$D30&amp;$D$7,[3]!rng_ForecastRowLookup,0),MATCH(I$11,[3]!rng_ForecastColumnLookup,0))</f>
        <v>330.48001842659238</v>
      </c>
      <c r="J30" s="74">
        <f>INDEX([3]!tbl_Forecast,MATCH($D$8&amp;$D30&amp;$D$7,[3]!rng_ForecastRowLookup,0),MATCH(J$11,[3]!rng_ForecastColumnLookup,0))</f>
        <v>327.50569826075304</v>
      </c>
      <c r="K30" s="74">
        <f>INDEX([3]!tbl_Forecast,MATCH($D$8&amp;$D30&amp;$D$7,[3]!rng_ForecastRowLookup,0),MATCH(K$11,[3]!rng_ForecastColumnLookup,0))</f>
        <v>324.55814697640625</v>
      </c>
      <c r="L30" s="74">
        <f>INDEX([3]!tbl_Forecast,MATCH($D$8&amp;$D30&amp;$D$7,[3]!rng_ForecastRowLookup,0),MATCH(L$11,[3]!rng_ForecastColumnLookup,0))</f>
        <v>321.63712365361863</v>
      </c>
      <c r="M30" s="74">
        <f>INDEX([3]!tbl_Forecast,MATCH($D$8&amp;$D30&amp;$D$7,[3]!rng_ForecastRowLookup,0),MATCH(M$11,[3]!rng_ForecastColumnLookup,0))</f>
        <v>318.7423895407361</v>
      </c>
      <c r="N30" s="74">
        <f>INDEX([3]!tbl_Forecast,MATCH($D$8&amp;$D30&amp;$D$7,[3]!rng_ForecastRowLookup,0),MATCH(N$11,[3]!rng_ForecastColumnLookup,0))</f>
        <v>315.87370803486942</v>
      </c>
      <c r="O30" s="74">
        <f>INDEX([3]!tbl_Forecast,MATCH($D$8&amp;$D30&amp;$D$7,[3]!rng_ForecastRowLookup,0),MATCH(O$11,[3]!rng_ForecastColumnLookup,0))</f>
        <v>313.03084466255564</v>
      </c>
      <c r="P30" s="74">
        <f>INDEX([3]!tbl_Forecast,MATCH($D$8&amp;$D30&amp;$D$7,[3]!rng_ForecastRowLookup,0),MATCH(P$11,[3]!rng_ForecastColumnLookup,0))</f>
        <v>310.21356706059254</v>
      </c>
      <c r="Q30" s="74">
        <f>INDEX([3]!tbl_Forecast,MATCH($D$8&amp;$D30&amp;$D$7,[3]!rng_ForecastRowLookup,0),MATCH(Q$11,[3]!rng_ForecastColumnLookup,0))</f>
        <v>307.42164495704725</v>
      </c>
      <c r="R30" s="74">
        <f>INDEX([3]!tbl_Forecast,MATCH($D$8&amp;$D30&amp;$D$7,[3]!rng_ForecastRowLookup,0),MATCH(R$11,[3]!rng_ForecastColumnLookup,0))</f>
        <v>304.65485015243382</v>
      </c>
      <c r="S30" s="74">
        <f>INDEX([3]!tbl_Forecast,MATCH($D$8&amp;$D30&amp;$D$7,[3]!rng_ForecastRowLookup,0),MATCH(S$11,[3]!rng_ForecastColumnLookup,0))</f>
        <v>301.9129565010619</v>
      </c>
      <c r="T30" s="74">
        <f>INDEX([3]!tbl_Forecast,MATCH($D$8&amp;$D30&amp;$D$7,[3]!rng_ForecastRowLookup,0),MATCH(T$11,[3]!rng_ForecastColumnLookup,0))</f>
        <v>299.19573989255235</v>
      </c>
      <c r="U30" s="74">
        <f>INDEX([3]!tbl_Forecast,MATCH($D$8&amp;$D30&amp;$D$7,[3]!rng_ForecastRowLookup,0),MATCH(U$11,[3]!rng_ForecastColumnLookup,0))</f>
        <v>296.50297823351934</v>
      </c>
      <c r="V30" s="74">
        <f>INDEX([3]!tbl_Forecast,MATCH($D$8&amp;$D30&amp;$D$7,[3]!rng_ForecastRowLookup,0),MATCH(V$11,[3]!rng_ForecastColumnLookup,0))</f>
        <v>293.83445142941764</v>
      </c>
      <c r="W30" s="74">
        <f>INDEX([3]!tbl_Forecast,MATCH($D$8&amp;$D30&amp;$D$7,[3]!rng_ForecastRowLookup,0),MATCH(W$11,[3]!rng_ForecastColumnLookup,0))</f>
        <v>291.18994136655289</v>
      </c>
      <c r="X30" s="74">
        <f>INDEX([3]!tbl_Forecast,MATCH($D$8&amp;$D30&amp;$D$7,[3]!rng_ForecastRowLookup,0),MATCH(X$11,[3]!rng_ForecastColumnLookup,0))</f>
        <v>288.5692318942539</v>
      </c>
      <c r="Z30" s="164">
        <f t="shared" si="2"/>
        <v>288.5692318942539</v>
      </c>
    </row>
    <row r="31" spans="1:26">
      <c r="A31" s="23"/>
      <c r="B31" s="295"/>
      <c r="C31" s="23"/>
      <c r="D31" s="23"/>
      <c r="E31" s="82">
        <f>SUM(E13:E30)</f>
        <v>3371.0405269479006</v>
      </c>
      <c r="F31" s="82">
        <f t="shared" ref="F31:X31" si="3">SUM(F13:F30)</f>
        <v>3356.5369104716883</v>
      </c>
      <c r="G31" s="82">
        <f t="shared" si="3"/>
        <v>3342.1075656435023</v>
      </c>
      <c r="H31" s="82">
        <f t="shared" si="3"/>
        <v>3327.7520346049623</v>
      </c>
      <c r="I31" s="82">
        <f t="shared" si="3"/>
        <v>3313.4698627952139</v>
      </c>
      <c r="J31" s="82">
        <f t="shared" si="3"/>
        <v>3299.2605989245808</v>
      </c>
      <c r="K31" s="82">
        <f t="shared" si="3"/>
        <v>3285.1237949484457</v>
      </c>
      <c r="L31" s="82">
        <f t="shared" si="3"/>
        <v>3271.0590060413433</v>
      </c>
      <c r="M31" s="82">
        <f t="shared" si="3"/>
        <v>3257.0657905712806</v>
      </c>
      <c r="N31" s="82">
        <f t="shared" si="3"/>
        <v>3243.1437100742696</v>
      </c>
      <c r="O31" s="82">
        <f t="shared" si="3"/>
        <v>3229.2923292290834</v>
      </c>
      <c r="P31" s="82">
        <f t="shared" si="3"/>
        <v>3215.5112158322117</v>
      </c>
      <c r="Q31" s="82">
        <f t="shared" si="3"/>
        <v>3201.7999407730422</v>
      </c>
      <c r="R31" s="82">
        <f t="shared" si="3"/>
        <v>3188.1580780092468</v>
      </c>
      <c r="S31" s="82">
        <f t="shared" si="3"/>
        <v>3174.5852045423726</v>
      </c>
      <c r="T31" s="82">
        <f t="shared" si="3"/>
        <v>3161.0809003936483</v>
      </c>
      <c r="U31" s="82">
        <f t="shared" si="3"/>
        <v>3147.644748579979</v>
      </c>
      <c r="V31" s="82">
        <f t="shared" si="3"/>
        <v>3134.2763350901637</v>
      </c>
      <c r="W31" s="82">
        <f t="shared" si="3"/>
        <v>3120.9752488612994</v>
      </c>
      <c r="X31" s="82">
        <f t="shared" si="3"/>
        <v>3107.74108175539</v>
      </c>
      <c r="Z31" s="164">
        <f>X31</f>
        <v>3107.74108175539</v>
      </c>
    </row>
    <row r="34" spans="1:26" ht="15">
      <c r="A34" s="109" t="s">
        <v>200</v>
      </c>
      <c r="B34" s="109"/>
      <c r="C34" s="109"/>
      <c r="D34" s="23" t="s">
        <v>201</v>
      </c>
      <c r="Y34" s="23"/>
      <c r="Z34" s="23"/>
    </row>
    <row r="35" spans="1:26" ht="15">
      <c r="A35" s="88" t="s">
        <v>202</v>
      </c>
      <c r="B35" s="88" t="s">
        <v>203</v>
      </c>
      <c r="C35" s="88" t="s">
        <v>204</v>
      </c>
      <c r="D35" s="88" t="str">
        <f>$C$8</f>
        <v>Lighting Controls Interior-NR</v>
      </c>
      <c r="E35" s="73">
        <f t="shared" ref="E35:X35" si="4">E11</f>
        <v>2016</v>
      </c>
      <c r="F35" s="73">
        <f t="shared" si="4"/>
        <v>2017</v>
      </c>
      <c r="G35" s="73">
        <f t="shared" si="4"/>
        <v>2018</v>
      </c>
      <c r="H35" s="73">
        <f t="shared" si="4"/>
        <v>2019</v>
      </c>
      <c r="I35" s="73">
        <f t="shared" si="4"/>
        <v>2020</v>
      </c>
      <c r="J35" s="73">
        <f t="shared" si="4"/>
        <v>2021</v>
      </c>
      <c r="K35" s="73">
        <f t="shared" si="4"/>
        <v>2022</v>
      </c>
      <c r="L35" s="73">
        <f t="shared" si="4"/>
        <v>2023</v>
      </c>
      <c r="M35" s="73">
        <f t="shared" si="4"/>
        <v>2024</v>
      </c>
      <c r="N35" s="73">
        <f t="shared" si="4"/>
        <v>2025</v>
      </c>
      <c r="O35" s="73">
        <f t="shared" si="4"/>
        <v>2026</v>
      </c>
      <c r="P35" s="73">
        <f t="shared" si="4"/>
        <v>2027</v>
      </c>
      <c r="Q35" s="73">
        <f t="shared" si="4"/>
        <v>2028</v>
      </c>
      <c r="R35" s="73">
        <f t="shared" si="4"/>
        <v>2029</v>
      </c>
      <c r="S35" s="73">
        <f t="shared" si="4"/>
        <v>2030</v>
      </c>
      <c r="T35" s="73">
        <f t="shared" si="4"/>
        <v>2031</v>
      </c>
      <c r="U35" s="73">
        <f t="shared" si="4"/>
        <v>2032</v>
      </c>
      <c r="V35" s="73">
        <f t="shared" si="4"/>
        <v>2033</v>
      </c>
      <c r="W35" s="73">
        <f t="shared" si="4"/>
        <v>2034</v>
      </c>
      <c r="X35" s="73">
        <f t="shared" si="4"/>
        <v>2035</v>
      </c>
      <c r="Y35" s="78" t="s">
        <v>78</v>
      </c>
      <c r="Z35" s="78" t="s">
        <v>199</v>
      </c>
    </row>
    <row r="36" spans="1:26" ht="15">
      <c r="A36" s="309">
        <f>VLOOKUP("Applic",LookupNew,MATCH(D36,SavingsNew!$C$6:$U$6,0),FALSE)</f>
        <v>0.50527001127628812</v>
      </c>
      <c r="B36" s="309">
        <f>VLOOKUP("Sats",LookupNew,MATCH(D36,SavingsNew!$C$6:$U$6,0),FALSE)</f>
        <v>0.75729180816890651</v>
      </c>
      <c r="C36" s="318">
        <f ca="1">VLOOKUP($D$35,[1]TURN!TURN,MATCH(D36,[1]!BLDGTYPE,0),FALSE)</f>
        <v>0.06</v>
      </c>
      <c r="D36" t="str">
        <f t="shared" ref="D36:D53" si="5">D13</f>
        <v>Large Off</v>
      </c>
      <c r="E36" s="164">
        <f ca="1">E13*$A36*$B36*$C36</f>
        <v>8.7261468228761103</v>
      </c>
      <c r="F36" s="164">
        <f t="shared" ref="F36:X50" ca="1" si="6">F13*$A36*$B36*$C36</f>
        <v>8.69996838240748</v>
      </c>
      <c r="G36" s="164">
        <f t="shared" ca="1" si="6"/>
        <v>8.6738684772602586</v>
      </c>
      <c r="H36" s="164">
        <f t="shared" ca="1" si="6"/>
        <v>8.6478468718284791</v>
      </c>
      <c r="I36" s="164">
        <f t="shared" ca="1" si="6"/>
        <v>8.6219033312129909</v>
      </c>
      <c r="J36" s="164">
        <f t="shared" ca="1" si="6"/>
        <v>8.5960376212193541</v>
      </c>
      <c r="K36" s="164">
        <f t="shared" ca="1" si="6"/>
        <v>8.570249508355694</v>
      </c>
      <c r="L36" s="164">
        <f t="shared" ca="1" si="6"/>
        <v>8.5445387598306279</v>
      </c>
      <c r="M36" s="164">
        <f t="shared" ca="1" si="6"/>
        <v>8.5189051435511374</v>
      </c>
      <c r="N36" s="164">
        <f t="shared" ca="1" si="6"/>
        <v>8.4933484281204823</v>
      </c>
      <c r="O36" s="164">
        <f t="shared" ca="1" si="6"/>
        <v>8.4678683828361212</v>
      </c>
      <c r="P36" s="164">
        <f t="shared" ca="1" si="6"/>
        <v>8.4424647776876149</v>
      </c>
      <c r="Q36" s="164">
        <f t="shared" ca="1" si="6"/>
        <v>8.4171373833545502</v>
      </c>
      <c r="R36" s="164">
        <f t="shared" ca="1" si="6"/>
        <v>8.391885971204486</v>
      </c>
      <c r="S36" s="164">
        <f t="shared" ca="1" si="6"/>
        <v>8.3667103132908736</v>
      </c>
      <c r="T36" s="164">
        <f t="shared" ca="1" si="6"/>
        <v>8.3416101823510012</v>
      </c>
      <c r="U36" s="164">
        <f t="shared" ca="1" si="6"/>
        <v>8.3165853518039476</v>
      </c>
      <c r="V36" s="164">
        <f t="shared" ca="1" si="6"/>
        <v>8.2916355957485361</v>
      </c>
      <c r="W36" s="164">
        <f t="shared" ca="1" si="6"/>
        <v>8.2667606889612895</v>
      </c>
      <c r="X36" s="164">
        <f t="shared" ca="1" si="6"/>
        <v>8.2419604068944068</v>
      </c>
      <c r="Y36" s="327">
        <f>Z13*$A36*$B36</f>
        <v>137.36600678157345</v>
      </c>
      <c r="Z36" s="327">
        <f ca="1">SUM(E36:X36)</f>
        <v>169.63743240079543</v>
      </c>
    </row>
    <row r="37" spans="1:26" ht="15">
      <c r="A37" s="309">
        <f>VLOOKUP("Applic",LookupNew,MATCH(D37,SavingsNew!$C$6:$U$6,0),FALSE)</f>
        <v>0.50527001127628812</v>
      </c>
      <c r="B37" s="309">
        <f>VLOOKUP("Sats",LookupNew,MATCH(D37,SavingsNew!$C$6:$U$6,0),FALSE)</f>
        <v>0.75729180816890651</v>
      </c>
      <c r="C37" s="318">
        <f ca="1">VLOOKUP($D$35,[1]TURN!TURN,MATCH(D37,[1]!BLDGTYPE,0),FALSE)</f>
        <v>0.06</v>
      </c>
      <c r="D37" t="str">
        <f t="shared" si="5"/>
        <v>Medium Off</v>
      </c>
      <c r="E37" s="164">
        <f t="shared" ref="E37:T53" ca="1" si="7">E14*$A37*$B37*$C37</f>
        <v>4.3789772294398208</v>
      </c>
      <c r="F37" s="164">
        <f t="shared" ca="1" si="7"/>
        <v>4.365840297751503</v>
      </c>
      <c r="G37" s="164">
        <f t="shared" ca="1" si="7"/>
        <v>4.3527427768582481</v>
      </c>
      <c r="H37" s="164">
        <f t="shared" ca="1" si="7"/>
        <v>4.3396845485276732</v>
      </c>
      <c r="I37" s="164">
        <f t="shared" ca="1" si="7"/>
        <v>4.3266654948820902</v>
      </c>
      <c r="J37" s="164">
        <f t="shared" ca="1" si="7"/>
        <v>4.3136854983974429</v>
      </c>
      <c r="K37" s="164">
        <f t="shared" ca="1" si="7"/>
        <v>4.3007444419022516</v>
      </c>
      <c r="L37" s="164">
        <f t="shared" ca="1" si="7"/>
        <v>4.2878422085765449</v>
      </c>
      <c r="M37" s="164">
        <f t="shared" ca="1" si="7"/>
        <v>4.2749786819508149</v>
      </c>
      <c r="N37" s="164">
        <f t="shared" ca="1" si="7"/>
        <v>4.2621537459049623</v>
      </c>
      <c r="O37" s="164">
        <f t="shared" ca="1" si="7"/>
        <v>4.2493672846672474</v>
      </c>
      <c r="P37" s="164">
        <f t="shared" ca="1" si="7"/>
        <v>4.2366191828132473</v>
      </c>
      <c r="Q37" s="164">
        <f t="shared" ca="1" si="7"/>
        <v>4.223909325264807</v>
      </c>
      <c r="R37" s="164">
        <f t="shared" ca="1" si="7"/>
        <v>4.2112375972890117</v>
      </c>
      <c r="S37" s="164">
        <f t="shared" ca="1" si="7"/>
        <v>4.1986038844971452</v>
      </c>
      <c r="T37" s="164">
        <f t="shared" ca="1" si="7"/>
        <v>4.1860080728436522</v>
      </c>
      <c r="U37" s="164">
        <f t="shared" ca="1" si="6"/>
        <v>4.1734500486251225</v>
      </c>
      <c r="V37" s="164">
        <f t="shared" ca="1" si="6"/>
        <v>4.1609296984792463</v>
      </c>
      <c r="W37" s="164">
        <f t="shared" ca="1" si="6"/>
        <v>4.148446909383809</v>
      </c>
      <c r="X37" s="164">
        <f t="shared" ca="1" si="6"/>
        <v>4.1360015686556579</v>
      </c>
      <c r="Y37" s="327">
        <f t="shared" ref="Y37:Y53" si="8">Z14*$A37*$B37</f>
        <v>68.933359477594308</v>
      </c>
      <c r="Z37" s="327">
        <f t="shared" ref="Z37:Z53" ca="1" si="9">SUM(E37:X37)</f>
        <v>85.127888496710298</v>
      </c>
    </row>
    <row r="38" spans="1:26" ht="15">
      <c r="A38" s="309">
        <f>VLOOKUP("Applic",LookupNew,MATCH(D38,SavingsNew!$C$6:$U$6,0),FALSE)</f>
        <v>0.50527001127628812</v>
      </c>
      <c r="B38" s="309">
        <f>VLOOKUP("Sats",LookupNew,MATCH(D38,SavingsNew!$C$6:$U$6,0),FALSE)</f>
        <v>0.75729180816890651</v>
      </c>
      <c r="C38" s="318">
        <f ca="1">VLOOKUP($D$35,[1]TURN!TURN,MATCH(D38,[1]!BLDGTYPE,0),FALSE)</f>
        <v>0.06</v>
      </c>
      <c r="D38" t="str">
        <f t="shared" si="5"/>
        <v>Small Off</v>
      </c>
      <c r="E38" s="164">
        <f t="shared" ca="1" si="7"/>
        <v>4.2264080798023658</v>
      </c>
      <c r="F38" s="164">
        <f t="shared" ca="1" si="6"/>
        <v>4.2137288555629597</v>
      </c>
      <c r="G38" s="164">
        <f t="shared" ca="1" si="6"/>
        <v>4.2010876689962711</v>
      </c>
      <c r="H38" s="164">
        <f t="shared" ca="1" si="6"/>
        <v>4.1884844059892812</v>
      </c>
      <c r="I38" s="164">
        <f t="shared" ca="1" si="6"/>
        <v>4.1759189527713136</v>
      </c>
      <c r="J38" s="164">
        <f t="shared" ca="1" si="6"/>
        <v>4.1633911959130003</v>
      </c>
      <c r="K38" s="164">
        <f t="shared" ca="1" si="6"/>
        <v>4.1509010223252609</v>
      </c>
      <c r="L38" s="164">
        <f t="shared" ca="1" si="6"/>
        <v>4.138448319258285</v>
      </c>
      <c r="M38" s="164">
        <f t="shared" ca="1" si="6"/>
        <v>4.1260329743005109</v>
      </c>
      <c r="N38" s="164">
        <f t="shared" ca="1" si="6"/>
        <v>4.113654875377609</v>
      </c>
      <c r="O38" s="164">
        <f t="shared" ca="1" si="6"/>
        <v>4.1013139107514762</v>
      </c>
      <c r="P38" s="164">
        <f t="shared" ca="1" si="6"/>
        <v>4.0890099690192212</v>
      </c>
      <c r="Q38" s="164">
        <f t="shared" ca="1" si="6"/>
        <v>4.0767429391121643</v>
      </c>
      <c r="R38" s="164">
        <f t="shared" ca="1" si="6"/>
        <v>4.064512710294828</v>
      </c>
      <c r="S38" s="164">
        <f t="shared" ca="1" si="6"/>
        <v>4.0523191721639424</v>
      </c>
      <c r="T38" s="164">
        <f t="shared" ca="1" si="6"/>
        <v>4.0401622146474514</v>
      </c>
      <c r="U38" s="164">
        <f t="shared" ca="1" si="6"/>
        <v>4.028041728003509</v>
      </c>
      <c r="V38" s="164">
        <f t="shared" ca="1" si="6"/>
        <v>4.0159576028194985</v>
      </c>
      <c r="W38" s="164">
        <f t="shared" ca="1" si="6"/>
        <v>4.0039097300110384</v>
      </c>
      <c r="X38" s="164">
        <f t="shared" ca="1" si="6"/>
        <v>3.9918980008210068</v>
      </c>
      <c r="Y38" s="327">
        <f t="shared" si="8"/>
        <v>66.531633347016779</v>
      </c>
      <c r="Z38" s="327">
        <f t="shared" ca="1" si="9"/>
        <v>82.161924327940994</v>
      </c>
    </row>
    <row r="39" spans="1:26" ht="15">
      <c r="A39" s="309">
        <f>VLOOKUP("Applic",LookupNew,MATCH(D39,SavingsNew!$C$6:$U$6,0),FALSE)</f>
        <v>0</v>
      </c>
      <c r="B39" s="309">
        <f>VLOOKUP("Sats",LookupNew,MATCH(D39,SavingsNew!$C$6:$U$6,0),FALSE)</f>
        <v>0</v>
      </c>
      <c r="C39" s="318">
        <f ca="1">VLOOKUP($D$35,[1]TURN!TURN,MATCH(D39,[1]!BLDGTYPE,0),FALSE)</f>
        <v>0.06</v>
      </c>
      <c r="D39" t="str">
        <f t="shared" si="5"/>
        <v>XLarge Ret</v>
      </c>
      <c r="E39" s="164">
        <f t="shared" ca="1" si="7"/>
        <v>0</v>
      </c>
      <c r="F39" s="164">
        <f t="shared" ca="1" si="6"/>
        <v>0</v>
      </c>
      <c r="G39" s="164">
        <f t="shared" ca="1" si="6"/>
        <v>0</v>
      </c>
      <c r="H39" s="164">
        <f t="shared" ca="1" si="6"/>
        <v>0</v>
      </c>
      <c r="I39" s="164">
        <f t="shared" ca="1" si="6"/>
        <v>0</v>
      </c>
      <c r="J39" s="164">
        <f t="shared" ca="1" si="6"/>
        <v>0</v>
      </c>
      <c r="K39" s="164">
        <f t="shared" ca="1" si="6"/>
        <v>0</v>
      </c>
      <c r="L39" s="164">
        <f t="shared" ca="1" si="6"/>
        <v>0</v>
      </c>
      <c r="M39" s="164">
        <f t="shared" ca="1" si="6"/>
        <v>0</v>
      </c>
      <c r="N39" s="164">
        <f t="shared" ca="1" si="6"/>
        <v>0</v>
      </c>
      <c r="O39" s="164">
        <f t="shared" ca="1" si="6"/>
        <v>0</v>
      </c>
      <c r="P39" s="164">
        <f t="shared" ca="1" si="6"/>
        <v>0</v>
      </c>
      <c r="Q39" s="164">
        <f t="shared" ca="1" si="6"/>
        <v>0</v>
      </c>
      <c r="R39" s="164">
        <f t="shared" ca="1" si="6"/>
        <v>0</v>
      </c>
      <c r="S39" s="164">
        <f t="shared" ca="1" si="6"/>
        <v>0</v>
      </c>
      <c r="T39" s="164">
        <f t="shared" ca="1" si="6"/>
        <v>0</v>
      </c>
      <c r="U39" s="164">
        <f t="shared" ca="1" si="6"/>
        <v>0</v>
      </c>
      <c r="V39" s="164">
        <f t="shared" ca="1" si="6"/>
        <v>0</v>
      </c>
      <c r="W39" s="164">
        <f t="shared" ca="1" si="6"/>
        <v>0</v>
      </c>
      <c r="X39" s="164">
        <f t="shared" ca="1" si="6"/>
        <v>0</v>
      </c>
      <c r="Y39" s="327">
        <f t="shared" si="8"/>
        <v>0</v>
      </c>
      <c r="Z39" s="327">
        <f t="shared" ca="1" si="9"/>
        <v>0</v>
      </c>
    </row>
    <row r="40" spans="1:26" ht="15">
      <c r="A40" s="309">
        <f>VLOOKUP("Applic",LookupNew,MATCH(D40,SavingsNew!$C$6:$U$6,0),FALSE)</f>
        <v>0</v>
      </c>
      <c r="B40" s="309">
        <f>VLOOKUP("Sats",LookupNew,MATCH(D40,SavingsNew!$C$6:$U$6,0),FALSE)</f>
        <v>0</v>
      </c>
      <c r="C40" s="318">
        <f ca="1">VLOOKUP($D$35,[1]TURN!TURN,MATCH(D40,[1]!BLDGTYPE,0),FALSE)</f>
        <v>0.06</v>
      </c>
      <c r="D40" t="str">
        <f t="shared" si="5"/>
        <v>Large Ret</v>
      </c>
      <c r="E40" s="164">
        <f t="shared" ca="1" si="7"/>
        <v>0</v>
      </c>
      <c r="F40" s="164">
        <f t="shared" ca="1" si="6"/>
        <v>0</v>
      </c>
      <c r="G40" s="164">
        <f t="shared" ca="1" si="6"/>
        <v>0</v>
      </c>
      <c r="H40" s="164">
        <f t="shared" ca="1" si="6"/>
        <v>0</v>
      </c>
      <c r="I40" s="164">
        <f t="shared" ca="1" si="6"/>
        <v>0</v>
      </c>
      <c r="J40" s="164">
        <f t="shared" ca="1" si="6"/>
        <v>0</v>
      </c>
      <c r="K40" s="164">
        <f t="shared" ca="1" si="6"/>
        <v>0</v>
      </c>
      <c r="L40" s="164">
        <f t="shared" ca="1" si="6"/>
        <v>0</v>
      </c>
      <c r="M40" s="164">
        <f t="shared" ca="1" si="6"/>
        <v>0</v>
      </c>
      <c r="N40" s="164">
        <f t="shared" ca="1" si="6"/>
        <v>0</v>
      </c>
      <c r="O40" s="164">
        <f t="shared" ca="1" si="6"/>
        <v>0</v>
      </c>
      <c r="P40" s="164">
        <f t="shared" ca="1" si="6"/>
        <v>0</v>
      </c>
      <c r="Q40" s="164">
        <f t="shared" ca="1" si="6"/>
        <v>0</v>
      </c>
      <c r="R40" s="164">
        <f t="shared" ca="1" si="6"/>
        <v>0</v>
      </c>
      <c r="S40" s="164">
        <f t="shared" ca="1" si="6"/>
        <v>0</v>
      </c>
      <c r="T40" s="164">
        <f t="shared" ca="1" si="6"/>
        <v>0</v>
      </c>
      <c r="U40" s="164">
        <f t="shared" ca="1" si="6"/>
        <v>0</v>
      </c>
      <c r="V40" s="164">
        <f t="shared" ca="1" si="6"/>
        <v>0</v>
      </c>
      <c r="W40" s="164">
        <f t="shared" ca="1" si="6"/>
        <v>0</v>
      </c>
      <c r="X40" s="164">
        <f t="shared" ca="1" si="6"/>
        <v>0</v>
      </c>
      <c r="Y40" s="327">
        <f t="shared" si="8"/>
        <v>0</v>
      </c>
      <c r="Z40" s="327">
        <f t="shared" ca="1" si="9"/>
        <v>0</v>
      </c>
    </row>
    <row r="41" spans="1:26" ht="15">
      <c r="A41" s="309">
        <f>VLOOKUP("Applic",LookupNew,MATCH(D41,SavingsNew!$C$6:$U$6,0),FALSE)</f>
        <v>0</v>
      </c>
      <c r="B41" s="309">
        <f>VLOOKUP("Sats",LookupNew,MATCH(D41,SavingsNew!$C$6:$U$6,0),FALSE)</f>
        <v>0</v>
      </c>
      <c r="C41" s="318">
        <f ca="1">VLOOKUP($D$35,[1]TURN!TURN,MATCH(D41,[1]!BLDGTYPE,0),FALSE)</f>
        <v>0.06</v>
      </c>
      <c r="D41" t="str">
        <f t="shared" si="5"/>
        <v>Medium Ret</v>
      </c>
      <c r="E41" s="164">
        <f t="shared" ca="1" si="7"/>
        <v>0</v>
      </c>
      <c r="F41" s="164">
        <f t="shared" ca="1" si="6"/>
        <v>0</v>
      </c>
      <c r="G41" s="164">
        <f t="shared" ca="1" si="6"/>
        <v>0</v>
      </c>
      <c r="H41" s="164">
        <f t="shared" ca="1" si="6"/>
        <v>0</v>
      </c>
      <c r="I41" s="164">
        <f t="shared" ca="1" si="6"/>
        <v>0</v>
      </c>
      <c r="J41" s="164">
        <f t="shared" ca="1" si="6"/>
        <v>0</v>
      </c>
      <c r="K41" s="164">
        <f t="shared" ca="1" si="6"/>
        <v>0</v>
      </c>
      <c r="L41" s="164">
        <f t="shared" ca="1" si="6"/>
        <v>0</v>
      </c>
      <c r="M41" s="164">
        <f t="shared" ca="1" si="6"/>
        <v>0</v>
      </c>
      <c r="N41" s="164">
        <f t="shared" ca="1" si="6"/>
        <v>0</v>
      </c>
      <c r="O41" s="164">
        <f t="shared" ca="1" si="6"/>
        <v>0</v>
      </c>
      <c r="P41" s="164">
        <f t="shared" ca="1" si="6"/>
        <v>0</v>
      </c>
      <c r="Q41" s="164">
        <f t="shared" ca="1" si="6"/>
        <v>0</v>
      </c>
      <c r="R41" s="164">
        <f t="shared" ca="1" si="6"/>
        <v>0</v>
      </c>
      <c r="S41" s="164">
        <f t="shared" ca="1" si="6"/>
        <v>0</v>
      </c>
      <c r="T41" s="164">
        <f t="shared" ca="1" si="6"/>
        <v>0</v>
      </c>
      <c r="U41" s="164">
        <f t="shared" ca="1" si="6"/>
        <v>0</v>
      </c>
      <c r="V41" s="164">
        <f t="shared" ca="1" si="6"/>
        <v>0</v>
      </c>
      <c r="W41" s="164">
        <f t="shared" ca="1" si="6"/>
        <v>0</v>
      </c>
      <c r="X41" s="164">
        <f t="shared" ca="1" si="6"/>
        <v>0</v>
      </c>
      <c r="Y41" s="327">
        <f t="shared" si="8"/>
        <v>0</v>
      </c>
      <c r="Z41" s="327">
        <f t="shared" ca="1" si="9"/>
        <v>0</v>
      </c>
    </row>
    <row r="42" spans="1:26" ht="15">
      <c r="A42" s="309">
        <f>VLOOKUP("Applic",LookupNew,MATCH(D42,SavingsNew!$C$6:$U$6,0),FALSE)</f>
        <v>0</v>
      </c>
      <c r="B42" s="309">
        <f>VLOOKUP("Sats",LookupNew,MATCH(D42,SavingsNew!$C$6:$U$6,0),FALSE)</f>
        <v>0</v>
      </c>
      <c r="C42" s="318">
        <f ca="1">VLOOKUP($D$35,[1]TURN!TURN,MATCH(D42,[1]!BLDGTYPE,0),FALSE)</f>
        <v>0.06</v>
      </c>
      <c r="D42" t="str">
        <f t="shared" si="5"/>
        <v>Small Ret</v>
      </c>
      <c r="E42" s="164">
        <f t="shared" ca="1" si="7"/>
        <v>0</v>
      </c>
      <c r="F42" s="164">
        <f t="shared" ca="1" si="6"/>
        <v>0</v>
      </c>
      <c r="G42" s="164">
        <f t="shared" ca="1" si="6"/>
        <v>0</v>
      </c>
      <c r="H42" s="164">
        <f t="shared" ca="1" si="6"/>
        <v>0</v>
      </c>
      <c r="I42" s="164">
        <f t="shared" ca="1" si="6"/>
        <v>0</v>
      </c>
      <c r="J42" s="164">
        <f t="shared" ca="1" si="6"/>
        <v>0</v>
      </c>
      <c r="K42" s="164">
        <f t="shared" ca="1" si="6"/>
        <v>0</v>
      </c>
      <c r="L42" s="164">
        <f t="shared" ca="1" si="6"/>
        <v>0</v>
      </c>
      <c r="M42" s="164">
        <f t="shared" ca="1" si="6"/>
        <v>0</v>
      </c>
      <c r="N42" s="164">
        <f t="shared" ca="1" si="6"/>
        <v>0</v>
      </c>
      <c r="O42" s="164">
        <f t="shared" ca="1" si="6"/>
        <v>0</v>
      </c>
      <c r="P42" s="164">
        <f t="shared" ca="1" si="6"/>
        <v>0</v>
      </c>
      <c r="Q42" s="164">
        <f t="shared" ca="1" si="6"/>
        <v>0</v>
      </c>
      <c r="R42" s="164">
        <f t="shared" ca="1" si="6"/>
        <v>0</v>
      </c>
      <c r="S42" s="164">
        <f t="shared" ca="1" si="6"/>
        <v>0</v>
      </c>
      <c r="T42" s="164">
        <f t="shared" ca="1" si="6"/>
        <v>0</v>
      </c>
      <c r="U42" s="164">
        <f t="shared" ca="1" si="6"/>
        <v>0</v>
      </c>
      <c r="V42" s="164">
        <f t="shared" ca="1" si="6"/>
        <v>0</v>
      </c>
      <c r="W42" s="164">
        <f t="shared" ca="1" si="6"/>
        <v>0</v>
      </c>
      <c r="X42" s="164">
        <f t="shared" ca="1" si="6"/>
        <v>0</v>
      </c>
      <c r="Y42" s="327">
        <f t="shared" si="8"/>
        <v>0</v>
      </c>
      <c r="Z42" s="327">
        <f t="shared" ca="1" si="9"/>
        <v>0</v>
      </c>
    </row>
    <row r="43" spans="1:26" ht="15">
      <c r="A43" s="309">
        <f>VLOOKUP("Applic",LookupNew,MATCH(D43,SavingsNew!$C$6:$U$6,0),FALSE)</f>
        <v>0.78474440033696813</v>
      </c>
      <c r="B43" s="309">
        <f>VLOOKUP("Sats",LookupNew,MATCH(D43,SavingsNew!$C$6:$U$6,0),FALSE)</f>
        <v>0.70961950735095192</v>
      </c>
      <c r="C43" s="318">
        <f ca="1">VLOOKUP($D$35,[1]TURN!TURN,MATCH(D43,[1]!BLDGTYPE,0),FALSE)</f>
        <v>0.06</v>
      </c>
      <c r="D43" t="str">
        <f t="shared" si="5"/>
        <v>School K-12</v>
      </c>
      <c r="E43" s="164">
        <f t="shared" ca="1" si="7"/>
        <v>8.056269859348772</v>
      </c>
      <c r="F43" s="164">
        <f t="shared" ca="1" si="6"/>
        <v>8.0232391529254414</v>
      </c>
      <c r="G43" s="164">
        <f t="shared" ca="1" si="6"/>
        <v>7.990343872398447</v>
      </c>
      <c r="H43" s="164">
        <f t="shared" ca="1" si="6"/>
        <v>7.9575834625216126</v>
      </c>
      <c r="I43" s="164">
        <f t="shared" ca="1" si="6"/>
        <v>7.9249573703252771</v>
      </c>
      <c r="J43" s="164">
        <f t="shared" ca="1" si="6"/>
        <v>7.8924650451069418</v>
      </c>
      <c r="K43" s="164">
        <f t="shared" ca="1" si="6"/>
        <v>7.8601059384220031</v>
      </c>
      <c r="L43" s="164">
        <f t="shared" ca="1" si="6"/>
        <v>7.8278795040744731</v>
      </c>
      <c r="M43" s="164">
        <f t="shared" ca="1" si="6"/>
        <v>7.7957851981077653</v>
      </c>
      <c r="N43" s="164">
        <f t="shared" ca="1" si="6"/>
        <v>7.7638224787955261</v>
      </c>
      <c r="O43" s="164">
        <f t="shared" ca="1" si="6"/>
        <v>7.7319908066324636</v>
      </c>
      <c r="P43" s="164">
        <f t="shared" ca="1" si="6"/>
        <v>7.7002896443252702</v>
      </c>
      <c r="Q43" s="164">
        <f t="shared" ca="1" si="6"/>
        <v>7.6687184567835365</v>
      </c>
      <c r="R43" s="164">
        <f t="shared" ca="1" si="6"/>
        <v>7.637276711110724</v>
      </c>
      <c r="S43" s="164">
        <f t="shared" ca="1" si="6"/>
        <v>7.6059638765951698</v>
      </c>
      <c r="T43" s="164">
        <f t="shared" ca="1" si="6"/>
        <v>7.5747794247011306</v>
      </c>
      <c r="U43" s="164">
        <f t="shared" ca="1" si="6"/>
        <v>7.5437228290598544</v>
      </c>
      <c r="V43" s="164">
        <f t="shared" ca="1" si="6"/>
        <v>7.5127935654607088</v>
      </c>
      <c r="W43" s="164">
        <f t="shared" ca="1" si="6"/>
        <v>7.481991111842321</v>
      </c>
      <c r="X43" s="164">
        <f t="shared" ca="1" si="6"/>
        <v>7.4513149482837662</v>
      </c>
      <c r="Y43" s="327">
        <f t="shared" si="8"/>
        <v>124.1885824713961</v>
      </c>
      <c r="Z43" s="327">
        <f t="shared" ca="1" si="9"/>
        <v>155.00129325682121</v>
      </c>
    </row>
    <row r="44" spans="1:26" ht="15">
      <c r="A44" s="309">
        <f>VLOOKUP("Applic",LookupNew,MATCH(D44,SavingsNew!$C$6:$U$6,0),FALSE)</f>
        <v>0.5</v>
      </c>
      <c r="B44" s="309">
        <f>VLOOKUP("Sats",LookupNew,MATCH(D44,SavingsNew!$C$6:$U$6,0),FALSE)</f>
        <v>0.70961950735095192</v>
      </c>
      <c r="C44" s="318">
        <f ca="1">VLOOKUP($D$35,[1]TURN!TURN,MATCH(D44,[1]!BLDGTYPE,0),FALSE)</f>
        <v>0.06</v>
      </c>
      <c r="D44" t="str">
        <f t="shared" si="5"/>
        <v>University</v>
      </c>
      <c r="E44" s="164">
        <f t="shared" ca="1" si="7"/>
        <v>2.6004731994061863</v>
      </c>
      <c r="F44" s="164">
        <f t="shared" ca="1" si="6"/>
        <v>2.5898112592886209</v>
      </c>
      <c r="G44" s="164">
        <f t="shared" ca="1" si="6"/>
        <v>2.5791930331255375</v>
      </c>
      <c r="H44" s="164">
        <f t="shared" ca="1" si="6"/>
        <v>2.5686183416897226</v>
      </c>
      <c r="I44" s="164">
        <f t="shared" ca="1" si="6"/>
        <v>2.5580870064887948</v>
      </c>
      <c r="J44" s="164">
        <f t="shared" ca="1" si="6"/>
        <v>2.5475988497621906</v>
      </c>
      <c r="K44" s="164">
        <f t="shared" ca="1" si="6"/>
        <v>2.5371536944781661</v>
      </c>
      <c r="L44" s="164">
        <f t="shared" ca="1" si="6"/>
        <v>2.5267513643308059</v>
      </c>
      <c r="M44" s="164">
        <f t="shared" ca="1" si="6"/>
        <v>2.5163916837370488</v>
      </c>
      <c r="N44" s="164">
        <f t="shared" ca="1" si="6"/>
        <v>2.5060744778337272</v>
      </c>
      <c r="O44" s="164">
        <f t="shared" ca="1" si="6"/>
        <v>2.4957995724746089</v>
      </c>
      <c r="P44" s="164">
        <f t="shared" ca="1" si="6"/>
        <v>2.4855667942274633</v>
      </c>
      <c r="Q44" s="164">
        <f t="shared" ca="1" si="6"/>
        <v>2.4753759703711307</v>
      </c>
      <c r="R44" s="164">
        <f t="shared" ca="1" si="6"/>
        <v>2.465226928892609</v>
      </c>
      <c r="S44" s="164">
        <f t="shared" ca="1" si="6"/>
        <v>2.4551194984841493</v>
      </c>
      <c r="T44" s="164">
        <f t="shared" ca="1" si="6"/>
        <v>2.4450535085403642</v>
      </c>
      <c r="U44" s="164">
        <f t="shared" ca="1" si="6"/>
        <v>2.4350287891553486</v>
      </c>
      <c r="V44" s="164">
        <f t="shared" ca="1" si="6"/>
        <v>2.4250451711198115</v>
      </c>
      <c r="W44" s="164">
        <f t="shared" ca="1" si="6"/>
        <v>2.41510248591822</v>
      </c>
      <c r="X44" s="164">
        <f t="shared" ca="1" si="6"/>
        <v>2.4052005657259561</v>
      </c>
      <c r="Y44" s="327">
        <f t="shared" si="8"/>
        <v>40.086676095432601</v>
      </c>
      <c r="Z44" s="327">
        <f t="shared" ca="1" si="9"/>
        <v>50.032672195050459</v>
      </c>
    </row>
    <row r="45" spans="1:26" ht="15">
      <c r="A45" s="309">
        <f>VLOOKUP("Applic",LookupNew,MATCH(D45,SavingsNew!$C$6:$U$6,0),FALSE)</f>
        <v>0.69921768243993909</v>
      </c>
      <c r="B45" s="309">
        <f>VLOOKUP("Sats",LookupNew,MATCH(D45,SavingsNew!$C$6:$U$6,0),FALSE)</f>
        <v>0.74929334511440504</v>
      </c>
      <c r="C45" s="318">
        <f ca="1">VLOOKUP($D$35,[1]TURN!TURN,MATCH(D45,[1]!BLDGTYPE,0),FALSE)</f>
        <v>0.06</v>
      </c>
      <c r="D45" t="str">
        <f t="shared" si="5"/>
        <v>Warehouse</v>
      </c>
      <c r="E45" s="164">
        <f t="shared" ca="1" si="7"/>
        <v>14.104897958626845</v>
      </c>
      <c r="F45" s="164">
        <f t="shared" ca="1" si="6"/>
        <v>14.052709836179925</v>
      </c>
      <c r="G45" s="164">
        <f t="shared" ca="1" si="6"/>
        <v>14.000714809786061</v>
      </c>
      <c r="H45" s="164">
        <f t="shared" ca="1" si="6"/>
        <v>13.948912164989853</v>
      </c>
      <c r="I45" s="164">
        <f t="shared" ca="1" si="6"/>
        <v>13.897301189979386</v>
      </c>
      <c r="J45" s="164">
        <f t="shared" ca="1" si="6"/>
        <v>13.845881175576462</v>
      </c>
      <c r="K45" s="164">
        <f t="shared" ca="1" si="6"/>
        <v>13.794651415226832</v>
      </c>
      <c r="L45" s="164">
        <f t="shared" ca="1" si="6"/>
        <v>13.743611204990492</v>
      </c>
      <c r="M45" s="164">
        <f t="shared" ca="1" si="6"/>
        <v>13.692759843532025</v>
      </c>
      <c r="N45" s="164">
        <f t="shared" ca="1" si="6"/>
        <v>13.642096632110958</v>
      </c>
      <c r="O45" s="164">
        <f t="shared" ca="1" si="6"/>
        <v>13.591620874572145</v>
      </c>
      <c r="P45" s="164">
        <f t="shared" ca="1" si="6"/>
        <v>13.541331877336228</v>
      </c>
      <c r="Q45" s="164">
        <f t="shared" ca="1" si="6"/>
        <v>13.491228949390081</v>
      </c>
      <c r="R45" s="164">
        <f t="shared" ca="1" si="6"/>
        <v>13.441311402277337</v>
      </c>
      <c r="S45" s="164">
        <f t="shared" ca="1" si="6"/>
        <v>13.391578550088912</v>
      </c>
      <c r="T45" s="164">
        <f t="shared" ca="1" si="6"/>
        <v>13.342029709453586</v>
      </c>
      <c r="U45" s="164">
        <f t="shared" ca="1" si="6"/>
        <v>13.292664199528605</v>
      </c>
      <c r="V45" s="164">
        <f t="shared" ca="1" si="6"/>
        <v>13.243481341990352</v>
      </c>
      <c r="W45" s="164">
        <f t="shared" ca="1" si="6"/>
        <v>13.194480461024984</v>
      </c>
      <c r="X45" s="164">
        <f t="shared" ca="1" si="6"/>
        <v>13.14566088331919</v>
      </c>
      <c r="Y45" s="327">
        <f t="shared" si="8"/>
        <v>219.09434805531984</v>
      </c>
      <c r="Z45" s="327">
        <f t="shared" ca="1" si="9"/>
        <v>272.39892447998034</v>
      </c>
    </row>
    <row r="46" spans="1:26" ht="15">
      <c r="A46" s="309">
        <f>VLOOKUP("Applic",LookupNew,MATCH(D46,SavingsNew!$C$6:$U$6,0),FALSE)</f>
        <v>0</v>
      </c>
      <c r="B46" s="309">
        <f>VLOOKUP("Sats",LookupNew,MATCH(D46,SavingsNew!$C$6:$U$6,0),FALSE)</f>
        <v>0</v>
      </c>
      <c r="C46" s="318">
        <f ca="1">VLOOKUP($D$35,[1]TURN!TURN,MATCH(D46,[1]!BLDGTYPE,0),FALSE)</f>
        <v>0.06</v>
      </c>
      <c r="D46" t="str">
        <f t="shared" si="5"/>
        <v>Supermarket</v>
      </c>
      <c r="E46" s="164">
        <f t="shared" ca="1" si="7"/>
        <v>0</v>
      </c>
      <c r="F46" s="164">
        <f t="shared" ca="1" si="6"/>
        <v>0</v>
      </c>
      <c r="G46" s="164">
        <f t="shared" ca="1" si="6"/>
        <v>0</v>
      </c>
      <c r="H46" s="164">
        <f t="shared" ca="1" si="6"/>
        <v>0</v>
      </c>
      <c r="I46" s="164">
        <f t="shared" ca="1" si="6"/>
        <v>0</v>
      </c>
      <c r="J46" s="164">
        <f t="shared" ca="1" si="6"/>
        <v>0</v>
      </c>
      <c r="K46" s="164">
        <f t="shared" ca="1" si="6"/>
        <v>0</v>
      </c>
      <c r="L46" s="164">
        <f t="shared" ca="1" si="6"/>
        <v>0</v>
      </c>
      <c r="M46" s="164">
        <f t="shared" ca="1" si="6"/>
        <v>0</v>
      </c>
      <c r="N46" s="164">
        <f t="shared" ca="1" si="6"/>
        <v>0</v>
      </c>
      <c r="O46" s="164">
        <f t="shared" ca="1" si="6"/>
        <v>0</v>
      </c>
      <c r="P46" s="164">
        <f t="shared" ca="1" si="6"/>
        <v>0</v>
      </c>
      <c r="Q46" s="164">
        <f t="shared" ca="1" si="6"/>
        <v>0</v>
      </c>
      <c r="R46" s="164">
        <f t="shared" ca="1" si="6"/>
        <v>0</v>
      </c>
      <c r="S46" s="164">
        <f t="shared" ca="1" si="6"/>
        <v>0</v>
      </c>
      <c r="T46" s="164">
        <f t="shared" ca="1" si="6"/>
        <v>0</v>
      </c>
      <c r="U46" s="164">
        <f t="shared" ca="1" si="6"/>
        <v>0</v>
      </c>
      <c r="V46" s="164">
        <f t="shared" ca="1" si="6"/>
        <v>0</v>
      </c>
      <c r="W46" s="164">
        <f t="shared" ca="1" si="6"/>
        <v>0</v>
      </c>
      <c r="X46" s="164">
        <f t="shared" ca="1" si="6"/>
        <v>0</v>
      </c>
      <c r="Y46" s="327">
        <f t="shared" si="8"/>
        <v>0</v>
      </c>
      <c r="Z46" s="327">
        <f t="shared" ca="1" si="9"/>
        <v>0</v>
      </c>
    </row>
    <row r="47" spans="1:26" ht="15">
      <c r="A47" s="309">
        <f>VLOOKUP("Applic",LookupNew,MATCH(D47,SavingsNew!$C$6:$U$6,0),FALSE)</f>
        <v>0</v>
      </c>
      <c r="B47" s="309">
        <f>VLOOKUP("Sats",LookupNew,MATCH(D47,SavingsNew!$C$6:$U$6,0),FALSE)</f>
        <v>0</v>
      </c>
      <c r="C47" s="318">
        <f ca="1">VLOOKUP($D$35,[1]TURN!TURN,MATCH(D47,[1]!BLDGTYPE,0),FALSE)</f>
        <v>0.06</v>
      </c>
      <c r="D47" t="str">
        <f t="shared" si="5"/>
        <v>MiniMart</v>
      </c>
      <c r="E47" s="164">
        <f t="shared" ca="1" si="7"/>
        <v>0</v>
      </c>
      <c r="F47" s="164">
        <f t="shared" ca="1" si="6"/>
        <v>0</v>
      </c>
      <c r="G47" s="164">
        <f t="shared" ca="1" si="6"/>
        <v>0</v>
      </c>
      <c r="H47" s="164">
        <f t="shared" ca="1" si="6"/>
        <v>0</v>
      </c>
      <c r="I47" s="164">
        <f t="shared" ca="1" si="6"/>
        <v>0</v>
      </c>
      <c r="J47" s="164">
        <f t="shared" ca="1" si="6"/>
        <v>0</v>
      </c>
      <c r="K47" s="164">
        <f t="shared" ca="1" si="6"/>
        <v>0</v>
      </c>
      <c r="L47" s="164">
        <f t="shared" ca="1" si="6"/>
        <v>0</v>
      </c>
      <c r="M47" s="164">
        <f t="shared" ca="1" si="6"/>
        <v>0</v>
      </c>
      <c r="N47" s="164">
        <f t="shared" ca="1" si="6"/>
        <v>0</v>
      </c>
      <c r="O47" s="164">
        <f t="shared" ca="1" si="6"/>
        <v>0</v>
      </c>
      <c r="P47" s="164">
        <f t="shared" ca="1" si="6"/>
        <v>0</v>
      </c>
      <c r="Q47" s="164">
        <f t="shared" ca="1" si="6"/>
        <v>0</v>
      </c>
      <c r="R47" s="164">
        <f t="shared" ca="1" si="6"/>
        <v>0</v>
      </c>
      <c r="S47" s="164">
        <f t="shared" ca="1" si="6"/>
        <v>0</v>
      </c>
      <c r="T47" s="164">
        <f t="shared" ca="1" si="6"/>
        <v>0</v>
      </c>
      <c r="U47" s="164">
        <f t="shared" ca="1" si="6"/>
        <v>0</v>
      </c>
      <c r="V47" s="164">
        <f t="shared" ca="1" si="6"/>
        <v>0</v>
      </c>
      <c r="W47" s="164">
        <f t="shared" ca="1" si="6"/>
        <v>0</v>
      </c>
      <c r="X47" s="164">
        <f t="shared" ca="1" si="6"/>
        <v>0</v>
      </c>
      <c r="Y47" s="327">
        <f t="shared" si="8"/>
        <v>0</v>
      </c>
      <c r="Z47" s="327">
        <f t="shared" ca="1" si="9"/>
        <v>0</v>
      </c>
    </row>
    <row r="48" spans="1:26" ht="15">
      <c r="A48" s="309">
        <f>VLOOKUP("Applic",LookupNew,MATCH(D48,SavingsNew!$C$6:$U$6,0),FALSE)</f>
        <v>0</v>
      </c>
      <c r="B48" s="309">
        <f>VLOOKUP("Sats",LookupNew,MATCH(D48,SavingsNew!$C$6:$U$6,0),FALSE)</f>
        <v>0</v>
      </c>
      <c r="C48" s="318">
        <f ca="1">VLOOKUP($D$35,[1]TURN!TURN,MATCH(D48,[1]!BLDGTYPE,0),FALSE)</f>
        <v>0.06</v>
      </c>
      <c r="D48" t="str">
        <f t="shared" si="5"/>
        <v>Restaurant</v>
      </c>
      <c r="E48" s="164">
        <f t="shared" ca="1" si="7"/>
        <v>0</v>
      </c>
      <c r="F48" s="164">
        <f t="shared" ca="1" si="6"/>
        <v>0</v>
      </c>
      <c r="G48" s="164">
        <f t="shared" ca="1" si="6"/>
        <v>0</v>
      </c>
      <c r="H48" s="164">
        <f t="shared" ca="1" si="6"/>
        <v>0</v>
      </c>
      <c r="I48" s="164">
        <f t="shared" ca="1" si="6"/>
        <v>0</v>
      </c>
      <c r="J48" s="164">
        <f t="shared" ca="1" si="6"/>
        <v>0</v>
      </c>
      <c r="K48" s="164">
        <f t="shared" ca="1" si="6"/>
        <v>0</v>
      </c>
      <c r="L48" s="164">
        <f t="shared" ca="1" si="6"/>
        <v>0</v>
      </c>
      <c r="M48" s="164">
        <f t="shared" ca="1" si="6"/>
        <v>0</v>
      </c>
      <c r="N48" s="164">
        <f t="shared" ca="1" si="6"/>
        <v>0</v>
      </c>
      <c r="O48" s="164">
        <f t="shared" ca="1" si="6"/>
        <v>0</v>
      </c>
      <c r="P48" s="164">
        <f t="shared" ca="1" si="6"/>
        <v>0</v>
      </c>
      <c r="Q48" s="164">
        <f t="shared" ca="1" si="6"/>
        <v>0</v>
      </c>
      <c r="R48" s="164">
        <f t="shared" ca="1" si="6"/>
        <v>0</v>
      </c>
      <c r="S48" s="164">
        <f t="shared" ca="1" si="6"/>
        <v>0</v>
      </c>
      <c r="T48" s="164">
        <f t="shared" ca="1" si="6"/>
        <v>0</v>
      </c>
      <c r="U48" s="164">
        <f t="shared" ca="1" si="6"/>
        <v>0</v>
      </c>
      <c r="V48" s="164">
        <f t="shared" ca="1" si="6"/>
        <v>0</v>
      </c>
      <c r="W48" s="164">
        <f t="shared" ca="1" si="6"/>
        <v>0</v>
      </c>
      <c r="X48" s="164">
        <f t="shared" ca="1" si="6"/>
        <v>0</v>
      </c>
      <c r="Y48" s="327">
        <f t="shared" si="8"/>
        <v>0</v>
      </c>
      <c r="Z48" s="327">
        <f t="shared" ca="1" si="9"/>
        <v>0</v>
      </c>
    </row>
    <row r="49" spans="1:26" ht="15">
      <c r="A49" s="309">
        <f>VLOOKUP("Applic",LookupNew,MATCH(D49,SavingsNew!$C$6:$U$6,0),FALSE)</f>
        <v>0</v>
      </c>
      <c r="B49" s="309">
        <f>VLOOKUP("Sats",LookupNew,MATCH(D49,SavingsNew!$C$6:$U$6,0),FALSE)</f>
        <v>0</v>
      </c>
      <c r="C49" s="318">
        <f ca="1">VLOOKUP($D$35,[1]TURN!TURN,MATCH(D49,[1]!BLDGTYPE,0),FALSE)</f>
        <v>0.06</v>
      </c>
      <c r="D49" t="str">
        <f t="shared" si="5"/>
        <v>Lodging</v>
      </c>
      <c r="E49" s="164">
        <f t="shared" ca="1" si="7"/>
        <v>0</v>
      </c>
      <c r="F49" s="164">
        <f t="shared" ca="1" si="6"/>
        <v>0</v>
      </c>
      <c r="G49" s="164">
        <f t="shared" ca="1" si="6"/>
        <v>0</v>
      </c>
      <c r="H49" s="164">
        <f t="shared" ca="1" si="6"/>
        <v>0</v>
      </c>
      <c r="I49" s="164">
        <f t="shared" ca="1" si="6"/>
        <v>0</v>
      </c>
      <c r="J49" s="164">
        <f t="shared" ca="1" si="6"/>
        <v>0</v>
      </c>
      <c r="K49" s="164">
        <f t="shared" ca="1" si="6"/>
        <v>0</v>
      </c>
      <c r="L49" s="164">
        <f t="shared" ca="1" si="6"/>
        <v>0</v>
      </c>
      <c r="M49" s="164">
        <f t="shared" ca="1" si="6"/>
        <v>0</v>
      </c>
      <c r="N49" s="164">
        <f t="shared" ca="1" si="6"/>
        <v>0</v>
      </c>
      <c r="O49" s="164">
        <f t="shared" ca="1" si="6"/>
        <v>0</v>
      </c>
      <c r="P49" s="164">
        <f t="shared" ca="1" si="6"/>
        <v>0</v>
      </c>
      <c r="Q49" s="164">
        <f t="shared" ca="1" si="6"/>
        <v>0</v>
      </c>
      <c r="R49" s="164">
        <f t="shared" ca="1" si="6"/>
        <v>0</v>
      </c>
      <c r="S49" s="164">
        <f t="shared" ca="1" si="6"/>
        <v>0</v>
      </c>
      <c r="T49" s="164">
        <f t="shared" ca="1" si="6"/>
        <v>0</v>
      </c>
      <c r="U49" s="164">
        <f t="shared" ca="1" si="6"/>
        <v>0</v>
      </c>
      <c r="V49" s="164">
        <f t="shared" ca="1" si="6"/>
        <v>0</v>
      </c>
      <c r="W49" s="164">
        <f t="shared" ca="1" si="6"/>
        <v>0</v>
      </c>
      <c r="X49" s="164">
        <f t="shared" ca="1" si="6"/>
        <v>0</v>
      </c>
      <c r="Y49" s="327">
        <f t="shared" si="8"/>
        <v>0</v>
      </c>
      <c r="Z49" s="327">
        <f t="shared" ca="1" si="9"/>
        <v>0</v>
      </c>
    </row>
    <row r="50" spans="1:26" ht="15">
      <c r="A50" s="309">
        <f>VLOOKUP("Applic",LookupNew,MATCH(D50,SavingsNew!$C$6:$U$6,0),FALSE)</f>
        <v>0</v>
      </c>
      <c r="B50" s="309">
        <f>VLOOKUP("Sats",LookupNew,MATCH(D50,SavingsNew!$C$6:$U$6,0),FALSE)</f>
        <v>0</v>
      </c>
      <c r="C50" s="318">
        <f ca="1">VLOOKUP($D$35,[1]TURN!TURN,MATCH(D50,[1]!BLDGTYPE,0),FALSE)</f>
        <v>0.06</v>
      </c>
      <c r="D50" t="str">
        <f t="shared" si="5"/>
        <v>Hospital</v>
      </c>
      <c r="E50" s="164">
        <f t="shared" ca="1" si="7"/>
        <v>0</v>
      </c>
      <c r="F50" s="164">
        <f t="shared" ca="1" si="6"/>
        <v>0</v>
      </c>
      <c r="G50" s="164">
        <f t="shared" ca="1" si="6"/>
        <v>0</v>
      </c>
      <c r="H50" s="164">
        <f t="shared" ca="1" si="6"/>
        <v>0</v>
      </c>
      <c r="I50" s="164">
        <f t="shared" ca="1" si="6"/>
        <v>0</v>
      </c>
      <c r="J50" s="164">
        <f t="shared" ref="F50:X53" ca="1" si="10">J27*$A50*$B50*$C50</f>
        <v>0</v>
      </c>
      <c r="K50" s="164">
        <f t="shared" ca="1" si="10"/>
        <v>0</v>
      </c>
      <c r="L50" s="164">
        <f t="shared" ca="1" si="10"/>
        <v>0</v>
      </c>
      <c r="M50" s="164">
        <f t="shared" ca="1" si="10"/>
        <v>0</v>
      </c>
      <c r="N50" s="164">
        <f t="shared" ca="1" si="10"/>
        <v>0</v>
      </c>
      <c r="O50" s="164">
        <f t="shared" ca="1" si="10"/>
        <v>0</v>
      </c>
      <c r="P50" s="164">
        <f t="shared" ca="1" si="10"/>
        <v>0</v>
      </c>
      <c r="Q50" s="164">
        <f t="shared" ca="1" si="10"/>
        <v>0</v>
      </c>
      <c r="R50" s="164">
        <f t="shared" ca="1" si="10"/>
        <v>0</v>
      </c>
      <c r="S50" s="164">
        <f t="shared" ca="1" si="10"/>
        <v>0</v>
      </c>
      <c r="T50" s="164">
        <f t="shared" ca="1" si="10"/>
        <v>0</v>
      </c>
      <c r="U50" s="164">
        <f t="shared" ca="1" si="10"/>
        <v>0</v>
      </c>
      <c r="V50" s="164">
        <f t="shared" ca="1" si="10"/>
        <v>0</v>
      </c>
      <c r="W50" s="164">
        <f t="shared" ca="1" si="10"/>
        <v>0</v>
      </c>
      <c r="X50" s="164">
        <f t="shared" ca="1" si="10"/>
        <v>0</v>
      </c>
      <c r="Y50" s="327">
        <f t="shared" si="8"/>
        <v>0</v>
      </c>
      <c r="Z50" s="327">
        <f t="shared" ca="1" si="9"/>
        <v>0</v>
      </c>
    </row>
    <row r="51" spans="1:26" ht="15">
      <c r="A51" s="309">
        <f>VLOOKUP("Applic",LookupNew,MATCH(D51,SavingsNew!$C$6:$U$6,0),FALSE)</f>
        <v>0</v>
      </c>
      <c r="B51" s="309">
        <f>VLOOKUP("Sats",LookupNew,MATCH(D51,SavingsNew!$C$6:$U$6,0),FALSE)</f>
        <v>0</v>
      </c>
      <c r="C51" s="318">
        <f ca="1">VLOOKUP($D$35,[1]TURN!TURN,MATCH(D51,[1]!BLDGTYPE,0),FALSE)</f>
        <v>0.06</v>
      </c>
      <c r="D51" t="str">
        <f t="shared" si="5"/>
        <v>Residential Care</v>
      </c>
      <c r="E51" s="164">
        <f t="shared" ca="1" si="7"/>
        <v>0</v>
      </c>
      <c r="F51" s="164">
        <f t="shared" ca="1" si="10"/>
        <v>0</v>
      </c>
      <c r="G51" s="164">
        <f t="shared" ca="1" si="10"/>
        <v>0</v>
      </c>
      <c r="H51" s="164">
        <f t="shared" ca="1" si="10"/>
        <v>0</v>
      </c>
      <c r="I51" s="164">
        <f t="shared" ca="1" si="10"/>
        <v>0</v>
      </c>
      <c r="J51" s="164">
        <f t="shared" ca="1" si="10"/>
        <v>0</v>
      </c>
      <c r="K51" s="164">
        <f t="shared" ca="1" si="10"/>
        <v>0</v>
      </c>
      <c r="L51" s="164">
        <f t="shared" ca="1" si="10"/>
        <v>0</v>
      </c>
      <c r="M51" s="164">
        <f t="shared" ca="1" si="10"/>
        <v>0</v>
      </c>
      <c r="N51" s="164">
        <f t="shared" ca="1" si="10"/>
        <v>0</v>
      </c>
      <c r="O51" s="164">
        <f t="shared" ca="1" si="10"/>
        <v>0</v>
      </c>
      <c r="P51" s="164">
        <f t="shared" ca="1" si="10"/>
        <v>0</v>
      </c>
      <c r="Q51" s="164">
        <f t="shared" ca="1" si="10"/>
        <v>0</v>
      </c>
      <c r="R51" s="164">
        <f t="shared" ca="1" si="10"/>
        <v>0</v>
      </c>
      <c r="S51" s="164">
        <f t="shared" ca="1" si="10"/>
        <v>0</v>
      </c>
      <c r="T51" s="164">
        <f t="shared" ca="1" si="10"/>
        <v>0</v>
      </c>
      <c r="U51" s="164">
        <f t="shared" ca="1" si="10"/>
        <v>0</v>
      </c>
      <c r="V51" s="164">
        <f t="shared" ca="1" si="10"/>
        <v>0</v>
      </c>
      <c r="W51" s="164">
        <f t="shared" ca="1" si="10"/>
        <v>0</v>
      </c>
      <c r="X51" s="164">
        <f t="shared" ca="1" si="10"/>
        <v>0</v>
      </c>
      <c r="Y51" s="327">
        <f t="shared" si="8"/>
        <v>0</v>
      </c>
      <c r="Z51" s="327">
        <f t="shared" ca="1" si="9"/>
        <v>0</v>
      </c>
    </row>
    <row r="52" spans="1:26" ht="15">
      <c r="A52" s="309">
        <f>VLOOKUP("Applic",LookupNew,MATCH(D52,SavingsNew!$C$6:$U$6,0),FALSE)</f>
        <v>0</v>
      </c>
      <c r="B52" s="309">
        <f>VLOOKUP("Sats",LookupNew,MATCH(D52,SavingsNew!$C$6:$U$6,0),FALSE)</f>
        <v>0</v>
      </c>
      <c r="C52" s="318">
        <f ca="1">VLOOKUP($D$35,[1]TURN!TURN,MATCH(D52,[1]!BLDGTYPE,0),FALSE)</f>
        <v>0.06</v>
      </c>
      <c r="D52" t="str">
        <f t="shared" si="5"/>
        <v>Assembly</v>
      </c>
      <c r="E52" s="164">
        <f t="shared" ca="1" si="7"/>
        <v>0</v>
      </c>
      <c r="F52" s="164">
        <f t="shared" ca="1" si="10"/>
        <v>0</v>
      </c>
      <c r="G52" s="164">
        <f t="shared" ca="1" si="10"/>
        <v>0</v>
      </c>
      <c r="H52" s="164">
        <f t="shared" ca="1" si="10"/>
        <v>0</v>
      </c>
      <c r="I52" s="164">
        <f t="shared" ca="1" si="10"/>
        <v>0</v>
      </c>
      <c r="J52" s="164">
        <f t="shared" ca="1" si="10"/>
        <v>0</v>
      </c>
      <c r="K52" s="164">
        <f t="shared" ca="1" si="10"/>
        <v>0</v>
      </c>
      <c r="L52" s="164">
        <f t="shared" ca="1" si="10"/>
        <v>0</v>
      </c>
      <c r="M52" s="164">
        <f t="shared" ca="1" si="10"/>
        <v>0</v>
      </c>
      <c r="N52" s="164">
        <f t="shared" ca="1" si="10"/>
        <v>0</v>
      </c>
      <c r="O52" s="164">
        <f t="shared" ca="1" si="10"/>
        <v>0</v>
      </c>
      <c r="P52" s="164">
        <f t="shared" ca="1" si="10"/>
        <v>0</v>
      </c>
      <c r="Q52" s="164">
        <f t="shared" ca="1" si="10"/>
        <v>0</v>
      </c>
      <c r="R52" s="164">
        <f t="shared" ca="1" si="10"/>
        <v>0</v>
      </c>
      <c r="S52" s="164">
        <f t="shared" ca="1" si="10"/>
        <v>0</v>
      </c>
      <c r="T52" s="164">
        <f t="shared" ca="1" si="10"/>
        <v>0</v>
      </c>
      <c r="U52" s="164">
        <f t="shared" ca="1" si="10"/>
        <v>0</v>
      </c>
      <c r="V52" s="164">
        <f t="shared" ca="1" si="10"/>
        <v>0</v>
      </c>
      <c r="W52" s="164">
        <f t="shared" ca="1" si="10"/>
        <v>0</v>
      </c>
      <c r="X52" s="164">
        <f t="shared" ca="1" si="10"/>
        <v>0</v>
      </c>
      <c r="Y52" s="327">
        <f t="shared" si="8"/>
        <v>0</v>
      </c>
      <c r="Z52" s="327">
        <f t="shared" ca="1" si="9"/>
        <v>0</v>
      </c>
    </row>
    <row r="53" spans="1:26" ht="15">
      <c r="A53" s="309">
        <f>VLOOKUP("Applic",LookupNew,MATCH(D53,SavingsNew!$C$6:$U$6,0),FALSE)</f>
        <v>0.25562759929155504</v>
      </c>
      <c r="B53" s="309">
        <f>VLOOKUP("Sats",LookupNew,MATCH(D53,SavingsNew!$C$6:$U$6,0),FALSE)</f>
        <v>0.7</v>
      </c>
      <c r="C53" s="318">
        <f ca="1">VLOOKUP($D$35,[1]TURN!TURN,MATCH(D53,[1]!BLDGTYPE,0),FALSE)</f>
        <v>0.06</v>
      </c>
      <c r="D53" t="str">
        <f t="shared" si="5"/>
        <v>Other</v>
      </c>
      <c r="E53" s="164">
        <f t="shared" ca="1" si="7"/>
        <v>3.6788122167630437</v>
      </c>
      <c r="F53" s="164">
        <f t="shared" ca="1" si="10"/>
        <v>3.6457029068121765</v>
      </c>
      <c r="G53" s="164">
        <f t="shared" ca="1" si="10"/>
        <v>3.6128915806508672</v>
      </c>
      <c r="H53" s="164">
        <f t="shared" ca="1" si="10"/>
        <v>3.5803755564250093</v>
      </c>
      <c r="I53" s="164">
        <f t="shared" ca="1" si="10"/>
        <v>3.5481521764171848</v>
      </c>
      <c r="J53" s="164">
        <f t="shared" ca="1" si="10"/>
        <v>3.5162188068294293</v>
      </c>
      <c r="K53" s="164">
        <f t="shared" ca="1" si="10"/>
        <v>3.4845728375679648</v>
      </c>
      <c r="L53" s="164">
        <f t="shared" ca="1" si="10"/>
        <v>3.4532116820298535</v>
      </c>
      <c r="M53" s="164">
        <f t="shared" ca="1" si="10"/>
        <v>3.4221327768915852</v>
      </c>
      <c r="N53" s="164">
        <f t="shared" ca="1" si="10"/>
        <v>3.39133358189956</v>
      </c>
      <c r="O53" s="164">
        <f t="shared" ca="1" si="10"/>
        <v>3.3608115796624647</v>
      </c>
      <c r="P53" s="164">
        <f t="shared" ca="1" si="10"/>
        <v>3.3305642754455014</v>
      </c>
      <c r="Q53" s="164">
        <f t="shared" ca="1" si="10"/>
        <v>3.3005891969664924</v>
      </c>
      <c r="R53" s="164">
        <f t="shared" ca="1" si="10"/>
        <v>3.2708838941937941</v>
      </c>
      <c r="S53" s="164">
        <f t="shared" ca="1" si="10"/>
        <v>3.2414459391460495</v>
      </c>
      <c r="T53" s="164">
        <f t="shared" ca="1" si="10"/>
        <v>3.212272925693735</v>
      </c>
      <c r="U53" s="164">
        <f t="shared" ca="1" si="10"/>
        <v>3.1833624693624909</v>
      </c>
      <c r="V53" s="164">
        <f t="shared" ca="1" si="10"/>
        <v>3.1547122071382288</v>
      </c>
      <c r="W53" s="164">
        <f t="shared" ca="1" si="10"/>
        <v>3.1263197972739842</v>
      </c>
      <c r="X53" s="164">
        <f t="shared" ca="1" si="10"/>
        <v>3.0981829190985186</v>
      </c>
      <c r="Y53" s="327">
        <f t="shared" si="8"/>
        <v>51.636381984975309</v>
      </c>
      <c r="Z53" s="327">
        <f t="shared" ca="1" si="9"/>
        <v>67.612549326267938</v>
      </c>
    </row>
    <row r="54" spans="1:26" ht="15">
      <c r="A54" s="318"/>
      <c r="B54" s="319"/>
      <c r="C54" s="318"/>
      <c r="E54" s="164"/>
      <c r="F54" s="164"/>
      <c r="G54" s="164"/>
      <c r="H54" s="164"/>
      <c r="I54" s="164"/>
      <c r="J54" s="164"/>
      <c r="K54" s="164"/>
      <c r="L54" s="164"/>
      <c r="M54" s="164"/>
      <c r="N54" s="164"/>
      <c r="O54" s="164"/>
      <c r="P54" s="164"/>
      <c r="Q54" s="164"/>
      <c r="R54" s="164"/>
      <c r="S54" s="164"/>
      <c r="T54" s="164"/>
      <c r="U54" s="164"/>
      <c r="V54" s="164"/>
      <c r="W54" s="164"/>
      <c r="X54" s="164"/>
      <c r="Y54" s="327"/>
      <c r="Z54" s="127"/>
    </row>
    <row r="55" spans="1:26" ht="15">
      <c r="A55" s="318"/>
      <c r="B55" s="319"/>
      <c r="C55" s="318"/>
      <c r="D55" t="s">
        <v>337</v>
      </c>
      <c r="E55" s="164">
        <f ca="1">SUM(E36:E53)</f>
        <v>45.771985366263145</v>
      </c>
      <c r="F55" s="164">
        <f t="shared" ref="F55:X55" ca="1" si="11">SUM(F36:F53)</f>
        <v>45.591000690928105</v>
      </c>
      <c r="G55" s="164">
        <f t="shared" ca="1" si="11"/>
        <v>45.41084221907569</v>
      </c>
      <c r="H55" s="164">
        <f t="shared" ca="1" si="11"/>
        <v>45.231505351971634</v>
      </c>
      <c r="I55" s="164">
        <f t="shared" ca="1" si="11"/>
        <v>45.052985522077037</v>
      </c>
      <c r="J55" s="164">
        <f t="shared" ca="1" si="11"/>
        <v>44.875278192804821</v>
      </c>
      <c r="K55" s="164">
        <f t="shared" ca="1" si="11"/>
        <v>44.698378858278176</v>
      </c>
      <c r="L55" s="164">
        <f t="shared" ca="1" si="11"/>
        <v>44.522283043091079</v>
      </c>
      <c r="M55" s="164">
        <f t="shared" ca="1" si="11"/>
        <v>44.346986302070889</v>
      </c>
      <c r="N55" s="164">
        <f t="shared" ca="1" si="11"/>
        <v>44.172484220042826</v>
      </c>
      <c r="O55" s="164">
        <f t="shared" ca="1" si="11"/>
        <v>43.998772411596534</v>
      </c>
      <c r="P55" s="164">
        <f t="shared" ca="1" si="11"/>
        <v>43.825846520854547</v>
      </c>
      <c r="Q55" s="164">
        <f t="shared" ca="1" si="11"/>
        <v>43.65370222124276</v>
      </c>
      <c r="R55" s="164">
        <f t="shared" ca="1" si="11"/>
        <v>43.482335215262793</v>
      </c>
      <c r="S55" s="164">
        <f t="shared" ca="1" si="11"/>
        <v>43.311741234266236</v>
      </c>
      <c r="T55" s="164">
        <f t="shared" ca="1" si="11"/>
        <v>43.141916038230917</v>
      </c>
      <c r="U55" s="164">
        <f t="shared" ca="1" si="11"/>
        <v>42.972855415538881</v>
      </c>
      <c r="V55" s="164">
        <f t="shared" ca="1" si="11"/>
        <v>42.804555182756381</v>
      </c>
      <c r="W55" s="164">
        <f t="shared" ca="1" si="11"/>
        <v>42.637011184415648</v>
      </c>
      <c r="X55" s="164">
        <f t="shared" ca="1" si="11"/>
        <v>42.470219292798504</v>
      </c>
      <c r="Y55" s="327">
        <f>SUM(Y36:Y53)</f>
        <v>707.83698821330836</v>
      </c>
      <c r="Z55" s="327">
        <f ca="1">SUM(E55:Y55)</f>
        <v>1589.8096726968749</v>
      </c>
    </row>
    <row r="56" spans="1:26" ht="15">
      <c r="A56" s="318"/>
      <c r="B56" s="319"/>
      <c r="C56" s="318"/>
      <c r="E56" s="164"/>
      <c r="F56" s="164"/>
      <c r="G56" s="164"/>
      <c r="H56" s="164"/>
      <c r="I56" s="164"/>
      <c r="J56" s="164"/>
      <c r="K56" s="164"/>
      <c r="L56" s="164"/>
      <c r="M56" s="164"/>
      <c r="N56" s="164"/>
      <c r="O56" s="164"/>
      <c r="P56" s="164"/>
      <c r="Q56" s="164"/>
      <c r="R56" s="164"/>
      <c r="S56" s="164"/>
      <c r="T56" s="164"/>
      <c r="U56" s="164"/>
      <c r="V56" s="164"/>
      <c r="W56" s="164"/>
      <c r="X56" s="164"/>
      <c r="Y56" s="164"/>
    </row>
    <row r="57" spans="1:26" ht="15">
      <c r="A57" s="318"/>
      <c r="B57" s="319"/>
      <c r="C57" s="318"/>
      <c r="E57" s="164"/>
      <c r="F57" s="164"/>
      <c r="G57" s="164"/>
      <c r="H57" s="164"/>
      <c r="I57" s="164"/>
      <c r="J57" s="164"/>
      <c r="K57" s="164"/>
      <c r="L57" s="164"/>
      <c r="M57" s="164"/>
      <c r="N57" s="164"/>
      <c r="O57" s="164"/>
      <c r="P57" s="164"/>
      <c r="Q57" s="164"/>
      <c r="R57" s="164"/>
      <c r="S57" s="164"/>
      <c r="T57" s="164"/>
      <c r="U57" s="164"/>
      <c r="V57" s="164"/>
      <c r="W57" s="164"/>
      <c r="X57" s="164"/>
      <c r="Y57" s="164"/>
    </row>
    <row r="58" spans="1:26" ht="15">
      <c r="A58" s="109" t="s">
        <v>200</v>
      </c>
      <c r="B58" s="109"/>
      <c r="C58" s="109"/>
      <c r="D58" s="23" t="s">
        <v>972</v>
      </c>
    </row>
    <row r="59" spans="1:26" ht="15">
      <c r="A59" s="88" t="s">
        <v>202</v>
      </c>
      <c r="B59" s="88" t="s">
        <v>203</v>
      </c>
      <c r="C59" s="88" t="s">
        <v>204</v>
      </c>
      <c r="D59" s="88" t="str">
        <f>$C$8</f>
        <v>Lighting Controls Interior-NR</v>
      </c>
      <c r="E59" s="110">
        <f t="shared" ref="E59:X59" si="12">E11</f>
        <v>2016</v>
      </c>
      <c r="F59" s="110">
        <f t="shared" si="12"/>
        <v>2017</v>
      </c>
      <c r="G59" s="110">
        <f t="shared" si="12"/>
        <v>2018</v>
      </c>
      <c r="H59" s="110">
        <f t="shared" si="12"/>
        <v>2019</v>
      </c>
      <c r="I59" s="110">
        <f t="shared" si="12"/>
        <v>2020</v>
      </c>
      <c r="J59" s="110">
        <f t="shared" si="12"/>
        <v>2021</v>
      </c>
      <c r="K59" s="110">
        <f t="shared" si="12"/>
        <v>2022</v>
      </c>
      <c r="L59" s="110">
        <f t="shared" si="12"/>
        <v>2023</v>
      </c>
      <c r="M59" s="110">
        <f t="shared" si="12"/>
        <v>2024</v>
      </c>
      <c r="N59" s="110">
        <f t="shared" si="12"/>
        <v>2025</v>
      </c>
      <c r="O59" s="110">
        <f t="shared" si="12"/>
        <v>2026</v>
      </c>
      <c r="P59" s="110">
        <f t="shared" si="12"/>
        <v>2027</v>
      </c>
      <c r="Q59" s="110">
        <f t="shared" si="12"/>
        <v>2028</v>
      </c>
      <c r="R59" s="110">
        <f t="shared" si="12"/>
        <v>2029</v>
      </c>
      <c r="S59" s="110">
        <f t="shared" si="12"/>
        <v>2030</v>
      </c>
      <c r="T59" s="110">
        <f t="shared" si="12"/>
        <v>2031</v>
      </c>
      <c r="U59" s="110">
        <f t="shared" si="12"/>
        <v>2032</v>
      </c>
      <c r="V59" s="110">
        <f t="shared" si="12"/>
        <v>2033</v>
      </c>
      <c r="W59" s="110">
        <f t="shared" si="12"/>
        <v>2034</v>
      </c>
      <c r="X59" s="110">
        <f t="shared" si="12"/>
        <v>2035</v>
      </c>
      <c r="Y59" s="78" t="s">
        <v>78</v>
      </c>
      <c r="Z59" s="78" t="s">
        <v>199</v>
      </c>
    </row>
    <row r="60" spans="1:26">
      <c r="A60" s="309">
        <f>VLOOKUP("Applic",LookupNew,MATCH(D60,SavingsNew!$C$6:$U$6,0),FALSE)</f>
        <v>0.50527001127628812</v>
      </c>
      <c r="B60" s="309">
        <f>VLOOKUP("Sats",LookupNew,MATCH(D60,SavingsNew!$C$6:$U$6,0),FALSE)</f>
        <v>0.75729180816890651</v>
      </c>
      <c r="D60" t="s">
        <v>42</v>
      </c>
      <c r="N60" s="300">
        <f>'SC-New'!E213</f>
        <v>2.4254786580665697</v>
      </c>
      <c r="O60" s="300">
        <f>'SC-New'!F213</f>
        <v>1.5485121090530285</v>
      </c>
      <c r="P60" s="300">
        <f>'SC-New'!G213</f>
        <v>1.3275664991670539</v>
      </c>
      <c r="Q60" s="300">
        <f>'SC-New'!H213</f>
        <v>1.3657153052823179</v>
      </c>
      <c r="R60" s="300">
        <f>'SC-New'!I213</f>
        <v>1.1578759392697862</v>
      </c>
      <c r="S60" s="300">
        <f>'SC-New'!J213</f>
        <v>0.83607287455799528</v>
      </c>
      <c r="T60" s="300">
        <f>'SC-New'!K213</f>
        <v>0.94218993867154666</v>
      </c>
      <c r="U60" s="300">
        <f>'SC-New'!L213</f>
        <v>0.73139146560445356</v>
      </c>
      <c r="V60" s="300">
        <f>'SC-New'!M213</f>
        <v>0.63557349754317083</v>
      </c>
      <c r="W60" s="300">
        <f>'SC-New'!N213</f>
        <v>0.64599723040881463</v>
      </c>
      <c r="X60" s="300">
        <f>'SC-New'!O213</f>
        <v>0.58778844258814766</v>
      </c>
      <c r="Y60" s="327">
        <f>Z60*$A60*$B60</f>
        <v>4.669761972831866</v>
      </c>
      <c r="Z60" s="327">
        <f>SUM(E60:X60)</f>
        <v>12.204161960212884</v>
      </c>
    </row>
    <row r="61" spans="1:26" ht="15">
      <c r="A61" s="309">
        <f>VLOOKUP("Applic",LookupNew,MATCH(D61,SavingsNew!$C$6:$U$6,0),FALSE)</f>
        <v>0.50527001127628812</v>
      </c>
      <c r="B61" s="309">
        <f>VLOOKUP("Sats",LookupNew,MATCH(D61,SavingsNew!$C$6:$U$6,0),FALSE)</f>
        <v>0.75729180816890651</v>
      </c>
      <c r="D61" s="308" t="s">
        <v>503</v>
      </c>
      <c r="N61" s="300">
        <f>'SC-New'!E214</f>
        <v>2.4254786580665697</v>
      </c>
      <c r="O61" s="300">
        <f>'SC-New'!F214</f>
        <v>1.5485121090530285</v>
      </c>
      <c r="P61" s="300">
        <f>'SC-New'!G214</f>
        <v>1.3275664991670539</v>
      </c>
      <c r="Q61" s="300">
        <f>'SC-New'!H214</f>
        <v>1.3657153052823179</v>
      </c>
      <c r="R61" s="300">
        <f>'SC-New'!I214</f>
        <v>1.1578759392697862</v>
      </c>
      <c r="S61" s="300">
        <f>'SC-New'!J214</f>
        <v>0.83607287455799528</v>
      </c>
      <c r="T61" s="300">
        <f>'SC-New'!K214</f>
        <v>0.94218993867154666</v>
      </c>
      <c r="U61" s="300">
        <f>'SC-New'!L214</f>
        <v>0.73139146560445356</v>
      </c>
      <c r="V61" s="300">
        <f>'SC-New'!M214</f>
        <v>0.63557349754317083</v>
      </c>
      <c r="W61" s="300">
        <f>'SC-New'!N214</f>
        <v>0.64599723040881463</v>
      </c>
      <c r="X61" s="300">
        <f>'SC-New'!O214</f>
        <v>0.58778844258814766</v>
      </c>
      <c r="Y61" s="327">
        <f t="shared" ref="Y61:Y77" si="13">Z61*$A61*$B61</f>
        <v>4.669761972831866</v>
      </c>
      <c r="Z61" s="327">
        <f t="shared" ref="Z61:Z77" si="14">SUM(E61:X61)</f>
        <v>12.204161960212884</v>
      </c>
    </row>
    <row r="62" spans="1:26" ht="15">
      <c r="A62" s="309">
        <f>VLOOKUP("Applic",LookupNew,MATCH(D62,SavingsNew!$C$6:$U$6,0),FALSE)</f>
        <v>0.50527001127628812</v>
      </c>
      <c r="B62" s="309">
        <f>VLOOKUP("Sats",LookupNew,MATCH(D62,SavingsNew!$C$6:$U$6,0),FALSE)</f>
        <v>0.75729180816890651</v>
      </c>
      <c r="D62" s="308" t="s">
        <v>504</v>
      </c>
      <c r="N62" s="300">
        <f>'SC-New'!E215</f>
        <v>2.4254786580665697</v>
      </c>
      <c r="O62" s="300">
        <f>'SC-New'!F215</f>
        <v>1.5485121090530285</v>
      </c>
      <c r="P62" s="300">
        <f>'SC-New'!G215</f>
        <v>1.3275664991670539</v>
      </c>
      <c r="Q62" s="300">
        <f>'SC-New'!H215</f>
        <v>1.3657153052823179</v>
      </c>
      <c r="R62" s="300">
        <f>'SC-New'!I215</f>
        <v>1.1578759392697862</v>
      </c>
      <c r="S62" s="300">
        <f>'SC-New'!J215</f>
        <v>0.83607287455799528</v>
      </c>
      <c r="T62" s="300">
        <f>'SC-New'!K215</f>
        <v>0.94218993867154666</v>
      </c>
      <c r="U62" s="300">
        <f>'SC-New'!L215</f>
        <v>0.73139146560445356</v>
      </c>
      <c r="V62" s="300">
        <f>'SC-New'!M215</f>
        <v>0.63557349754317083</v>
      </c>
      <c r="W62" s="300">
        <f>'SC-New'!N215</f>
        <v>0.64599723040881463</v>
      </c>
      <c r="X62" s="300">
        <f>'SC-New'!O215</f>
        <v>0.58778844258814766</v>
      </c>
      <c r="Y62" s="327">
        <f t="shared" si="13"/>
        <v>4.669761972831866</v>
      </c>
      <c r="Z62" s="327">
        <f t="shared" si="14"/>
        <v>12.204161960212884</v>
      </c>
    </row>
    <row r="63" spans="1:26">
      <c r="A63" s="309">
        <f>VLOOKUP("Applic",LookupNew,MATCH(D63,SavingsNew!$C$6:$U$6,0),FALSE)</f>
        <v>0</v>
      </c>
      <c r="B63" s="309">
        <f>VLOOKUP("Sats",LookupNew,MATCH(D63,SavingsNew!$C$6:$U$6,0),FALSE)</f>
        <v>0</v>
      </c>
      <c r="D63" s="23" t="s">
        <v>772</v>
      </c>
      <c r="N63" s="300">
        <f>'SC-New'!E216</f>
        <v>0</v>
      </c>
      <c r="O63" s="300">
        <f>'SC-New'!F216</f>
        <v>0</v>
      </c>
      <c r="P63" s="300">
        <f>'SC-New'!G216</f>
        <v>0</v>
      </c>
      <c r="Q63" s="300">
        <f>'SC-New'!H216</f>
        <v>0</v>
      </c>
      <c r="R63" s="300">
        <f>'SC-New'!I216</f>
        <v>0</v>
      </c>
      <c r="S63" s="300">
        <f>'SC-New'!J216</f>
        <v>0</v>
      </c>
      <c r="T63" s="300">
        <f>'SC-New'!K216</f>
        <v>0</v>
      </c>
      <c r="U63" s="300">
        <f>'SC-New'!L216</f>
        <v>0</v>
      </c>
      <c r="V63" s="300">
        <f>'SC-New'!M216</f>
        <v>0</v>
      </c>
      <c r="W63" s="300">
        <f>'SC-New'!N216</f>
        <v>0</v>
      </c>
      <c r="X63" s="300">
        <f>'SC-New'!O216</f>
        <v>0</v>
      </c>
      <c r="Y63" s="327">
        <f t="shared" si="13"/>
        <v>0</v>
      </c>
      <c r="Z63" s="327">
        <f t="shared" si="14"/>
        <v>0</v>
      </c>
    </row>
    <row r="64" spans="1:26">
      <c r="A64" s="309">
        <f>VLOOKUP("Applic",LookupNew,MATCH(D64,SavingsNew!$C$6:$U$6,0),FALSE)</f>
        <v>0</v>
      </c>
      <c r="B64" s="309">
        <f>VLOOKUP("Sats",LookupNew,MATCH(D64,SavingsNew!$C$6:$U$6,0),FALSE)</f>
        <v>0</v>
      </c>
      <c r="D64" s="23" t="s">
        <v>510</v>
      </c>
      <c r="N64" s="300">
        <f>'SC-New'!E217</f>
        <v>0</v>
      </c>
      <c r="O64" s="300">
        <f>'SC-New'!F217</f>
        <v>0</v>
      </c>
      <c r="P64" s="300">
        <f>'SC-New'!G217</f>
        <v>0</v>
      </c>
      <c r="Q64" s="300">
        <f>'SC-New'!H217</f>
        <v>0</v>
      </c>
      <c r="R64" s="300">
        <f>'SC-New'!I217</f>
        <v>0</v>
      </c>
      <c r="S64" s="300">
        <f>'SC-New'!J217</f>
        <v>0</v>
      </c>
      <c r="T64" s="300">
        <f>'SC-New'!K217</f>
        <v>0</v>
      </c>
      <c r="U64" s="300">
        <f>'SC-New'!L217</f>
        <v>0</v>
      </c>
      <c r="V64" s="300">
        <f>'SC-New'!M217</f>
        <v>0</v>
      </c>
      <c r="W64" s="300">
        <f>'SC-New'!N217</f>
        <v>0</v>
      </c>
      <c r="X64" s="300">
        <f>'SC-New'!O217</f>
        <v>0</v>
      </c>
      <c r="Y64" s="327">
        <f t="shared" si="13"/>
        <v>0</v>
      </c>
      <c r="Z64" s="327">
        <f t="shared" si="14"/>
        <v>0</v>
      </c>
    </row>
    <row r="65" spans="1:26">
      <c r="A65" s="309">
        <f>VLOOKUP("Applic",LookupNew,MATCH(D65,SavingsNew!$C$6:$U$6,0),FALSE)</f>
        <v>0</v>
      </c>
      <c r="B65" s="309">
        <f>VLOOKUP("Sats",LookupNew,MATCH(D65,SavingsNew!$C$6:$U$6,0),FALSE)</f>
        <v>0</v>
      </c>
      <c r="D65" s="23" t="s">
        <v>511</v>
      </c>
      <c r="N65" s="300">
        <f>'SC-New'!E218</f>
        <v>0</v>
      </c>
      <c r="O65" s="300">
        <f>'SC-New'!F218</f>
        <v>0</v>
      </c>
      <c r="P65" s="300">
        <f>'SC-New'!G218</f>
        <v>0</v>
      </c>
      <c r="Q65" s="300">
        <f>'SC-New'!H218</f>
        <v>0</v>
      </c>
      <c r="R65" s="300">
        <f>'SC-New'!I218</f>
        <v>0</v>
      </c>
      <c r="S65" s="300">
        <f>'SC-New'!J218</f>
        <v>0</v>
      </c>
      <c r="T65" s="300">
        <f>'SC-New'!K218</f>
        <v>0</v>
      </c>
      <c r="U65" s="300">
        <f>'SC-New'!L218</f>
        <v>0</v>
      </c>
      <c r="V65" s="300">
        <f>'SC-New'!M218</f>
        <v>0</v>
      </c>
      <c r="W65" s="300">
        <f>'SC-New'!N218</f>
        <v>0</v>
      </c>
      <c r="X65" s="300">
        <f>'SC-New'!O218</f>
        <v>0</v>
      </c>
      <c r="Y65" s="327">
        <f t="shared" si="13"/>
        <v>0</v>
      </c>
      <c r="Z65" s="327">
        <f t="shared" si="14"/>
        <v>0</v>
      </c>
    </row>
    <row r="66" spans="1:26">
      <c r="A66" s="309">
        <f>VLOOKUP("Applic",LookupNew,MATCH(D66,SavingsNew!$C$6:$U$6,0),FALSE)</f>
        <v>0</v>
      </c>
      <c r="B66" s="309">
        <f>VLOOKUP("Sats",LookupNew,MATCH(D66,SavingsNew!$C$6:$U$6,0),FALSE)</f>
        <v>0</v>
      </c>
      <c r="D66" s="23" t="s">
        <v>512</v>
      </c>
      <c r="N66" s="300">
        <f>'SC-New'!E219</f>
        <v>0</v>
      </c>
      <c r="O66" s="300">
        <f>'SC-New'!F219</f>
        <v>0</v>
      </c>
      <c r="P66" s="300">
        <f>'SC-New'!G219</f>
        <v>0</v>
      </c>
      <c r="Q66" s="300">
        <f>'SC-New'!H219</f>
        <v>0</v>
      </c>
      <c r="R66" s="300">
        <f>'SC-New'!I219</f>
        <v>0</v>
      </c>
      <c r="S66" s="300">
        <f>'SC-New'!J219</f>
        <v>0</v>
      </c>
      <c r="T66" s="300">
        <f>'SC-New'!K219</f>
        <v>0</v>
      </c>
      <c r="U66" s="300">
        <f>'SC-New'!L219</f>
        <v>0</v>
      </c>
      <c r="V66" s="300">
        <f>'SC-New'!M219</f>
        <v>0</v>
      </c>
      <c r="W66" s="300">
        <f>'SC-New'!N219</f>
        <v>0</v>
      </c>
      <c r="X66" s="300">
        <f>'SC-New'!O219</f>
        <v>0</v>
      </c>
      <c r="Y66" s="327">
        <f t="shared" si="13"/>
        <v>0</v>
      </c>
      <c r="Z66" s="327">
        <f t="shared" si="14"/>
        <v>0</v>
      </c>
    </row>
    <row r="67" spans="1:26">
      <c r="A67" s="309">
        <f>VLOOKUP("Applic",LookupNew,MATCH(D67,SavingsNew!$C$6:$U$6,0),FALSE)</f>
        <v>0.78474440033696813</v>
      </c>
      <c r="B67" s="309">
        <f>VLOOKUP("Sats",LookupNew,MATCH(D67,SavingsNew!$C$6:$U$6,0),FALSE)</f>
        <v>0.70961950735095192</v>
      </c>
      <c r="D67" s="23" t="s">
        <v>291</v>
      </c>
      <c r="N67" s="300">
        <f>'SC-New'!E220</f>
        <v>3.5299166188206779</v>
      </c>
      <c r="O67" s="300">
        <f>'SC-New'!F220</f>
        <v>2.2536247062048234</v>
      </c>
      <c r="P67" s="300">
        <f>'SC-New'!G220</f>
        <v>1.9320718541118378</v>
      </c>
      <c r="Q67" s="300">
        <f>'SC-New'!H220</f>
        <v>1.9875916601701531</v>
      </c>
      <c r="R67" s="300">
        <f>'SC-New'!I220</f>
        <v>1.6851129598555481</v>
      </c>
      <c r="S67" s="300">
        <f>'SC-New'!J220</f>
        <v>1.2167773666580093</v>
      </c>
      <c r="T67" s="300">
        <f>'SC-New'!K220</f>
        <v>1.3712146720159044</v>
      </c>
      <c r="U67" s="300">
        <f>'SC-New'!L220</f>
        <v>1.0644294398198384</v>
      </c>
      <c r="V67" s="300">
        <f>'SC-New'!M220</f>
        <v>0.92498090799446864</v>
      </c>
      <c r="W67" s="300">
        <f>'SC-New'!N220</f>
        <v>0.94015107152083566</v>
      </c>
      <c r="X67" s="300">
        <f>'SC-New'!O220</f>
        <v>0.85543700207057416</v>
      </c>
      <c r="Y67" s="327">
        <f t="shared" si="13"/>
        <v>9.8907385716395435</v>
      </c>
      <c r="Z67" s="327">
        <f t="shared" si="14"/>
        <v>17.761308259242668</v>
      </c>
    </row>
    <row r="68" spans="1:26">
      <c r="A68" s="309">
        <f>VLOOKUP("Applic",LookupNew,MATCH(D68,SavingsNew!$C$6:$U$6,0),FALSE)</f>
        <v>0.5</v>
      </c>
      <c r="B68" s="309">
        <f>VLOOKUP("Sats",LookupNew,MATCH(D68,SavingsNew!$C$6:$U$6,0),FALSE)</f>
        <v>0.70961950735095192</v>
      </c>
      <c r="D68" s="23" t="s">
        <v>505</v>
      </c>
      <c r="N68" s="300">
        <f>'SC-New'!E221</f>
        <v>2.2490868474530923</v>
      </c>
      <c r="O68" s="300">
        <f>'SC-New'!F221</f>
        <v>1.43589728403103</v>
      </c>
      <c r="P68" s="300">
        <f>'SC-New'!G221</f>
        <v>1.2310198411624276</v>
      </c>
      <c r="Q68" s="300">
        <f>'SC-New'!H221</f>
        <v>1.2663942930441328</v>
      </c>
      <c r="R68" s="300">
        <f>'SC-New'!I221</f>
        <v>1.0736699485411829</v>
      </c>
      <c r="S68" s="300">
        <f>'SC-New'!J221</f>
        <v>0.77526986247721363</v>
      </c>
      <c r="T68" s="300">
        <f>'SC-New'!K221</f>
        <v>0.8736696123139629</v>
      </c>
      <c r="U68" s="300">
        <f>'SC-New'!L221</f>
        <v>0.67820136044473456</v>
      </c>
      <c r="V68" s="300">
        <f>'SC-New'!M221</f>
        <v>0.58935170967596795</v>
      </c>
      <c r="W68" s="300">
        <f>'SC-New'!N221</f>
        <v>0.59901738140287231</v>
      </c>
      <c r="X68" s="300">
        <f>'SC-New'!O221</f>
        <v>0.54504180068264962</v>
      </c>
      <c r="Y68" s="327">
        <f t="shared" si="13"/>
        <v>4.0152471337865361</v>
      </c>
      <c r="Z68" s="327">
        <f t="shared" si="14"/>
        <v>11.316619941229268</v>
      </c>
    </row>
    <row r="69" spans="1:26">
      <c r="A69" s="309">
        <f>VLOOKUP("Applic",LookupNew,MATCH(D69,SavingsNew!$C$6:$U$6,0),FALSE)</f>
        <v>0.69921768243993909</v>
      </c>
      <c r="B69" s="309">
        <f>VLOOKUP("Sats",LookupNew,MATCH(D69,SavingsNew!$C$6:$U$6,0),FALSE)</f>
        <v>0.74929334511440504</v>
      </c>
      <c r="D69" s="23" t="s">
        <v>292</v>
      </c>
      <c r="N69" s="300">
        <f>'SC-New'!E222</f>
        <v>3.3210464797499197</v>
      </c>
      <c r="O69" s="300">
        <f>'SC-New'!F222</f>
        <v>2.1202745575671593</v>
      </c>
      <c r="P69" s="300">
        <f>'SC-New'!G222</f>
        <v>1.8177484407169171</v>
      </c>
      <c r="Q69" s="300">
        <f>'SC-New'!H222</f>
        <v>1.8699830616377839</v>
      </c>
      <c r="R69" s="300">
        <f>'SC-New'!I222</f>
        <v>1.5854024521346723</v>
      </c>
      <c r="S69" s="300">
        <f>'SC-New'!J222</f>
        <v>1.1447789357497689</v>
      </c>
      <c r="T69" s="300">
        <f>'SC-New'!K222</f>
        <v>1.2900779681876102</v>
      </c>
      <c r="U69" s="300">
        <f>'SC-New'!L222</f>
        <v>1.0014456503612483</v>
      </c>
      <c r="V69" s="300">
        <f>'SC-New'!M222</f>
        <v>0.87024848461072635</v>
      </c>
      <c r="W69" s="300">
        <f>'SC-New'!N222</f>
        <v>0.88452100819042068</v>
      </c>
      <c r="X69" s="300">
        <f>'SC-New'!O222</f>
        <v>0.80481958956963862</v>
      </c>
      <c r="Y69" s="327">
        <f t="shared" si="13"/>
        <v>8.7548707060450024</v>
      </c>
      <c r="Z69" s="327">
        <f t="shared" si="14"/>
        <v>16.710346628475865</v>
      </c>
    </row>
    <row r="70" spans="1:26">
      <c r="A70" s="309">
        <f>VLOOKUP("Applic",LookupNew,MATCH(D70,SavingsNew!$C$6:$U$6,0),FALSE)</f>
        <v>0</v>
      </c>
      <c r="B70" s="309">
        <f>VLOOKUP("Sats",LookupNew,MATCH(D70,SavingsNew!$C$6:$U$6,0),FALSE)</f>
        <v>0</v>
      </c>
      <c r="D70" s="23" t="s">
        <v>506</v>
      </c>
      <c r="N70" s="300">
        <f>'SC-New'!E223</f>
        <v>0</v>
      </c>
      <c r="O70" s="300">
        <f>'SC-New'!F223</f>
        <v>0</v>
      </c>
      <c r="P70" s="300">
        <f>'SC-New'!G223</f>
        <v>0</v>
      </c>
      <c r="Q70" s="300">
        <f>'SC-New'!H223</f>
        <v>0</v>
      </c>
      <c r="R70" s="300">
        <f>'SC-New'!I223</f>
        <v>0</v>
      </c>
      <c r="S70" s="300">
        <f>'SC-New'!J223</f>
        <v>0</v>
      </c>
      <c r="T70" s="300">
        <f>'SC-New'!K223</f>
        <v>0</v>
      </c>
      <c r="U70" s="300">
        <f>'SC-New'!L223</f>
        <v>0</v>
      </c>
      <c r="V70" s="300">
        <f>'SC-New'!M223</f>
        <v>0</v>
      </c>
      <c r="W70" s="300">
        <f>'SC-New'!N223</f>
        <v>0</v>
      </c>
      <c r="X70" s="300">
        <f>'SC-New'!O223</f>
        <v>0</v>
      </c>
      <c r="Y70" s="327">
        <f t="shared" si="13"/>
        <v>0</v>
      </c>
      <c r="Z70" s="327">
        <f t="shared" si="14"/>
        <v>0</v>
      </c>
    </row>
    <row r="71" spans="1:26">
      <c r="A71" s="309">
        <f>VLOOKUP("Applic",LookupNew,MATCH(D71,SavingsNew!$C$6:$U$6,0),FALSE)</f>
        <v>0</v>
      </c>
      <c r="B71" s="309">
        <f>VLOOKUP("Sats",LookupNew,MATCH(D71,SavingsNew!$C$6:$U$6,0),FALSE)</f>
        <v>0</v>
      </c>
      <c r="D71" s="23" t="s">
        <v>507</v>
      </c>
      <c r="N71" s="300">
        <f>'SC-New'!E224</f>
        <v>0</v>
      </c>
      <c r="O71" s="300">
        <f>'SC-New'!F224</f>
        <v>0</v>
      </c>
      <c r="P71" s="300">
        <f>'SC-New'!G224</f>
        <v>0</v>
      </c>
      <c r="Q71" s="300">
        <f>'SC-New'!H224</f>
        <v>0</v>
      </c>
      <c r="R71" s="300">
        <f>'SC-New'!I224</f>
        <v>0</v>
      </c>
      <c r="S71" s="300">
        <f>'SC-New'!J224</f>
        <v>0</v>
      </c>
      <c r="T71" s="300">
        <f>'SC-New'!K224</f>
        <v>0</v>
      </c>
      <c r="U71" s="300">
        <f>'SC-New'!L224</f>
        <v>0</v>
      </c>
      <c r="V71" s="300">
        <f>'SC-New'!M224</f>
        <v>0</v>
      </c>
      <c r="W71" s="300">
        <f>'SC-New'!N224</f>
        <v>0</v>
      </c>
      <c r="X71" s="300">
        <f>'SC-New'!O224</f>
        <v>0</v>
      </c>
      <c r="Y71" s="327">
        <f t="shared" si="13"/>
        <v>0</v>
      </c>
      <c r="Z71" s="327">
        <f t="shared" si="14"/>
        <v>0</v>
      </c>
    </row>
    <row r="72" spans="1:26">
      <c r="A72" s="309">
        <f>VLOOKUP("Applic",LookupNew,MATCH(D72,SavingsNew!$C$6:$U$6,0),FALSE)</f>
        <v>0</v>
      </c>
      <c r="B72" s="309">
        <f>VLOOKUP("Sats",LookupNew,MATCH(D72,SavingsNew!$C$6:$U$6,0),FALSE)</f>
        <v>0</v>
      </c>
      <c r="D72" s="23" t="s">
        <v>289</v>
      </c>
      <c r="N72" s="300">
        <f>'SC-New'!E225</f>
        <v>0</v>
      </c>
      <c r="O72" s="300">
        <f>'SC-New'!F225</f>
        <v>0</v>
      </c>
      <c r="P72" s="300">
        <f>'SC-New'!G225</f>
        <v>0</v>
      </c>
      <c r="Q72" s="300">
        <f>'SC-New'!H225</f>
        <v>0</v>
      </c>
      <c r="R72" s="300">
        <f>'SC-New'!I225</f>
        <v>0</v>
      </c>
      <c r="S72" s="300">
        <f>'SC-New'!J225</f>
        <v>0</v>
      </c>
      <c r="T72" s="300">
        <f>'SC-New'!K225</f>
        <v>0</v>
      </c>
      <c r="U72" s="300">
        <f>'SC-New'!L225</f>
        <v>0</v>
      </c>
      <c r="V72" s="300">
        <f>'SC-New'!M225</f>
        <v>0</v>
      </c>
      <c r="W72" s="300">
        <f>'SC-New'!N225</f>
        <v>0</v>
      </c>
      <c r="X72" s="300">
        <f>'SC-New'!O225</f>
        <v>0</v>
      </c>
      <c r="Y72" s="327">
        <f t="shared" si="13"/>
        <v>0</v>
      </c>
      <c r="Z72" s="327">
        <f t="shared" si="14"/>
        <v>0</v>
      </c>
    </row>
    <row r="73" spans="1:26">
      <c r="A73" s="309">
        <f>VLOOKUP("Applic",LookupNew,MATCH(D73,SavingsNew!$C$6:$U$6,0),FALSE)</f>
        <v>0</v>
      </c>
      <c r="B73" s="309">
        <f>VLOOKUP("Sats",LookupNew,MATCH(D73,SavingsNew!$C$6:$U$6,0),FALSE)</f>
        <v>0</v>
      </c>
      <c r="D73" s="23" t="s">
        <v>285</v>
      </c>
      <c r="N73" s="300">
        <f>'SC-New'!E226</f>
        <v>0</v>
      </c>
      <c r="O73" s="300">
        <f>'SC-New'!F226</f>
        <v>0</v>
      </c>
      <c r="P73" s="300">
        <f>'SC-New'!G226</f>
        <v>0</v>
      </c>
      <c r="Q73" s="300">
        <f>'SC-New'!H226</f>
        <v>0</v>
      </c>
      <c r="R73" s="300">
        <f>'SC-New'!I226</f>
        <v>0</v>
      </c>
      <c r="S73" s="300">
        <f>'SC-New'!J226</f>
        <v>0</v>
      </c>
      <c r="T73" s="300">
        <f>'SC-New'!K226</f>
        <v>0</v>
      </c>
      <c r="U73" s="300">
        <f>'SC-New'!L226</f>
        <v>0</v>
      </c>
      <c r="V73" s="300">
        <f>'SC-New'!M226</f>
        <v>0</v>
      </c>
      <c r="W73" s="300">
        <f>'SC-New'!N226</f>
        <v>0</v>
      </c>
      <c r="X73" s="300">
        <f>'SC-New'!O226</f>
        <v>0</v>
      </c>
      <c r="Y73" s="327">
        <f t="shared" si="13"/>
        <v>0</v>
      </c>
      <c r="Z73" s="327">
        <f t="shared" si="14"/>
        <v>0</v>
      </c>
    </row>
    <row r="74" spans="1:26">
      <c r="A74" s="309">
        <f>VLOOKUP("Applic",LookupNew,MATCH(D74,SavingsNew!$C$6:$U$6,0),FALSE)</f>
        <v>0</v>
      </c>
      <c r="B74" s="309">
        <f>VLOOKUP("Sats",LookupNew,MATCH(D74,SavingsNew!$C$6:$U$6,0),FALSE)</f>
        <v>0</v>
      </c>
      <c r="D74" s="23" t="s">
        <v>508</v>
      </c>
      <c r="N74" s="300">
        <f>'SC-New'!E227</f>
        <v>0</v>
      </c>
      <c r="O74" s="300">
        <f>'SC-New'!F227</f>
        <v>0</v>
      </c>
      <c r="P74" s="300">
        <f>'SC-New'!G227</f>
        <v>0</v>
      </c>
      <c r="Q74" s="300">
        <f>'SC-New'!H227</f>
        <v>0</v>
      </c>
      <c r="R74" s="300">
        <f>'SC-New'!I227</f>
        <v>0</v>
      </c>
      <c r="S74" s="300">
        <f>'SC-New'!J227</f>
        <v>0</v>
      </c>
      <c r="T74" s="300">
        <f>'SC-New'!K227</f>
        <v>0</v>
      </c>
      <c r="U74" s="300">
        <f>'SC-New'!L227</f>
        <v>0</v>
      </c>
      <c r="V74" s="300">
        <f>'SC-New'!M227</f>
        <v>0</v>
      </c>
      <c r="W74" s="300">
        <f>'SC-New'!N227</f>
        <v>0</v>
      </c>
      <c r="X74" s="300">
        <f>'SC-New'!O227</f>
        <v>0</v>
      </c>
      <c r="Y74" s="327">
        <f t="shared" si="13"/>
        <v>0</v>
      </c>
      <c r="Z74" s="327">
        <f t="shared" si="14"/>
        <v>0</v>
      </c>
    </row>
    <row r="75" spans="1:26">
      <c r="A75" s="309">
        <f>VLOOKUP("Applic",LookupNew,MATCH(D75,SavingsNew!$C$6:$U$6,0),FALSE)</f>
        <v>0</v>
      </c>
      <c r="B75" s="309">
        <f>VLOOKUP("Sats",LookupNew,MATCH(D75,SavingsNew!$C$6:$U$6,0),FALSE)</f>
        <v>0</v>
      </c>
      <c r="D75" s="23" t="s">
        <v>288</v>
      </c>
      <c r="N75" s="300">
        <f>'SC-New'!E228</f>
        <v>0</v>
      </c>
      <c r="O75" s="300">
        <f>'SC-New'!F228</f>
        <v>0</v>
      </c>
      <c r="P75" s="300">
        <f>'SC-New'!G228</f>
        <v>0</v>
      </c>
      <c r="Q75" s="300">
        <f>'SC-New'!H228</f>
        <v>0</v>
      </c>
      <c r="R75" s="300">
        <f>'SC-New'!I228</f>
        <v>0</v>
      </c>
      <c r="S75" s="300">
        <f>'SC-New'!J228</f>
        <v>0</v>
      </c>
      <c r="T75" s="300">
        <f>'SC-New'!K228</f>
        <v>0</v>
      </c>
      <c r="U75" s="300">
        <f>'SC-New'!L228</f>
        <v>0</v>
      </c>
      <c r="V75" s="300">
        <f>'SC-New'!M228</f>
        <v>0</v>
      </c>
      <c r="W75" s="300">
        <f>'SC-New'!N228</f>
        <v>0</v>
      </c>
      <c r="X75" s="300">
        <f>'SC-New'!O228</f>
        <v>0</v>
      </c>
      <c r="Y75" s="327">
        <f t="shared" si="13"/>
        <v>0</v>
      </c>
      <c r="Z75" s="327">
        <f t="shared" si="14"/>
        <v>0</v>
      </c>
    </row>
    <row r="76" spans="1:26">
      <c r="A76" s="309">
        <f>VLOOKUP("Applic",LookupNew,MATCH(D76,SavingsNew!$C$6:$U$6,0),FALSE)</f>
        <v>0</v>
      </c>
      <c r="B76" s="309">
        <f>VLOOKUP("Sats",LookupNew,MATCH(D76,SavingsNew!$C$6:$U$6,0),FALSE)</f>
        <v>0</v>
      </c>
      <c r="D76" s="23" t="s">
        <v>283</v>
      </c>
      <c r="N76" s="300">
        <f>'SC-New'!E229</f>
        <v>0</v>
      </c>
      <c r="O76" s="300">
        <f>'SC-New'!F229</f>
        <v>0</v>
      </c>
      <c r="P76" s="300">
        <f>'SC-New'!G229</f>
        <v>0</v>
      </c>
      <c r="Q76" s="300">
        <f>'SC-New'!H229</f>
        <v>0</v>
      </c>
      <c r="R76" s="300">
        <f>'SC-New'!I229</f>
        <v>0</v>
      </c>
      <c r="S76" s="300">
        <f>'SC-New'!J229</f>
        <v>0</v>
      </c>
      <c r="T76" s="300">
        <f>'SC-New'!K229</f>
        <v>0</v>
      </c>
      <c r="U76" s="300">
        <f>'SC-New'!L229</f>
        <v>0</v>
      </c>
      <c r="V76" s="300">
        <f>'SC-New'!M229</f>
        <v>0</v>
      </c>
      <c r="W76" s="300">
        <f>'SC-New'!N229</f>
        <v>0</v>
      </c>
      <c r="X76" s="300">
        <f>'SC-New'!O229</f>
        <v>0</v>
      </c>
      <c r="Y76" s="327">
        <f t="shared" si="13"/>
        <v>0</v>
      </c>
      <c r="Z76" s="327">
        <f t="shared" si="14"/>
        <v>0</v>
      </c>
    </row>
    <row r="77" spans="1:26">
      <c r="A77" s="309">
        <f>VLOOKUP("Applic",LookupNew,MATCH(D77,SavingsNew!$C$6:$U$6,0),FALSE)</f>
        <v>0.25562759929155504</v>
      </c>
      <c r="B77" s="309">
        <f>VLOOKUP("Sats",LookupNew,MATCH(D77,SavingsNew!$C$6:$U$6,0),FALSE)</f>
        <v>0.7</v>
      </c>
      <c r="D77" s="23" t="s">
        <v>287</v>
      </c>
      <c r="N77" s="300">
        <f>'SC-New'!E230</f>
        <v>1.1342700301214097</v>
      </c>
      <c r="O77" s="300">
        <f>'SC-New'!F230</f>
        <v>0.7241584545538966</v>
      </c>
      <c r="P77" s="300">
        <f>'SC-New'!G230</f>
        <v>0.62083370141822924</v>
      </c>
      <c r="Q77" s="300">
        <f>'SC-New'!H230</f>
        <v>0.63867391094452108</v>
      </c>
      <c r="R77" s="300">
        <f>'SC-New'!I230</f>
        <v>0.54147826539084287</v>
      </c>
      <c r="S77" s="300">
        <f>'SC-New'!J230</f>
        <v>0.39098773409308751</v>
      </c>
      <c r="T77" s="300">
        <f>'SC-New'!K230</f>
        <v>0.44061315755668573</v>
      </c>
      <c r="U77" s="300">
        <f>'SC-New'!L230</f>
        <v>0.34203369176746479</v>
      </c>
      <c r="V77" s="300">
        <f>'SC-New'!M230</f>
        <v>0.29722461906852016</v>
      </c>
      <c r="W77" s="300">
        <f>'SC-New'!N230</f>
        <v>0.30209925597871112</v>
      </c>
      <c r="X77" s="300">
        <f>'SC-New'!O230</f>
        <v>0.27487803789250076</v>
      </c>
      <c r="Y77" s="327">
        <f t="shared" si="13"/>
        <v>1.0212515849102681</v>
      </c>
      <c r="Z77" s="327">
        <f t="shared" si="14"/>
        <v>5.7072508587858692</v>
      </c>
    </row>
    <row r="78" spans="1:26">
      <c r="Y78" s="327"/>
      <c r="Z78" s="127"/>
    </row>
    <row r="79" spans="1:26">
      <c r="D79" t="s">
        <v>337</v>
      </c>
      <c r="E79">
        <f>SUM(E60:E77)</f>
        <v>0</v>
      </c>
      <c r="F79">
        <f t="shared" ref="F79:X79" si="15">SUM(F60:F77)</f>
        <v>0</v>
      </c>
      <c r="G79">
        <f t="shared" si="15"/>
        <v>0</v>
      </c>
      <c r="H79">
        <f t="shared" si="15"/>
        <v>0</v>
      </c>
      <c r="I79">
        <f t="shared" si="15"/>
        <v>0</v>
      </c>
      <c r="J79">
        <f t="shared" si="15"/>
        <v>0</v>
      </c>
      <c r="K79">
        <f t="shared" si="15"/>
        <v>0</v>
      </c>
      <c r="L79">
        <f t="shared" si="15"/>
        <v>0</v>
      </c>
      <c r="M79">
        <f t="shared" si="15"/>
        <v>0</v>
      </c>
      <c r="N79" s="300">
        <f t="shared" si="15"/>
        <v>17.510755950344809</v>
      </c>
      <c r="O79" s="300">
        <f t="shared" si="15"/>
        <v>11.179491329515994</v>
      </c>
      <c r="P79" s="300">
        <f t="shared" si="15"/>
        <v>9.5843733349105751</v>
      </c>
      <c r="Q79" s="300">
        <f t="shared" si="15"/>
        <v>9.8597888416435442</v>
      </c>
      <c r="R79" s="300">
        <f t="shared" si="15"/>
        <v>8.359291443731605</v>
      </c>
      <c r="S79" s="300">
        <f t="shared" si="15"/>
        <v>6.0360325226520652</v>
      </c>
      <c r="T79" s="300">
        <f t="shared" si="15"/>
        <v>6.8021452260888031</v>
      </c>
      <c r="U79" s="300">
        <f t="shared" si="15"/>
        <v>5.2802845392066464</v>
      </c>
      <c r="V79" s="300">
        <f t="shared" si="15"/>
        <v>4.5885262139791951</v>
      </c>
      <c r="W79" s="300">
        <f t="shared" si="15"/>
        <v>4.6637804083192842</v>
      </c>
      <c r="X79" s="300">
        <f t="shared" si="15"/>
        <v>4.2435417579798065</v>
      </c>
      <c r="Y79" s="327">
        <f>SUM(Y60:Y77)</f>
        <v>37.691393914876947</v>
      </c>
      <c r="Z79" s="327">
        <f>SUM(E79:X79)</f>
        <v>88.108011568372333</v>
      </c>
    </row>
    <row r="82" spans="1:24">
      <c r="D82" s="325" t="str">
        <f>VLOOKUP($D$83,[1]!ACHIEV,MATCH(E$11,$E$11:$Z$11,0)+1,FALSE)</f>
        <v>LO20Fast</v>
      </c>
      <c r="E82">
        <v>2</v>
      </c>
      <c r="F82">
        <v>3</v>
      </c>
      <c r="G82">
        <v>4</v>
      </c>
      <c r="H82">
        <v>5</v>
      </c>
      <c r="I82">
        <v>6</v>
      </c>
      <c r="J82">
        <v>7</v>
      </c>
      <c r="K82">
        <v>8</v>
      </c>
      <c r="L82">
        <v>9</v>
      </c>
      <c r="M82">
        <v>10</v>
      </c>
      <c r="N82">
        <v>11</v>
      </c>
      <c r="O82">
        <v>12</v>
      </c>
      <c r="P82">
        <v>13</v>
      </c>
      <c r="Q82">
        <v>14</v>
      </c>
      <c r="R82">
        <v>15</v>
      </c>
      <c r="S82">
        <v>16</v>
      </c>
      <c r="T82">
        <v>17</v>
      </c>
      <c r="U82">
        <v>18</v>
      </c>
      <c r="V82">
        <v>19</v>
      </c>
      <c r="W82">
        <v>20</v>
      </c>
      <c r="X82">
        <v>21</v>
      </c>
    </row>
    <row r="83" spans="1:24" ht="15">
      <c r="A83" s="103" t="s">
        <v>205</v>
      </c>
      <c r="B83" s="103"/>
      <c r="C83" s="23"/>
      <c r="D83" s="88" t="str">
        <f>$C$8</f>
        <v>Lighting Controls Interior-NR</v>
      </c>
      <c r="E83" s="89">
        <f>VLOOKUP($D$83,[1]!ACHIEV,MATCH(E$11,$E$11:$Z$11,0)+2,FALSE)</f>
        <v>0.22119921692859512</v>
      </c>
      <c r="F83" s="89">
        <f>VLOOKUP($D$83,[1]!ACHIEV,MATCH(F$11,$E$11:$Z$11,0)+2,FALSE)</f>
        <v>0.37624232795148943</v>
      </c>
      <c r="G83" s="89">
        <f>VLOOKUP($D$83,[1]!ACHIEV,MATCH(G$11,$E$11:$Z$11,0)+2,FALSE)</f>
        <v>0.48357361352878442</v>
      </c>
      <c r="H83" s="89">
        <f>VLOOKUP($D$83,[1]!ACHIEV,MATCH(H$11,$E$11:$Z$11,0)+2,FALSE)</f>
        <v>0.56716330278444227</v>
      </c>
      <c r="I83" s="89">
        <f>VLOOKUP($D$83,[1]!ACHIEV,MATCH(I$11,$E$11:$Z$11,0)+2,FALSE)</f>
        <v>0.64040048266456928</v>
      </c>
      <c r="J83" s="89">
        <f>VLOOKUP($D$83,[1]!ACHIEV,MATCH(J$11,$E$11:$Z$11,0)+2,FALSE)</f>
        <v>0.70377511937632964</v>
      </c>
      <c r="K83" s="89">
        <f>VLOOKUP($D$83,[1]!ACHIEV,MATCH(K$11,$E$11:$Z$11,0)+2,FALSE)</f>
        <v>0.7580669577441127</v>
      </c>
      <c r="L83" s="89">
        <f>VLOOKUP($D$83,[1]!ACHIEV,MATCH(L$11,$E$11:$Z$11,0)+2,FALSE)</f>
        <v>0.80419335000071168</v>
      </c>
      <c r="M83" s="89">
        <f>VLOOKUP($D$83,[1]!ACHIEV,MATCH(M$11,$E$11:$Z$11,0)+2,FALSE)</f>
        <v>0.84311022627788457</v>
      </c>
      <c r="N83" s="89">
        <f>VLOOKUP($D$83,[1]!ACHIEV,MATCH(N$11,$E$11:$Z$11,0)+2,FALSE)</f>
        <v>0.87575014259103623</v>
      </c>
      <c r="O83" s="89">
        <f>VLOOKUP($D$83,[1]!ACHIEV,MATCH(O$11,$E$11:$Z$11,0)+2,FALSE)</f>
        <v>0.90298584871682319</v>
      </c>
      <c r="P83" s="89">
        <f>VLOOKUP($D$83,[1]!ACHIEV,MATCH(P$11,$E$11:$Z$11,0)+2,FALSE)</f>
        <v>0.92419703797508856</v>
      </c>
      <c r="Q83" s="89">
        <f>VLOOKUP($D$83,[1]!ACHIEV,MATCH(Q$11,$E$11:$Z$11,0)+2,FALSE)</f>
        <v>0.94071632877930145</v>
      </c>
      <c r="R83" s="89">
        <f>VLOOKUP($D$83,[1]!ACHIEV,MATCH(R$11,$E$11:$Z$11,0)+2,FALSE)</f>
        <v>0.95358156539340677</v>
      </c>
      <c r="S83" s="89">
        <f>VLOOKUP($D$83,[1]!ACHIEV,MATCH(S$11,$E$11:$Z$11,0)+2,FALSE)</f>
        <v>0.96360102174287088</v>
      </c>
      <c r="T83" s="89">
        <f>VLOOKUP($D$83,[1]!ACHIEV,MATCH(T$11,$E$11:$Z$11,0)+2,FALSE)</f>
        <v>0.97140418219378311</v>
      </c>
      <c r="U83" s="89">
        <f>VLOOKUP($D$83,[1]!ACHIEV,MATCH(U$11,$E$11:$Z$11,0)+2,FALSE)</f>
        <v>0.97748128966338554</v>
      </c>
      <c r="V83" s="89">
        <f>VLOOKUP($D$83,[1]!ACHIEV,MATCH(V$11,$E$11:$Z$11,0)+2,FALSE)</f>
        <v>0.98221414571952104</v>
      </c>
      <c r="W83" s="89">
        <f>VLOOKUP($D$83,[1]!ACHIEV,MATCH(W$11,$E$11:$Z$11,0)+2,FALSE)</f>
        <v>0.98590009772220355</v>
      </c>
      <c r="X83" s="89">
        <f>VLOOKUP($D$83,[1]!ACHIEV,MATCH(X$11,$E$11:$Z$11,0)+2,FALSE)</f>
        <v>0.98877072002825628</v>
      </c>
    </row>
    <row r="84" spans="1:24">
      <c r="A84" s="73" t="s">
        <v>79</v>
      </c>
      <c r="B84" s="73"/>
      <c r="D84" t="str">
        <f t="shared" ref="D84:D101" si="16">D13</f>
        <v>Large Off</v>
      </c>
      <c r="E84" s="326">
        <f ca="1">(E36+E60)*E$83*$Y$12</f>
        <v>1.6406843174205221</v>
      </c>
      <c r="F84" s="235">
        <f t="shared" ref="F84:X98" ca="1" si="17">(F36+F60)*F$83*$Y$12</f>
        <v>2.7823019037061427</v>
      </c>
      <c r="G84" s="235">
        <f t="shared" ca="1" si="17"/>
        <v>3.5652858343988347</v>
      </c>
      <c r="H84" s="235">
        <f t="shared" ca="1" si="17"/>
        <v>4.1690301847302953</v>
      </c>
      <c r="I84" s="235">
        <f t="shared" ca="1" si="17"/>
        <v>4.6932503965766488</v>
      </c>
      <c r="J84" s="235">
        <f t="shared" ca="1" si="17"/>
        <v>5.1422257925815105</v>
      </c>
      <c r="K84" s="235">
        <f t="shared" ca="1" si="17"/>
        <v>5.5222995261211016</v>
      </c>
      <c r="L84" s="235">
        <f t="shared" ca="1" si="17"/>
        <v>5.8407420620572514</v>
      </c>
      <c r="M84" s="235">
        <f t="shared" ca="1" si="17"/>
        <v>6.1050196367363485</v>
      </c>
      <c r="N84" s="235">
        <f t="shared" ca="1" si="17"/>
        <v>8.127839721006902</v>
      </c>
      <c r="O84" s="235">
        <f t="shared" ca="1" si="17"/>
        <v>7.6879523636082814</v>
      </c>
      <c r="P84" s="235">
        <f t="shared" ca="1" si="17"/>
        <v>7.6750188719440988</v>
      </c>
      <c r="Q84" s="235">
        <f t="shared" ca="1" si="17"/>
        <v>7.822455876306714</v>
      </c>
      <c r="R84" s="235">
        <f t="shared" ca="1" si="17"/>
        <v>7.7405053749657293</v>
      </c>
      <c r="S84" s="235">
        <f t="shared" ca="1" si="17"/>
        <v>7.5376395902858917</v>
      </c>
      <c r="T84" s="235">
        <f t="shared" ca="1" si="17"/>
        <v>7.6655739245805838</v>
      </c>
      <c r="U84" s="235">
        <f t="shared" ca="1" si="17"/>
        <v>7.517593841076061</v>
      </c>
      <c r="V84" s="235">
        <f t="shared" ca="1" si="17"/>
        <v>7.4531663952429943</v>
      </c>
      <c r="W84" s="235">
        <f t="shared" ca="1" si="17"/>
        <v>7.4690255681291298</v>
      </c>
      <c r="X84" s="235">
        <f t="shared" ca="1" si="17"/>
        <v>7.4210075584358028</v>
      </c>
    </row>
    <row r="85" spans="1:24">
      <c r="D85" t="str">
        <f t="shared" si="16"/>
        <v>Medium Off</v>
      </c>
      <c r="E85" s="235">
        <f t="shared" ref="E85:T101" ca="1" si="18">(E37+E61)*E$83*$Y$12</f>
        <v>0.8233323839852017</v>
      </c>
      <c r="F85" s="235">
        <f t="shared" ca="1" si="18"/>
        <v>1.3962218295268818</v>
      </c>
      <c r="G85" s="235">
        <f t="shared" ca="1" si="18"/>
        <v>1.7891408203616597</v>
      </c>
      <c r="H85" s="235">
        <f t="shared" ca="1" si="18"/>
        <v>2.0921133483477314</v>
      </c>
      <c r="I85" s="235">
        <f t="shared" ca="1" si="18"/>
        <v>2.3551788705630337</v>
      </c>
      <c r="J85" s="235">
        <f t="shared" ca="1" si="18"/>
        <v>2.580484847598612</v>
      </c>
      <c r="K85" s="235">
        <f t="shared" ca="1" si="18"/>
        <v>2.7712144168415804</v>
      </c>
      <c r="L85" s="235">
        <f t="shared" ca="1" si="18"/>
        <v>2.9310160614911784</v>
      </c>
      <c r="M85" s="235">
        <f t="shared" ca="1" si="18"/>
        <v>3.0636365072917813</v>
      </c>
      <c r="N85" s="235">
        <f t="shared" ca="1" si="18"/>
        <v>4.9781907766683284</v>
      </c>
      <c r="O85" s="235">
        <f t="shared" ca="1" si="18"/>
        <v>4.4500925883318407</v>
      </c>
      <c r="P85" s="235">
        <f t="shared" ca="1" si="18"/>
        <v>4.3710433371251538</v>
      </c>
      <c r="Q85" s="235">
        <f t="shared" ca="1" si="18"/>
        <v>4.4695134874472524</v>
      </c>
      <c r="R85" s="235">
        <f t="shared" ca="1" si="18"/>
        <v>4.3519045373216683</v>
      </c>
      <c r="S85" s="235">
        <f t="shared" ca="1" si="18"/>
        <v>4.1237067187950265</v>
      </c>
      <c r="T85" s="235">
        <f t="shared" ca="1" si="18"/>
        <v>4.2343200461781505</v>
      </c>
      <c r="U85" s="235">
        <f t="shared" ca="1" si="17"/>
        <v>4.0752321875850921</v>
      </c>
      <c r="V85" s="235">
        <f t="shared" ca="1" si="17"/>
        <v>4.0045142957537943</v>
      </c>
      <c r="W85" s="235">
        <f t="shared" ca="1" si="17"/>
        <v>4.0178165040534157</v>
      </c>
      <c r="X85" s="235">
        <f t="shared" ca="1" si="17"/>
        <v>3.9701334630778486</v>
      </c>
    </row>
    <row r="86" spans="1:24">
      <c r="D86" t="str">
        <f t="shared" si="16"/>
        <v>Small Off</v>
      </c>
      <c r="E86" s="235">
        <f t="shared" ca="1" si="18"/>
        <v>0.79464643402202506</v>
      </c>
      <c r="F86" s="235">
        <f t="shared" ca="1" si="17"/>
        <v>1.3475756808773673</v>
      </c>
      <c r="G86" s="235">
        <f t="shared" ca="1" si="17"/>
        <v>1.726804873120583</v>
      </c>
      <c r="H86" s="235">
        <f t="shared" ca="1" si="17"/>
        <v>2.0192214519577116</v>
      </c>
      <c r="I86" s="235">
        <f t="shared" ca="1" si="17"/>
        <v>2.2731214359844412</v>
      </c>
      <c r="J86" s="235">
        <f t="shared" ca="1" si="17"/>
        <v>2.4905774655269268</v>
      </c>
      <c r="K86" s="235">
        <f t="shared" ca="1" si="17"/>
        <v>2.6746617734073821</v>
      </c>
      <c r="L86" s="235">
        <f t="shared" ca="1" si="17"/>
        <v>2.8288957250187647</v>
      </c>
      <c r="M86" s="235">
        <f t="shared" ca="1" si="17"/>
        <v>2.9568955054036392</v>
      </c>
      <c r="N86" s="235">
        <f t="shared" ca="1" si="17"/>
        <v>4.8676500556852318</v>
      </c>
      <c r="O86" s="235">
        <f t="shared" ca="1" si="17"/>
        <v>4.3364560020562273</v>
      </c>
      <c r="P86" s="235">
        <f t="shared" ca="1" si="17"/>
        <v>4.2550863386838236</v>
      </c>
      <c r="Q86" s="235">
        <f t="shared" ca="1" si="17"/>
        <v>4.3518379383212062</v>
      </c>
      <c r="R86" s="235">
        <f t="shared" ca="1" si="17"/>
        <v>4.232977512012897</v>
      </c>
      <c r="S86" s="235">
        <f t="shared" ca="1" si="17"/>
        <v>4.0038906352658357</v>
      </c>
      <c r="T86" s="235">
        <f t="shared" ca="1" si="17"/>
        <v>4.1138960610618343</v>
      </c>
      <c r="U86" s="235">
        <f t="shared" ca="1" si="17"/>
        <v>3.9544183617314412</v>
      </c>
      <c r="V86" s="235">
        <f t="shared" ca="1" si="17"/>
        <v>3.8834796991259277</v>
      </c>
      <c r="W86" s="235">
        <f t="shared" ca="1" si="17"/>
        <v>3.8966921676755244</v>
      </c>
      <c r="X86" s="235">
        <f t="shared" ca="1" si="17"/>
        <v>3.8490208828303163</v>
      </c>
    </row>
    <row r="87" spans="1:24">
      <c r="D87" t="str">
        <f t="shared" si="16"/>
        <v>XLarge Ret</v>
      </c>
      <c r="E87" s="235">
        <f t="shared" ca="1" si="18"/>
        <v>0</v>
      </c>
      <c r="F87" s="235">
        <f t="shared" ca="1" si="17"/>
        <v>0</v>
      </c>
      <c r="G87" s="235">
        <f t="shared" ca="1" si="17"/>
        <v>0</v>
      </c>
      <c r="H87" s="235">
        <f t="shared" ca="1" si="17"/>
        <v>0</v>
      </c>
      <c r="I87" s="235">
        <f t="shared" ca="1" si="17"/>
        <v>0</v>
      </c>
      <c r="J87" s="235">
        <f t="shared" ca="1" si="17"/>
        <v>0</v>
      </c>
      <c r="K87" s="235">
        <f t="shared" ca="1" si="17"/>
        <v>0</v>
      </c>
      <c r="L87" s="235">
        <f t="shared" ca="1" si="17"/>
        <v>0</v>
      </c>
      <c r="M87" s="235">
        <f t="shared" ca="1" si="17"/>
        <v>0</v>
      </c>
      <c r="N87" s="235">
        <f t="shared" ca="1" si="17"/>
        <v>0</v>
      </c>
      <c r="O87" s="235">
        <f t="shared" ca="1" si="17"/>
        <v>0</v>
      </c>
      <c r="P87" s="235">
        <f t="shared" ca="1" si="17"/>
        <v>0</v>
      </c>
      <c r="Q87" s="235">
        <f t="shared" ca="1" si="17"/>
        <v>0</v>
      </c>
      <c r="R87" s="235">
        <f t="shared" ca="1" si="17"/>
        <v>0</v>
      </c>
      <c r="S87" s="235">
        <f t="shared" ca="1" si="17"/>
        <v>0</v>
      </c>
      <c r="T87" s="235">
        <f t="shared" ca="1" si="17"/>
        <v>0</v>
      </c>
      <c r="U87" s="235">
        <f t="shared" ca="1" si="17"/>
        <v>0</v>
      </c>
      <c r="V87" s="235">
        <f t="shared" ca="1" si="17"/>
        <v>0</v>
      </c>
      <c r="W87" s="235">
        <f t="shared" ca="1" si="17"/>
        <v>0</v>
      </c>
      <c r="X87" s="235">
        <f t="shared" ca="1" si="17"/>
        <v>0</v>
      </c>
    </row>
    <row r="88" spans="1:24">
      <c r="D88" t="str">
        <f t="shared" si="16"/>
        <v>Large Ret</v>
      </c>
      <c r="E88" s="235">
        <f t="shared" ca="1" si="18"/>
        <v>0</v>
      </c>
      <c r="F88" s="235">
        <f t="shared" ca="1" si="17"/>
        <v>0</v>
      </c>
      <c r="G88" s="235">
        <f t="shared" ca="1" si="17"/>
        <v>0</v>
      </c>
      <c r="H88" s="235">
        <f t="shared" ca="1" si="17"/>
        <v>0</v>
      </c>
      <c r="I88" s="235">
        <f t="shared" ca="1" si="17"/>
        <v>0</v>
      </c>
      <c r="J88" s="235">
        <f t="shared" ca="1" si="17"/>
        <v>0</v>
      </c>
      <c r="K88" s="235">
        <f t="shared" ca="1" si="17"/>
        <v>0</v>
      </c>
      <c r="L88" s="235">
        <f t="shared" ca="1" si="17"/>
        <v>0</v>
      </c>
      <c r="M88" s="235">
        <f t="shared" ca="1" si="17"/>
        <v>0</v>
      </c>
      <c r="N88" s="235">
        <f t="shared" ca="1" si="17"/>
        <v>0</v>
      </c>
      <c r="O88" s="235">
        <f t="shared" ca="1" si="17"/>
        <v>0</v>
      </c>
      <c r="P88" s="235">
        <f t="shared" ca="1" si="17"/>
        <v>0</v>
      </c>
      <c r="Q88" s="235">
        <f t="shared" ca="1" si="17"/>
        <v>0</v>
      </c>
      <c r="R88" s="235">
        <f t="shared" ca="1" si="17"/>
        <v>0</v>
      </c>
      <c r="S88" s="235">
        <f t="shared" ca="1" si="17"/>
        <v>0</v>
      </c>
      <c r="T88" s="235">
        <f t="shared" ca="1" si="17"/>
        <v>0</v>
      </c>
      <c r="U88" s="235">
        <f t="shared" ca="1" si="17"/>
        <v>0</v>
      </c>
      <c r="V88" s="235">
        <f t="shared" ca="1" si="17"/>
        <v>0</v>
      </c>
      <c r="W88" s="235">
        <f t="shared" ca="1" si="17"/>
        <v>0</v>
      </c>
      <c r="X88" s="235">
        <f t="shared" ca="1" si="17"/>
        <v>0</v>
      </c>
    </row>
    <row r="89" spans="1:24">
      <c r="D89" t="str">
        <f t="shared" si="16"/>
        <v>Medium Ret</v>
      </c>
      <c r="E89" s="235">
        <f t="shared" ca="1" si="18"/>
        <v>0</v>
      </c>
      <c r="F89" s="235">
        <f t="shared" ca="1" si="17"/>
        <v>0</v>
      </c>
      <c r="G89" s="235">
        <f t="shared" ca="1" si="17"/>
        <v>0</v>
      </c>
      <c r="H89" s="235">
        <f t="shared" ca="1" si="17"/>
        <v>0</v>
      </c>
      <c r="I89" s="235">
        <f t="shared" ca="1" si="17"/>
        <v>0</v>
      </c>
      <c r="J89" s="235">
        <f t="shared" ca="1" si="17"/>
        <v>0</v>
      </c>
      <c r="K89" s="235">
        <f t="shared" ca="1" si="17"/>
        <v>0</v>
      </c>
      <c r="L89" s="235">
        <f t="shared" ca="1" si="17"/>
        <v>0</v>
      </c>
      <c r="M89" s="235">
        <f t="shared" ca="1" si="17"/>
        <v>0</v>
      </c>
      <c r="N89" s="235">
        <f t="shared" ca="1" si="17"/>
        <v>0</v>
      </c>
      <c r="O89" s="235">
        <f t="shared" ca="1" si="17"/>
        <v>0</v>
      </c>
      <c r="P89" s="235">
        <f t="shared" ca="1" si="17"/>
        <v>0</v>
      </c>
      <c r="Q89" s="235">
        <f t="shared" ca="1" si="17"/>
        <v>0</v>
      </c>
      <c r="R89" s="235">
        <f t="shared" ca="1" si="17"/>
        <v>0</v>
      </c>
      <c r="S89" s="235">
        <f t="shared" ca="1" si="17"/>
        <v>0</v>
      </c>
      <c r="T89" s="235">
        <f t="shared" ca="1" si="17"/>
        <v>0</v>
      </c>
      <c r="U89" s="235">
        <f t="shared" ca="1" si="17"/>
        <v>0</v>
      </c>
      <c r="V89" s="235">
        <f t="shared" ca="1" si="17"/>
        <v>0</v>
      </c>
      <c r="W89" s="235">
        <f t="shared" ca="1" si="17"/>
        <v>0</v>
      </c>
      <c r="X89" s="235">
        <f t="shared" ca="1" si="17"/>
        <v>0</v>
      </c>
    </row>
    <row r="90" spans="1:24">
      <c r="D90" t="str">
        <f t="shared" si="16"/>
        <v>Small Ret</v>
      </c>
      <c r="E90" s="235">
        <f t="shared" ca="1" si="18"/>
        <v>0</v>
      </c>
      <c r="F90" s="235">
        <f t="shared" ca="1" si="17"/>
        <v>0</v>
      </c>
      <c r="G90" s="235">
        <f t="shared" ca="1" si="17"/>
        <v>0</v>
      </c>
      <c r="H90" s="235">
        <f t="shared" ca="1" si="17"/>
        <v>0</v>
      </c>
      <c r="I90" s="235">
        <f t="shared" ca="1" si="17"/>
        <v>0</v>
      </c>
      <c r="J90" s="235">
        <f t="shared" ca="1" si="17"/>
        <v>0</v>
      </c>
      <c r="K90" s="235">
        <f t="shared" ca="1" si="17"/>
        <v>0</v>
      </c>
      <c r="L90" s="235">
        <f t="shared" ca="1" si="17"/>
        <v>0</v>
      </c>
      <c r="M90" s="235">
        <f t="shared" ca="1" si="17"/>
        <v>0</v>
      </c>
      <c r="N90" s="235">
        <f t="shared" ca="1" si="17"/>
        <v>0</v>
      </c>
      <c r="O90" s="235">
        <f t="shared" ca="1" si="17"/>
        <v>0</v>
      </c>
      <c r="P90" s="235">
        <f t="shared" ca="1" si="17"/>
        <v>0</v>
      </c>
      <c r="Q90" s="235">
        <f t="shared" ca="1" si="17"/>
        <v>0</v>
      </c>
      <c r="R90" s="235">
        <f t="shared" ca="1" si="17"/>
        <v>0</v>
      </c>
      <c r="S90" s="235">
        <f t="shared" ca="1" si="17"/>
        <v>0</v>
      </c>
      <c r="T90" s="235">
        <f t="shared" ca="1" si="17"/>
        <v>0</v>
      </c>
      <c r="U90" s="235">
        <f t="shared" ca="1" si="17"/>
        <v>0</v>
      </c>
      <c r="V90" s="235">
        <f t="shared" ca="1" si="17"/>
        <v>0</v>
      </c>
      <c r="W90" s="235">
        <f t="shared" ca="1" si="17"/>
        <v>0</v>
      </c>
      <c r="X90" s="235">
        <f t="shared" ca="1" si="17"/>
        <v>0</v>
      </c>
    </row>
    <row r="91" spans="1:24">
      <c r="D91" t="str">
        <f t="shared" si="16"/>
        <v>School K-12</v>
      </c>
      <c r="E91" s="235">
        <f t="shared" ca="1" si="18"/>
        <v>1.5147344966153828</v>
      </c>
      <c r="F91" s="235">
        <f t="shared" ca="1" si="17"/>
        <v>2.5658798501169735</v>
      </c>
      <c r="G91" s="235">
        <f t="shared" ca="1" si="17"/>
        <v>3.2843315407563027</v>
      </c>
      <c r="H91" s="235">
        <f t="shared" ca="1" si="17"/>
        <v>3.8362619209686235</v>
      </c>
      <c r="I91" s="235">
        <f t="shared" ca="1" si="17"/>
        <v>4.3138745462945769</v>
      </c>
      <c r="J91" s="235">
        <f t="shared" ca="1" si="17"/>
        <v>4.7213424498996002</v>
      </c>
      <c r="K91" s="235">
        <f t="shared" ca="1" si="17"/>
        <v>5.0647136068431013</v>
      </c>
      <c r="L91" s="235">
        <f t="shared" ca="1" si="17"/>
        <v>5.3508593455160254</v>
      </c>
      <c r="M91" s="235">
        <f t="shared" ca="1" si="17"/>
        <v>5.5868002890318573</v>
      </c>
      <c r="N91" s="235">
        <f t="shared" ca="1" si="17"/>
        <v>8.406919581354849</v>
      </c>
      <c r="O91" s="235">
        <f t="shared" ca="1" si="17"/>
        <v>7.6643390739963646</v>
      </c>
      <c r="P91" s="235">
        <f t="shared" ca="1" si="17"/>
        <v>7.5668699707267315</v>
      </c>
      <c r="Q91" s="235">
        <f t="shared" ca="1" si="17"/>
        <v>7.7212713123588355</v>
      </c>
      <c r="R91" s="235">
        <f t="shared" ca="1" si="17"/>
        <v>7.5562100953002416</v>
      </c>
      <c r="S91" s="235">
        <f t="shared" ca="1" si="17"/>
        <v>7.2263621050859719</v>
      </c>
      <c r="T91" s="235">
        <f t="shared" ca="1" si="17"/>
        <v>7.386649667517049</v>
      </c>
      <c r="U91" s="235">
        <f t="shared" ca="1" si="17"/>
        <v>7.1521616141928215</v>
      </c>
      <c r="V91" s="235">
        <f t="shared" ca="1" si="17"/>
        <v>7.0445462292859453</v>
      </c>
      <c r="W91" s="235">
        <f t="shared" ca="1" si="17"/>
        <v>7.057882181366824</v>
      </c>
      <c r="X91" s="235">
        <f t="shared" ca="1" si="17"/>
        <v>6.9814521409907844</v>
      </c>
    </row>
    <row r="92" spans="1:24">
      <c r="D92" t="str">
        <f t="shared" si="16"/>
        <v>University</v>
      </c>
      <c r="E92" s="235">
        <f t="shared" ca="1" si="18"/>
        <v>0.48893924004957973</v>
      </c>
      <c r="F92" s="235">
        <f t="shared" ca="1" si="17"/>
        <v>0.82823712457726972</v>
      </c>
      <c r="G92" s="235">
        <f t="shared" ca="1" si="17"/>
        <v>1.0601452407642644</v>
      </c>
      <c r="H92" s="235">
        <f t="shared" ca="1" si="17"/>
        <v>1.238302152925624</v>
      </c>
      <c r="I92" s="235">
        <f t="shared" ca="1" si="17"/>
        <v>1.3924701306053793</v>
      </c>
      <c r="J92" s="235">
        <f t="shared" ca="1" si="17"/>
        <v>1.5239961819222279</v>
      </c>
      <c r="K92" s="235">
        <f t="shared" ca="1" si="17"/>
        <v>1.6348325251269544</v>
      </c>
      <c r="L92" s="235">
        <f t="shared" ca="1" si="17"/>
        <v>1.7271971476550505</v>
      </c>
      <c r="M92" s="235">
        <f t="shared" ca="1" si="17"/>
        <v>1.8033562275974306</v>
      </c>
      <c r="N92" s="235">
        <f t="shared" ca="1" si="17"/>
        <v>3.5396832273638155</v>
      </c>
      <c r="O92" s="235">
        <f t="shared" ca="1" si="17"/>
        <v>3.0177266294386587</v>
      </c>
      <c r="P92" s="235">
        <f t="shared" ca="1" si="17"/>
        <v>2.9196296058343667</v>
      </c>
      <c r="Q92" s="235">
        <f t="shared" ca="1" si="17"/>
        <v>2.9919527275352316</v>
      </c>
      <c r="R92" s="235">
        <f t="shared" ca="1" si="17"/>
        <v>2.8684328005267812</v>
      </c>
      <c r="S92" s="235">
        <f t="shared" ca="1" si="17"/>
        <v>2.6458855155222185</v>
      </c>
      <c r="T92" s="235">
        <f t="shared" ca="1" si="17"/>
        <v>2.7402482912699324</v>
      </c>
      <c r="U92" s="235">
        <f t="shared" ca="1" si="17"/>
        <v>2.58665558840252</v>
      </c>
      <c r="V92" s="235">
        <f t="shared" ca="1" si="17"/>
        <v>2.5166657685608529</v>
      </c>
      <c r="W92" s="235">
        <f t="shared" ca="1" si="17"/>
        <v>2.5258779109775551</v>
      </c>
      <c r="X92" s="235">
        <f t="shared" ca="1" si="17"/>
        <v>2.4795462785579483</v>
      </c>
    </row>
    <row r="93" spans="1:24">
      <c r="D93" t="str">
        <f t="shared" si="16"/>
        <v>Warehouse</v>
      </c>
      <c r="E93" s="235">
        <f t="shared" ca="1" si="18"/>
        <v>2.6519935258100982</v>
      </c>
      <c r="F93" s="235">
        <f t="shared" ca="1" si="17"/>
        <v>4.4941406233724592</v>
      </c>
      <c r="G93" s="235">
        <f t="shared" ca="1" si="17"/>
        <v>5.7548198146710812</v>
      </c>
      <c r="H93" s="235">
        <f t="shared" ca="1" si="17"/>
        <v>6.7246144296838706</v>
      </c>
      <c r="I93" s="235">
        <f t="shared" ca="1" si="17"/>
        <v>7.5648626313280376</v>
      </c>
      <c r="J93" s="235">
        <f t="shared" ca="1" si="17"/>
        <v>8.2827286756300289</v>
      </c>
      <c r="K93" s="235">
        <f t="shared" ca="1" si="17"/>
        <v>8.8886790167592959</v>
      </c>
      <c r="L93" s="235">
        <f t="shared" ca="1" si="17"/>
        <v>9.3946426256413265</v>
      </c>
      <c r="M93" s="235">
        <f t="shared" ca="1" si="17"/>
        <v>9.8128299725416639</v>
      </c>
      <c r="N93" s="235">
        <f t="shared" ca="1" si="17"/>
        <v>12.627153749153669</v>
      </c>
      <c r="O93" s="235">
        <f t="shared" ca="1" si="17"/>
        <v>12.059476346979244</v>
      </c>
      <c r="P93" s="235">
        <f t="shared" ca="1" si="17"/>
        <v>12.065594055571269</v>
      </c>
      <c r="Q93" s="235">
        <f t="shared" ca="1" si="17"/>
        <v>12.282961523322447</v>
      </c>
      <c r="R93" s="235">
        <f t="shared" ca="1" si="17"/>
        <v>12.179817722007648</v>
      </c>
      <c r="S93" s="235">
        <f t="shared" ca="1" si="17"/>
        <v>11.906161586907716</v>
      </c>
      <c r="T93" s="235">
        <f t="shared" ca="1" si="17"/>
        <v>12.081637003514857</v>
      </c>
      <c r="U93" s="235">
        <f t="shared" ca="1" si="17"/>
        <v>11.876391191061371</v>
      </c>
      <c r="V93" s="235">
        <f t="shared" ca="1" si="17"/>
        <v>11.783299321868437</v>
      </c>
      <c r="W93" s="235">
        <f t="shared" ca="1" si="17"/>
        <v>11.798415585680937</v>
      </c>
      <c r="X93" s="235">
        <f t="shared" ca="1" si="17"/>
        <v>11.724752628630652</v>
      </c>
    </row>
    <row r="94" spans="1:24">
      <c r="D94" t="str">
        <f t="shared" si="16"/>
        <v>Supermarket</v>
      </c>
      <c r="E94" s="235">
        <f t="shared" ca="1" si="18"/>
        <v>0</v>
      </c>
      <c r="F94" s="235">
        <f t="shared" ca="1" si="17"/>
        <v>0</v>
      </c>
      <c r="G94" s="235">
        <f t="shared" ca="1" si="17"/>
        <v>0</v>
      </c>
      <c r="H94" s="235">
        <f t="shared" ca="1" si="17"/>
        <v>0</v>
      </c>
      <c r="I94" s="235">
        <f t="shared" ca="1" si="17"/>
        <v>0</v>
      </c>
      <c r="J94" s="235">
        <f t="shared" ca="1" si="17"/>
        <v>0</v>
      </c>
      <c r="K94" s="235">
        <f t="shared" ca="1" si="17"/>
        <v>0</v>
      </c>
      <c r="L94" s="235">
        <f t="shared" ca="1" si="17"/>
        <v>0</v>
      </c>
      <c r="M94" s="235">
        <f t="shared" ca="1" si="17"/>
        <v>0</v>
      </c>
      <c r="N94" s="235">
        <f t="shared" ca="1" si="17"/>
        <v>0</v>
      </c>
      <c r="O94" s="235">
        <f t="shared" ca="1" si="17"/>
        <v>0</v>
      </c>
      <c r="P94" s="235">
        <f t="shared" ca="1" si="17"/>
        <v>0</v>
      </c>
      <c r="Q94" s="235">
        <f t="shared" ca="1" si="17"/>
        <v>0</v>
      </c>
      <c r="R94" s="235">
        <f t="shared" ca="1" si="17"/>
        <v>0</v>
      </c>
      <c r="S94" s="235">
        <f t="shared" ca="1" si="17"/>
        <v>0</v>
      </c>
      <c r="T94" s="235">
        <f t="shared" ca="1" si="17"/>
        <v>0</v>
      </c>
      <c r="U94" s="235">
        <f t="shared" ca="1" si="17"/>
        <v>0</v>
      </c>
      <c r="V94" s="235">
        <f t="shared" ca="1" si="17"/>
        <v>0</v>
      </c>
      <c r="W94" s="235">
        <f t="shared" ca="1" si="17"/>
        <v>0</v>
      </c>
      <c r="X94" s="235">
        <f t="shared" ca="1" si="17"/>
        <v>0</v>
      </c>
    </row>
    <row r="95" spans="1:24">
      <c r="D95" t="str">
        <f t="shared" si="16"/>
        <v>MiniMart</v>
      </c>
      <c r="E95" s="235">
        <f t="shared" ca="1" si="18"/>
        <v>0</v>
      </c>
      <c r="F95" s="235">
        <f t="shared" ca="1" si="17"/>
        <v>0</v>
      </c>
      <c r="G95" s="235">
        <f t="shared" ca="1" si="17"/>
        <v>0</v>
      </c>
      <c r="H95" s="235">
        <f t="shared" ca="1" si="17"/>
        <v>0</v>
      </c>
      <c r="I95" s="235">
        <f t="shared" ca="1" si="17"/>
        <v>0</v>
      </c>
      <c r="J95" s="235">
        <f t="shared" ca="1" si="17"/>
        <v>0</v>
      </c>
      <c r="K95" s="235">
        <f t="shared" ca="1" si="17"/>
        <v>0</v>
      </c>
      <c r="L95" s="235">
        <f t="shared" ca="1" si="17"/>
        <v>0</v>
      </c>
      <c r="M95" s="235">
        <f t="shared" ca="1" si="17"/>
        <v>0</v>
      </c>
      <c r="N95" s="235">
        <f t="shared" ca="1" si="17"/>
        <v>0</v>
      </c>
      <c r="O95" s="235">
        <f t="shared" ca="1" si="17"/>
        <v>0</v>
      </c>
      <c r="P95" s="235">
        <f t="shared" ca="1" si="17"/>
        <v>0</v>
      </c>
      <c r="Q95" s="235">
        <f t="shared" ca="1" si="17"/>
        <v>0</v>
      </c>
      <c r="R95" s="235">
        <f t="shared" ca="1" si="17"/>
        <v>0</v>
      </c>
      <c r="S95" s="235">
        <f t="shared" ca="1" si="17"/>
        <v>0</v>
      </c>
      <c r="T95" s="235">
        <f t="shared" ca="1" si="17"/>
        <v>0</v>
      </c>
      <c r="U95" s="235">
        <f t="shared" ca="1" si="17"/>
        <v>0</v>
      </c>
      <c r="V95" s="235">
        <f t="shared" ca="1" si="17"/>
        <v>0</v>
      </c>
      <c r="W95" s="235">
        <f t="shared" ca="1" si="17"/>
        <v>0</v>
      </c>
      <c r="X95" s="235">
        <f t="shared" ca="1" si="17"/>
        <v>0</v>
      </c>
    </row>
    <row r="96" spans="1:24">
      <c r="D96" t="str">
        <f t="shared" si="16"/>
        <v>Restaurant</v>
      </c>
      <c r="E96" s="235">
        <f t="shared" ca="1" si="18"/>
        <v>0</v>
      </c>
      <c r="F96" s="235">
        <f t="shared" ca="1" si="17"/>
        <v>0</v>
      </c>
      <c r="G96" s="235">
        <f t="shared" ca="1" si="17"/>
        <v>0</v>
      </c>
      <c r="H96" s="235">
        <f t="shared" ca="1" si="17"/>
        <v>0</v>
      </c>
      <c r="I96" s="235">
        <f t="shared" ca="1" si="17"/>
        <v>0</v>
      </c>
      <c r="J96" s="235">
        <f t="shared" ca="1" si="17"/>
        <v>0</v>
      </c>
      <c r="K96" s="235">
        <f t="shared" ca="1" si="17"/>
        <v>0</v>
      </c>
      <c r="L96" s="235">
        <f t="shared" ca="1" si="17"/>
        <v>0</v>
      </c>
      <c r="M96" s="235">
        <f t="shared" ca="1" si="17"/>
        <v>0</v>
      </c>
      <c r="N96" s="235">
        <f t="shared" ca="1" si="17"/>
        <v>0</v>
      </c>
      <c r="O96" s="235">
        <f t="shared" ca="1" si="17"/>
        <v>0</v>
      </c>
      <c r="P96" s="235">
        <f t="shared" ca="1" si="17"/>
        <v>0</v>
      </c>
      <c r="Q96" s="235">
        <f t="shared" ca="1" si="17"/>
        <v>0</v>
      </c>
      <c r="R96" s="235">
        <f t="shared" ca="1" si="17"/>
        <v>0</v>
      </c>
      <c r="S96" s="235">
        <f t="shared" ca="1" si="17"/>
        <v>0</v>
      </c>
      <c r="T96" s="235">
        <f t="shared" ca="1" si="17"/>
        <v>0</v>
      </c>
      <c r="U96" s="235">
        <f t="shared" ca="1" si="17"/>
        <v>0</v>
      </c>
      <c r="V96" s="235">
        <f t="shared" ca="1" si="17"/>
        <v>0</v>
      </c>
      <c r="W96" s="235">
        <f t="shared" ca="1" si="17"/>
        <v>0</v>
      </c>
      <c r="X96" s="235">
        <f t="shared" ca="1" si="17"/>
        <v>0</v>
      </c>
    </row>
    <row r="97" spans="1:24">
      <c r="D97" t="str">
        <f t="shared" si="16"/>
        <v>Lodging</v>
      </c>
      <c r="E97" s="235">
        <f t="shared" ca="1" si="18"/>
        <v>0</v>
      </c>
      <c r="F97" s="235">
        <f t="shared" ca="1" si="17"/>
        <v>0</v>
      </c>
      <c r="G97" s="235">
        <f t="shared" ca="1" si="17"/>
        <v>0</v>
      </c>
      <c r="H97" s="235">
        <f t="shared" ca="1" si="17"/>
        <v>0</v>
      </c>
      <c r="I97" s="235">
        <f t="shared" ca="1" si="17"/>
        <v>0</v>
      </c>
      <c r="J97" s="235">
        <f t="shared" ca="1" si="17"/>
        <v>0</v>
      </c>
      <c r="K97" s="235">
        <f t="shared" ca="1" si="17"/>
        <v>0</v>
      </c>
      <c r="L97" s="235">
        <f t="shared" ca="1" si="17"/>
        <v>0</v>
      </c>
      <c r="M97" s="235">
        <f t="shared" ca="1" si="17"/>
        <v>0</v>
      </c>
      <c r="N97" s="235">
        <f t="shared" ca="1" si="17"/>
        <v>0</v>
      </c>
      <c r="O97" s="235">
        <f t="shared" ca="1" si="17"/>
        <v>0</v>
      </c>
      <c r="P97" s="235">
        <f t="shared" ca="1" si="17"/>
        <v>0</v>
      </c>
      <c r="Q97" s="235">
        <f t="shared" ca="1" si="17"/>
        <v>0</v>
      </c>
      <c r="R97" s="235">
        <f t="shared" ca="1" si="17"/>
        <v>0</v>
      </c>
      <c r="S97" s="235">
        <f t="shared" ca="1" si="17"/>
        <v>0</v>
      </c>
      <c r="T97" s="235">
        <f t="shared" ca="1" si="17"/>
        <v>0</v>
      </c>
      <c r="U97" s="235">
        <f t="shared" ca="1" si="17"/>
        <v>0</v>
      </c>
      <c r="V97" s="235">
        <f t="shared" ca="1" si="17"/>
        <v>0</v>
      </c>
      <c r="W97" s="235">
        <f t="shared" ca="1" si="17"/>
        <v>0</v>
      </c>
      <c r="X97" s="235">
        <f t="shared" ca="1" si="17"/>
        <v>0</v>
      </c>
    </row>
    <row r="98" spans="1:24">
      <c r="D98" t="str">
        <f t="shared" si="16"/>
        <v>Hospital</v>
      </c>
      <c r="E98" s="235">
        <f t="shared" ca="1" si="18"/>
        <v>0</v>
      </c>
      <c r="F98" s="235">
        <f t="shared" ca="1" si="17"/>
        <v>0</v>
      </c>
      <c r="G98" s="235">
        <f t="shared" ca="1" si="17"/>
        <v>0</v>
      </c>
      <c r="H98" s="235">
        <f t="shared" ca="1" si="17"/>
        <v>0</v>
      </c>
      <c r="I98" s="235">
        <f t="shared" ca="1" si="17"/>
        <v>0</v>
      </c>
      <c r="J98" s="235">
        <f t="shared" ref="F98:X101" ca="1" si="19">(J50+J74)*J$83*$Y$12</f>
        <v>0</v>
      </c>
      <c r="K98" s="235">
        <f t="shared" ca="1" si="19"/>
        <v>0</v>
      </c>
      <c r="L98" s="235">
        <f t="shared" ca="1" si="19"/>
        <v>0</v>
      </c>
      <c r="M98" s="235">
        <f t="shared" ca="1" si="19"/>
        <v>0</v>
      </c>
      <c r="N98" s="235">
        <f t="shared" ca="1" si="19"/>
        <v>0</v>
      </c>
      <c r="O98" s="235">
        <f t="shared" ca="1" si="19"/>
        <v>0</v>
      </c>
      <c r="P98" s="235">
        <f t="shared" ca="1" si="19"/>
        <v>0</v>
      </c>
      <c r="Q98" s="235">
        <f t="shared" ca="1" si="19"/>
        <v>0</v>
      </c>
      <c r="R98" s="235">
        <f t="shared" ca="1" si="19"/>
        <v>0</v>
      </c>
      <c r="S98" s="235">
        <f t="shared" ca="1" si="19"/>
        <v>0</v>
      </c>
      <c r="T98" s="235">
        <f t="shared" ca="1" si="19"/>
        <v>0</v>
      </c>
      <c r="U98" s="235">
        <f t="shared" ca="1" si="19"/>
        <v>0</v>
      </c>
      <c r="V98" s="235">
        <f t="shared" ca="1" si="19"/>
        <v>0</v>
      </c>
      <c r="W98" s="235">
        <f t="shared" ca="1" si="19"/>
        <v>0</v>
      </c>
      <c r="X98" s="235">
        <f t="shared" ca="1" si="19"/>
        <v>0</v>
      </c>
    </row>
    <row r="99" spans="1:24">
      <c r="D99" t="str">
        <f t="shared" si="16"/>
        <v>Residential Care</v>
      </c>
      <c r="E99" s="235">
        <f t="shared" ca="1" si="18"/>
        <v>0</v>
      </c>
      <c r="F99" s="235">
        <f t="shared" ca="1" si="19"/>
        <v>0</v>
      </c>
      <c r="G99" s="235">
        <f t="shared" ca="1" si="19"/>
        <v>0</v>
      </c>
      <c r="H99" s="235">
        <f t="shared" ca="1" si="19"/>
        <v>0</v>
      </c>
      <c r="I99" s="235">
        <f t="shared" ca="1" si="19"/>
        <v>0</v>
      </c>
      <c r="J99" s="235">
        <f t="shared" ca="1" si="19"/>
        <v>0</v>
      </c>
      <c r="K99" s="235">
        <f t="shared" ca="1" si="19"/>
        <v>0</v>
      </c>
      <c r="L99" s="235">
        <f t="shared" ca="1" si="19"/>
        <v>0</v>
      </c>
      <c r="M99" s="235">
        <f t="shared" ca="1" si="19"/>
        <v>0</v>
      </c>
      <c r="N99" s="235">
        <f t="shared" ca="1" si="19"/>
        <v>0</v>
      </c>
      <c r="O99" s="235">
        <f t="shared" ca="1" si="19"/>
        <v>0</v>
      </c>
      <c r="P99" s="235">
        <f t="shared" ca="1" si="19"/>
        <v>0</v>
      </c>
      <c r="Q99" s="235">
        <f t="shared" ca="1" si="19"/>
        <v>0</v>
      </c>
      <c r="R99" s="235">
        <f t="shared" ca="1" si="19"/>
        <v>0</v>
      </c>
      <c r="S99" s="235">
        <f t="shared" ca="1" si="19"/>
        <v>0</v>
      </c>
      <c r="T99" s="235">
        <f t="shared" ca="1" si="19"/>
        <v>0</v>
      </c>
      <c r="U99" s="235">
        <f t="shared" ca="1" si="19"/>
        <v>0</v>
      </c>
      <c r="V99" s="235">
        <f t="shared" ca="1" si="19"/>
        <v>0</v>
      </c>
      <c r="W99" s="235">
        <f t="shared" ca="1" si="19"/>
        <v>0</v>
      </c>
      <c r="X99" s="235">
        <f t="shared" ca="1" si="19"/>
        <v>0</v>
      </c>
    </row>
    <row r="100" spans="1:24">
      <c r="D100" t="str">
        <f t="shared" si="16"/>
        <v>Assembly</v>
      </c>
      <c r="E100" s="235">
        <f t="shared" ca="1" si="18"/>
        <v>0</v>
      </c>
      <c r="F100" s="235">
        <f t="shared" ca="1" si="19"/>
        <v>0</v>
      </c>
      <c r="G100" s="235">
        <f t="shared" ca="1" si="19"/>
        <v>0</v>
      </c>
      <c r="H100" s="235">
        <f t="shared" ca="1" si="19"/>
        <v>0</v>
      </c>
      <c r="I100" s="235">
        <f t="shared" ca="1" si="19"/>
        <v>0</v>
      </c>
      <c r="J100" s="235">
        <f t="shared" ca="1" si="19"/>
        <v>0</v>
      </c>
      <c r="K100" s="235">
        <f t="shared" ca="1" si="19"/>
        <v>0</v>
      </c>
      <c r="L100" s="235">
        <f t="shared" ca="1" si="19"/>
        <v>0</v>
      </c>
      <c r="M100" s="235">
        <f t="shared" ca="1" si="19"/>
        <v>0</v>
      </c>
      <c r="N100" s="235">
        <f t="shared" ca="1" si="19"/>
        <v>0</v>
      </c>
      <c r="O100" s="235">
        <f t="shared" ca="1" si="19"/>
        <v>0</v>
      </c>
      <c r="P100" s="235">
        <f t="shared" ca="1" si="19"/>
        <v>0</v>
      </c>
      <c r="Q100" s="235">
        <f t="shared" ca="1" si="19"/>
        <v>0</v>
      </c>
      <c r="R100" s="235">
        <f t="shared" ca="1" si="19"/>
        <v>0</v>
      </c>
      <c r="S100" s="235">
        <f t="shared" ca="1" si="19"/>
        <v>0</v>
      </c>
      <c r="T100" s="235">
        <f t="shared" ca="1" si="19"/>
        <v>0</v>
      </c>
      <c r="U100" s="235">
        <f t="shared" ca="1" si="19"/>
        <v>0</v>
      </c>
      <c r="V100" s="235">
        <f t="shared" ca="1" si="19"/>
        <v>0</v>
      </c>
      <c r="W100" s="235">
        <f t="shared" ca="1" si="19"/>
        <v>0</v>
      </c>
      <c r="X100" s="235">
        <f t="shared" ca="1" si="19"/>
        <v>0</v>
      </c>
    </row>
    <row r="101" spans="1:24">
      <c r="D101" t="str">
        <f t="shared" si="16"/>
        <v>Other</v>
      </c>
      <c r="E101" s="235">
        <f t="shared" ca="1" si="18"/>
        <v>0.6916878243390342</v>
      </c>
      <c r="F101" s="235">
        <f t="shared" ca="1" si="19"/>
        <v>1.1659175863767464</v>
      </c>
      <c r="G101" s="235">
        <f t="shared" ca="1" si="19"/>
        <v>1.4850341814016021</v>
      </c>
      <c r="H101" s="235">
        <f t="shared" ca="1" si="19"/>
        <v>1.7260589819220895</v>
      </c>
      <c r="I101" s="235">
        <f t="shared" ca="1" si="19"/>
        <v>1.931402611393171</v>
      </c>
      <c r="J101" s="235">
        <f t="shared" ca="1" si="19"/>
        <v>2.1034332139502254</v>
      </c>
      <c r="K101" s="235">
        <f t="shared" ca="1" si="19"/>
        <v>2.2453086005109797</v>
      </c>
      <c r="L101" s="235">
        <f t="shared" ca="1" si="19"/>
        <v>2.3604923902082029</v>
      </c>
      <c r="M101" s="235">
        <f t="shared" ca="1" si="19"/>
        <v>2.4524498688963252</v>
      </c>
      <c r="N101" s="235">
        <f t="shared" ca="1" si="19"/>
        <v>3.3688033072571915</v>
      </c>
      <c r="O101" s="235">
        <f t="shared" ca="1" si="19"/>
        <v>3.1353696133302038</v>
      </c>
      <c r="P101" s="235">
        <f t="shared" ca="1" si="19"/>
        <v>3.1040897601664845</v>
      </c>
      <c r="Q101" s="235">
        <f t="shared" ca="1" si="19"/>
        <v>3.149869759624321</v>
      </c>
      <c r="R101" s="235">
        <f t="shared" ca="1" si="19"/>
        <v>3.0900885345858109</v>
      </c>
      <c r="S101" s="235">
        <f t="shared" ca="1" si="19"/>
        <v>2.9751842791044756</v>
      </c>
      <c r="T101" s="235">
        <f t="shared" ca="1" si="19"/>
        <v>3.0161644955948876</v>
      </c>
      <c r="U101" s="235">
        <f t="shared" ca="1" si="19"/>
        <v>2.9291074682323091</v>
      </c>
      <c r="V101" s="235">
        <f t="shared" ca="1" si="19"/>
        <v>2.8819600037058541</v>
      </c>
      <c r="W101" s="235">
        <f t="shared" ca="1" si="19"/>
        <v>2.8730668776893222</v>
      </c>
      <c r="X101" s="235">
        <f t="shared" ca="1" si="19"/>
        <v>2.8349063244717279</v>
      </c>
    </row>
    <row r="102" spans="1:24">
      <c r="E102" s="235"/>
      <c r="F102" s="235"/>
      <c r="G102" s="235"/>
      <c r="H102" s="235"/>
      <c r="I102" s="235"/>
      <c r="J102" s="235"/>
      <c r="K102" s="235"/>
      <c r="L102" s="235"/>
      <c r="M102" s="235"/>
      <c r="N102" s="235"/>
      <c r="O102" s="235"/>
      <c r="P102" s="235"/>
      <c r="Q102" s="235"/>
      <c r="R102" s="235"/>
      <c r="S102" s="235"/>
      <c r="T102" s="235"/>
      <c r="U102" s="235"/>
      <c r="V102" s="235"/>
      <c r="W102" s="235"/>
      <c r="X102" s="235"/>
    </row>
    <row r="103" spans="1:24">
      <c r="D103" t="s">
        <v>337</v>
      </c>
      <c r="E103" s="235">
        <f ca="1">SUM(E84:E101)</f>
        <v>8.6060182222418433</v>
      </c>
      <c r="F103" s="235">
        <f t="shared" ref="F103:X103" ca="1" si="20">SUM(F84:F101)</f>
        <v>14.58027459855384</v>
      </c>
      <c r="G103" s="235">
        <f t="shared" ca="1" si="20"/>
        <v>18.665562305474328</v>
      </c>
      <c r="H103" s="235">
        <f t="shared" ca="1" si="20"/>
        <v>21.805602470535948</v>
      </c>
      <c r="I103" s="235">
        <f t="shared" ca="1" si="20"/>
        <v>24.524160622745288</v>
      </c>
      <c r="J103" s="235">
        <f t="shared" ca="1" si="20"/>
        <v>26.844788627109132</v>
      </c>
      <c r="K103" s="235">
        <f t="shared" ca="1" si="20"/>
        <v>28.801709465610401</v>
      </c>
      <c r="L103" s="235">
        <f t="shared" ca="1" si="20"/>
        <v>30.433845357587803</v>
      </c>
      <c r="M103" s="235">
        <f t="shared" ca="1" si="20"/>
        <v>31.780988007499047</v>
      </c>
      <c r="N103" s="235">
        <f t="shared" ca="1" si="20"/>
        <v>45.916240418489984</v>
      </c>
      <c r="O103" s="235">
        <f t="shared" ca="1" si="20"/>
        <v>42.35141261774082</v>
      </c>
      <c r="P103" s="235">
        <f t="shared" ca="1" si="20"/>
        <v>41.95733194005193</v>
      </c>
      <c r="Q103" s="235">
        <f t="shared" ca="1" si="20"/>
        <v>42.789862624916012</v>
      </c>
      <c r="R103" s="235">
        <f t="shared" ca="1" si="20"/>
        <v>42.019936576720774</v>
      </c>
      <c r="S103" s="235">
        <f t="shared" ca="1" si="20"/>
        <v>40.418830430967134</v>
      </c>
      <c r="T103" s="235">
        <f t="shared" ca="1" si="20"/>
        <v>41.238489489717288</v>
      </c>
      <c r="U103" s="235">
        <f t="shared" ca="1" si="20"/>
        <v>40.091560252281617</v>
      </c>
      <c r="V103" s="235">
        <f t="shared" ca="1" si="20"/>
        <v>39.567631713543804</v>
      </c>
      <c r="W103" s="235">
        <f t="shared" ca="1" si="20"/>
        <v>39.63877679557271</v>
      </c>
      <c r="X103" s="235">
        <f t="shared" ca="1" si="20"/>
        <v>39.260819276995079</v>
      </c>
    </row>
    <row r="104" spans="1:24">
      <c r="E104" s="166"/>
      <c r="F104" s="166"/>
      <c r="G104" s="166"/>
      <c r="H104" s="166"/>
      <c r="I104" s="166"/>
      <c r="J104" s="166"/>
      <c r="K104" s="166"/>
      <c r="L104" s="166"/>
      <c r="M104" s="166"/>
      <c r="N104" s="166"/>
      <c r="O104" s="166"/>
      <c r="P104" s="166"/>
      <c r="Q104" s="166"/>
      <c r="R104" s="166"/>
      <c r="S104" s="166"/>
      <c r="T104" s="166"/>
      <c r="U104" s="166"/>
      <c r="V104" s="166"/>
      <c r="W104" s="166"/>
      <c r="X104" s="166"/>
    </row>
    <row r="105" spans="1:24">
      <c r="E105" s="166"/>
      <c r="F105" s="166"/>
      <c r="G105" s="166"/>
      <c r="H105" s="166"/>
      <c r="I105" s="166"/>
      <c r="J105" s="166"/>
      <c r="K105" s="166"/>
      <c r="L105" s="166"/>
      <c r="M105" s="166"/>
      <c r="N105" s="166"/>
      <c r="O105" s="166"/>
      <c r="P105" s="166"/>
      <c r="Q105" s="166"/>
      <c r="R105" s="166"/>
      <c r="S105" s="166"/>
      <c r="T105" s="166"/>
      <c r="U105" s="166"/>
      <c r="V105" s="166"/>
      <c r="W105" s="166"/>
      <c r="X105" s="166"/>
    </row>
    <row r="107" spans="1:24" ht="15">
      <c r="A107" s="103" t="s">
        <v>206</v>
      </c>
      <c r="B107" s="103"/>
      <c r="D107" s="88" t="str">
        <f>$C$8</f>
        <v>Lighting Controls Interior-NR</v>
      </c>
      <c r="E107" s="88">
        <v>1</v>
      </c>
      <c r="F107" s="88">
        <v>2</v>
      </c>
      <c r="G107" s="88">
        <v>3</v>
      </c>
      <c r="H107" s="88">
        <v>4</v>
      </c>
      <c r="I107" s="88">
        <v>5</v>
      </c>
      <c r="J107" s="88">
        <v>6</v>
      </c>
      <c r="K107" s="88">
        <v>7</v>
      </c>
      <c r="L107" s="88">
        <v>8</v>
      </c>
      <c r="M107" s="88">
        <v>9</v>
      </c>
      <c r="N107" s="88">
        <v>10</v>
      </c>
      <c r="O107" s="88">
        <v>11</v>
      </c>
      <c r="P107" s="88">
        <v>12</v>
      </c>
      <c r="Q107" s="88">
        <v>13</v>
      </c>
      <c r="R107" s="88">
        <v>14</v>
      </c>
      <c r="S107" s="88">
        <v>15</v>
      </c>
      <c r="T107" s="88">
        <v>16</v>
      </c>
      <c r="U107" s="88">
        <v>17</v>
      </c>
      <c r="V107" s="88">
        <v>18</v>
      </c>
      <c r="W107" s="88">
        <v>19</v>
      </c>
      <c r="X107" s="88">
        <v>20</v>
      </c>
    </row>
    <row r="108" spans="1:24">
      <c r="A108" s="73" t="s">
        <v>79</v>
      </c>
      <c r="B108" s="73"/>
      <c r="D108" t="str">
        <f t="shared" ref="D108:D125" si="21">D13</f>
        <v>Large Off</v>
      </c>
      <c r="E108" s="235">
        <f ca="1">E84</f>
        <v>1.6406843174205221</v>
      </c>
      <c r="F108" s="235">
        <f ca="1">E108+F84</f>
        <v>4.4229862211266653</v>
      </c>
      <c r="G108" s="235">
        <f t="shared" ref="G108:W123" ca="1" si="22">F108+G84</f>
        <v>7.9882720555255</v>
      </c>
      <c r="H108" s="235">
        <f t="shared" ca="1" si="22"/>
        <v>12.157302240255795</v>
      </c>
      <c r="I108" s="235">
        <f t="shared" ca="1" si="22"/>
        <v>16.850552636832443</v>
      </c>
      <c r="J108" s="235">
        <f t="shared" ca="1" si="22"/>
        <v>21.992778429413953</v>
      </c>
      <c r="K108" s="235">
        <f t="shared" ca="1" si="22"/>
        <v>27.515077955535055</v>
      </c>
      <c r="L108" s="235">
        <f t="shared" ca="1" si="22"/>
        <v>33.355820017592308</v>
      </c>
      <c r="M108" s="235">
        <f t="shared" ca="1" si="22"/>
        <v>39.460839654328659</v>
      </c>
      <c r="N108" s="235">
        <f t="shared" ca="1" si="22"/>
        <v>47.588679375335559</v>
      </c>
      <c r="O108" s="235">
        <f t="shared" ca="1" si="22"/>
        <v>55.276631738943841</v>
      </c>
      <c r="P108" s="235">
        <f t="shared" ca="1" si="22"/>
        <v>62.951650610887938</v>
      </c>
      <c r="Q108" s="235">
        <f t="shared" ca="1" si="22"/>
        <v>70.774106487194658</v>
      </c>
      <c r="R108" s="235">
        <f t="shared" ca="1" si="22"/>
        <v>78.514611862160393</v>
      </c>
      <c r="S108" s="235">
        <f t="shared" ca="1" si="22"/>
        <v>86.052251452446285</v>
      </c>
      <c r="T108" s="235">
        <f t="shared" ca="1" si="22"/>
        <v>93.71782537702687</v>
      </c>
      <c r="U108" s="235">
        <f t="shared" ca="1" si="22"/>
        <v>101.23541921810293</v>
      </c>
      <c r="V108" s="235">
        <f t="shared" ca="1" si="22"/>
        <v>108.68858561334592</v>
      </c>
      <c r="W108" s="235">
        <f t="shared" ca="1" si="22"/>
        <v>116.15761118147505</v>
      </c>
      <c r="X108" s="235">
        <f t="shared" ref="X108:X122" ca="1" si="23">W108+X84</f>
        <v>123.57861873991085</v>
      </c>
    </row>
    <row r="109" spans="1:24">
      <c r="D109" t="str">
        <f t="shared" si="21"/>
        <v>Medium Off</v>
      </c>
      <c r="E109" s="235">
        <f t="shared" ref="E109:E125" ca="1" si="24">E85</f>
        <v>0.8233323839852017</v>
      </c>
      <c r="F109" s="235">
        <f t="shared" ref="F109:U125" ca="1" si="25">E109+F85</f>
        <v>2.2195542135120836</v>
      </c>
      <c r="G109" s="235">
        <f t="shared" ca="1" si="25"/>
        <v>4.0086950338737433</v>
      </c>
      <c r="H109" s="235">
        <f t="shared" ca="1" si="25"/>
        <v>6.1008083822214747</v>
      </c>
      <c r="I109" s="235">
        <f t="shared" ca="1" si="25"/>
        <v>8.4559872527845084</v>
      </c>
      <c r="J109" s="235">
        <f t="shared" ca="1" si="25"/>
        <v>11.03647210038312</v>
      </c>
      <c r="K109" s="235">
        <f t="shared" ca="1" si="25"/>
        <v>13.807686517224701</v>
      </c>
      <c r="L109" s="235">
        <f t="shared" ca="1" si="25"/>
        <v>16.738702578715881</v>
      </c>
      <c r="M109" s="235">
        <f t="shared" ca="1" si="25"/>
        <v>19.802339086007663</v>
      </c>
      <c r="N109" s="235">
        <f t="shared" ca="1" si="25"/>
        <v>24.780529862675991</v>
      </c>
      <c r="O109" s="235">
        <f t="shared" ca="1" si="25"/>
        <v>29.230622451007832</v>
      </c>
      <c r="P109" s="235">
        <f t="shared" ca="1" si="25"/>
        <v>33.601665788132983</v>
      </c>
      <c r="Q109" s="235">
        <f t="shared" ca="1" si="25"/>
        <v>38.071179275580235</v>
      </c>
      <c r="R109" s="235">
        <f t="shared" ca="1" si="25"/>
        <v>42.423083812901901</v>
      </c>
      <c r="S109" s="235">
        <f t="shared" ca="1" si="25"/>
        <v>46.546790531696928</v>
      </c>
      <c r="T109" s="235">
        <f t="shared" ca="1" si="25"/>
        <v>50.781110577875076</v>
      </c>
      <c r="U109" s="235">
        <f t="shared" ca="1" si="25"/>
        <v>54.85634276546017</v>
      </c>
      <c r="V109" s="235">
        <f t="shared" ca="1" si="22"/>
        <v>58.860857061213963</v>
      </c>
      <c r="W109" s="235">
        <f t="shared" ca="1" si="22"/>
        <v>62.878673565267377</v>
      </c>
      <c r="X109" s="235">
        <f t="shared" ca="1" si="23"/>
        <v>66.84880702834522</v>
      </c>
    </row>
    <row r="110" spans="1:24">
      <c r="D110" t="str">
        <f t="shared" si="21"/>
        <v>Small Off</v>
      </c>
      <c r="E110" s="235">
        <f t="shared" ca="1" si="24"/>
        <v>0.79464643402202506</v>
      </c>
      <c r="F110" s="235">
        <f t="shared" ca="1" si="25"/>
        <v>2.1422221148993925</v>
      </c>
      <c r="G110" s="235">
        <f t="shared" ca="1" si="22"/>
        <v>3.8690269880199755</v>
      </c>
      <c r="H110" s="235">
        <f t="shared" ca="1" si="22"/>
        <v>5.8882484399776871</v>
      </c>
      <c r="I110" s="235">
        <f t="shared" ca="1" si="22"/>
        <v>8.1613698759621283</v>
      </c>
      <c r="J110" s="235">
        <f t="shared" ca="1" si="22"/>
        <v>10.651947341489056</v>
      </c>
      <c r="K110" s="235">
        <f t="shared" ca="1" si="22"/>
        <v>13.326609114896439</v>
      </c>
      <c r="L110" s="235">
        <f t="shared" ca="1" si="22"/>
        <v>16.155504839915203</v>
      </c>
      <c r="M110" s="235">
        <f t="shared" ca="1" si="22"/>
        <v>19.112400345318843</v>
      </c>
      <c r="N110" s="235">
        <f t="shared" ca="1" si="22"/>
        <v>23.980050401004075</v>
      </c>
      <c r="O110" s="235">
        <f t="shared" ca="1" si="22"/>
        <v>28.316506403060302</v>
      </c>
      <c r="P110" s="235">
        <f t="shared" ca="1" si="22"/>
        <v>32.571592741744126</v>
      </c>
      <c r="Q110" s="235">
        <f t="shared" ca="1" si="22"/>
        <v>36.92343068006533</v>
      </c>
      <c r="R110" s="235">
        <f t="shared" ca="1" si="22"/>
        <v>41.156408192078224</v>
      </c>
      <c r="S110" s="235">
        <f t="shared" ca="1" si="22"/>
        <v>45.160298827344057</v>
      </c>
      <c r="T110" s="235">
        <f t="shared" ca="1" si="22"/>
        <v>49.274194888405894</v>
      </c>
      <c r="U110" s="235">
        <f t="shared" ca="1" si="22"/>
        <v>53.228613250137336</v>
      </c>
      <c r="V110" s="235">
        <f t="shared" ca="1" si="22"/>
        <v>57.112092949263264</v>
      </c>
      <c r="W110" s="235">
        <f t="shared" ca="1" si="22"/>
        <v>61.008785116938789</v>
      </c>
      <c r="X110" s="235">
        <f t="shared" ca="1" si="23"/>
        <v>64.857805999769099</v>
      </c>
    </row>
    <row r="111" spans="1:24">
      <c r="D111" t="str">
        <f t="shared" si="21"/>
        <v>XLarge Ret</v>
      </c>
      <c r="E111" s="235">
        <f t="shared" ca="1" si="24"/>
        <v>0</v>
      </c>
      <c r="F111" s="235">
        <f t="shared" ca="1" si="25"/>
        <v>0</v>
      </c>
      <c r="G111" s="235">
        <f t="shared" ca="1" si="22"/>
        <v>0</v>
      </c>
      <c r="H111" s="235">
        <f t="shared" ca="1" si="22"/>
        <v>0</v>
      </c>
      <c r="I111" s="235">
        <f t="shared" ca="1" si="22"/>
        <v>0</v>
      </c>
      <c r="J111" s="235">
        <f t="shared" ca="1" si="22"/>
        <v>0</v>
      </c>
      <c r="K111" s="235">
        <f t="shared" ca="1" si="22"/>
        <v>0</v>
      </c>
      <c r="L111" s="235">
        <f t="shared" ca="1" si="22"/>
        <v>0</v>
      </c>
      <c r="M111" s="235">
        <f t="shared" ca="1" si="22"/>
        <v>0</v>
      </c>
      <c r="N111" s="235">
        <f t="shared" ca="1" si="22"/>
        <v>0</v>
      </c>
      <c r="O111" s="235">
        <f t="shared" ca="1" si="22"/>
        <v>0</v>
      </c>
      <c r="P111" s="235">
        <f t="shared" ca="1" si="22"/>
        <v>0</v>
      </c>
      <c r="Q111" s="235">
        <f t="shared" ca="1" si="22"/>
        <v>0</v>
      </c>
      <c r="R111" s="235">
        <f t="shared" ca="1" si="22"/>
        <v>0</v>
      </c>
      <c r="S111" s="235">
        <f t="shared" ca="1" si="22"/>
        <v>0</v>
      </c>
      <c r="T111" s="235">
        <f t="shared" ca="1" si="22"/>
        <v>0</v>
      </c>
      <c r="U111" s="235">
        <f t="shared" ca="1" si="22"/>
        <v>0</v>
      </c>
      <c r="V111" s="235">
        <f t="shared" ca="1" si="22"/>
        <v>0</v>
      </c>
      <c r="W111" s="235">
        <f t="shared" ca="1" si="22"/>
        <v>0</v>
      </c>
      <c r="X111" s="235">
        <f t="shared" ca="1" si="23"/>
        <v>0</v>
      </c>
    </row>
    <row r="112" spans="1:24">
      <c r="D112" t="str">
        <f t="shared" si="21"/>
        <v>Large Ret</v>
      </c>
      <c r="E112" s="235">
        <f t="shared" ca="1" si="24"/>
        <v>0</v>
      </c>
      <c r="F112" s="235">
        <f t="shared" ca="1" si="25"/>
        <v>0</v>
      </c>
      <c r="G112" s="235">
        <f t="shared" ca="1" si="22"/>
        <v>0</v>
      </c>
      <c r="H112" s="235">
        <f t="shared" ca="1" si="22"/>
        <v>0</v>
      </c>
      <c r="I112" s="235">
        <f t="shared" ca="1" si="22"/>
        <v>0</v>
      </c>
      <c r="J112" s="235">
        <f t="shared" ca="1" si="22"/>
        <v>0</v>
      </c>
      <c r="K112" s="235">
        <f t="shared" ca="1" si="22"/>
        <v>0</v>
      </c>
      <c r="L112" s="235">
        <f t="shared" ca="1" si="22"/>
        <v>0</v>
      </c>
      <c r="M112" s="235">
        <f t="shared" ca="1" si="22"/>
        <v>0</v>
      </c>
      <c r="N112" s="235">
        <f t="shared" ca="1" si="22"/>
        <v>0</v>
      </c>
      <c r="O112" s="235">
        <f t="shared" ca="1" si="22"/>
        <v>0</v>
      </c>
      <c r="P112" s="235">
        <f t="shared" ca="1" si="22"/>
        <v>0</v>
      </c>
      <c r="Q112" s="235">
        <f t="shared" ca="1" si="22"/>
        <v>0</v>
      </c>
      <c r="R112" s="235">
        <f t="shared" ca="1" si="22"/>
        <v>0</v>
      </c>
      <c r="S112" s="235">
        <f t="shared" ca="1" si="22"/>
        <v>0</v>
      </c>
      <c r="T112" s="235">
        <f t="shared" ca="1" si="22"/>
        <v>0</v>
      </c>
      <c r="U112" s="235">
        <f t="shared" ca="1" si="22"/>
        <v>0</v>
      </c>
      <c r="V112" s="235">
        <f t="shared" ca="1" si="22"/>
        <v>0</v>
      </c>
      <c r="W112" s="235">
        <f t="shared" ca="1" si="22"/>
        <v>0</v>
      </c>
      <c r="X112" s="235">
        <f t="shared" ca="1" si="23"/>
        <v>0</v>
      </c>
    </row>
    <row r="113" spans="4:24">
      <c r="D113" t="str">
        <f t="shared" si="21"/>
        <v>Medium Ret</v>
      </c>
      <c r="E113" s="235">
        <f t="shared" ca="1" si="24"/>
        <v>0</v>
      </c>
      <c r="F113" s="235">
        <f t="shared" ca="1" si="25"/>
        <v>0</v>
      </c>
      <c r="G113" s="235">
        <f t="shared" ca="1" si="22"/>
        <v>0</v>
      </c>
      <c r="H113" s="235">
        <f t="shared" ca="1" si="22"/>
        <v>0</v>
      </c>
      <c r="I113" s="235">
        <f t="shared" ca="1" si="22"/>
        <v>0</v>
      </c>
      <c r="J113" s="235">
        <f t="shared" ca="1" si="22"/>
        <v>0</v>
      </c>
      <c r="K113" s="235">
        <f t="shared" ca="1" si="22"/>
        <v>0</v>
      </c>
      <c r="L113" s="235">
        <f t="shared" ca="1" si="22"/>
        <v>0</v>
      </c>
      <c r="M113" s="235">
        <f t="shared" ca="1" si="22"/>
        <v>0</v>
      </c>
      <c r="N113" s="235">
        <f t="shared" ca="1" si="22"/>
        <v>0</v>
      </c>
      <c r="O113" s="235">
        <f t="shared" ca="1" si="22"/>
        <v>0</v>
      </c>
      <c r="P113" s="235">
        <f t="shared" ca="1" si="22"/>
        <v>0</v>
      </c>
      <c r="Q113" s="235">
        <f t="shared" ca="1" si="22"/>
        <v>0</v>
      </c>
      <c r="R113" s="235">
        <f t="shared" ca="1" si="22"/>
        <v>0</v>
      </c>
      <c r="S113" s="235">
        <f t="shared" ca="1" si="22"/>
        <v>0</v>
      </c>
      <c r="T113" s="235">
        <f t="shared" ca="1" si="22"/>
        <v>0</v>
      </c>
      <c r="U113" s="235">
        <f t="shared" ca="1" si="22"/>
        <v>0</v>
      </c>
      <c r="V113" s="235">
        <f t="shared" ca="1" si="22"/>
        <v>0</v>
      </c>
      <c r="W113" s="235">
        <f t="shared" ca="1" si="22"/>
        <v>0</v>
      </c>
      <c r="X113" s="235">
        <f t="shared" ca="1" si="23"/>
        <v>0</v>
      </c>
    </row>
    <row r="114" spans="4:24">
      <c r="D114" t="str">
        <f t="shared" si="21"/>
        <v>Small Ret</v>
      </c>
      <c r="E114" s="235">
        <f t="shared" ca="1" si="24"/>
        <v>0</v>
      </c>
      <c r="F114" s="235">
        <f t="shared" ca="1" si="25"/>
        <v>0</v>
      </c>
      <c r="G114" s="235">
        <f t="shared" ca="1" si="22"/>
        <v>0</v>
      </c>
      <c r="H114" s="235">
        <f t="shared" ca="1" si="22"/>
        <v>0</v>
      </c>
      <c r="I114" s="235">
        <f t="shared" ca="1" si="22"/>
        <v>0</v>
      </c>
      <c r="J114" s="235">
        <f t="shared" ca="1" si="22"/>
        <v>0</v>
      </c>
      <c r="K114" s="235">
        <f t="shared" ca="1" si="22"/>
        <v>0</v>
      </c>
      <c r="L114" s="235">
        <f t="shared" ca="1" si="22"/>
        <v>0</v>
      </c>
      <c r="M114" s="235">
        <f t="shared" ca="1" si="22"/>
        <v>0</v>
      </c>
      <c r="N114" s="235">
        <f t="shared" ca="1" si="22"/>
        <v>0</v>
      </c>
      <c r="O114" s="235">
        <f t="shared" ca="1" si="22"/>
        <v>0</v>
      </c>
      <c r="P114" s="235">
        <f t="shared" ca="1" si="22"/>
        <v>0</v>
      </c>
      <c r="Q114" s="235">
        <f t="shared" ca="1" si="22"/>
        <v>0</v>
      </c>
      <c r="R114" s="235">
        <f t="shared" ca="1" si="22"/>
        <v>0</v>
      </c>
      <c r="S114" s="235">
        <f t="shared" ca="1" si="22"/>
        <v>0</v>
      </c>
      <c r="T114" s="235">
        <f t="shared" ca="1" si="22"/>
        <v>0</v>
      </c>
      <c r="U114" s="235">
        <f t="shared" ca="1" si="22"/>
        <v>0</v>
      </c>
      <c r="V114" s="235">
        <f t="shared" ca="1" si="22"/>
        <v>0</v>
      </c>
      <c r="W114" s="235">
        <f t="shared" ca="1" si="22"/>
        <v>0</v>
      </c>
      <c r="X114" s="235">
        <f t="shared" ca="1" si="23"/>
        <v>0</v>
      </c>
    </row>
    <row r="115" spans="4:24">
      <c r="D115" t="str">
        <f t="shared" si="21"/>
        <v>School K-12</v>
      </c>
      <c r="E115" s="235">
        <f t="shared" ca="1" si="24"/>
        <v>1.5147344966153828</v>
      </c>
      <c r="F115" s="235">
        <f t="shared" ca="1" si="25"/>
        <v>4.0806143467323563</v>
      </c>
      <c r="G115" s="235">
        <f t="shared" ca="1" si="22"/>
        <v>7.3649458874886591</v>
      </c>
      <c r="H115" s="235">
        <f t="shared" ca="1" si="22"/>
        <v>11.201207808457283</v>
      </c>
      <c r="I115" s="235">
        <f t="shared" ca="1" si="22"/>
        <v>15.515082354751861</v>
      </c>
      <c r="J115" s="235">
        <f t="shared" ca="1" si="22"/>
        <v>20.236424804651463</v>
      </c>
      <c r="K115" s="235">
        <f t="shared" ca="1" si="22"/>
        <v>25.301138411494563</v>
      </c>
      <c r="L115" s="235">
        <f t="shared" ca="1" si="22"/>
        <v>30.651997757010587</v>
      </c>
      <c r="M115" s="235">
        <f t="shared" ca="1" si="22"/>
        <v>36.238798046042447</v>
      </c>
      <c r="N115" s="235">
        <f t="shared" ca="1" si="22"/>
        <v>44.645717627397296</v>
      </c>
      <c r="O115" s="235">
        <f t="shared" ca="1" si="22"/>
        <v>52.310056701393663</v>
      </c>
      <c r="P115" s="235">
        <f t="shared" ca="1" si="22"/>
        <v>59.876926672120391</v>
      </c>
      <c r="Q115" s="235">
        <f t="shared" ca="1" si="22"/>
        <v>67.598197984479228</v>
      </c>
      <c r="R115" s="235">
        <f t="shared" ca="1" si="22"/>
        <v>75.154408079779472</v>
      </c>
      <c r="S115" s="235">
        <f t="shared" ca="1" si="22"/>
        <v>82.38077018486544</v>
      </c>
      <c r="T115" s="235">
        <f t="shared" ca="1" si="22"/>
        <v>89.767419852382488</v>
      </c>
      <c r="U115" s="235">
        <f t="shared" ca="1" si="22"/>
        <v>96.919581466575309</v>
      </c>
      <c r="V115" s="235">
        <f t="shared" ca="1" si="22"/>
        <v>103.96412769586125</v>
      </c>
      <c r="W115" s="235">
        <f t="shared" ca="1" si="22"/>
        <v>111.02200987722807</v>
      </c>
      <c r="X115" s="235">
        <f t="shared" ca="1" si="23"/>
        <v>118.00346201821885</v>
      </c>
    </row>
    <row r="116" spans="4:24">
      <c r="D116" t="str">
        <f t="shared" si="21"/>
        <v>University</v>
      </c>
      <c r="E116" s="235">
        <f t="shared" ca="1" si="24"/>
        <v>0.48893924004957973</v>
      </c>
      <c r="F116" s="235">
        <f t="shared" ca="1" si="25"/>
        <v>1.3171763646268495</v>
      </c>
      <c r="G116" s="235">
        <f t="shared" ca="1" si="22"/>
        <v>2.3773216053911139</v>
      </c>
      <c r="H116" s="235">
        <f t="shared" ca="1" si="22"/>
        <v>3.6156237583167377</v>
      </c>
      <c r="I116" s="235">
        <f t="shared" ca="1" si="22"/>
        <v>5.0080938889221169</v>
      </c>
      <c r="J116" s="235">
        <f t="shared" ca="1" si="22"/>
        <v>6.5320900708443448</v>
      </c>
      <c r="K116" s="235">
        <f t="shared" ca="1" si="22"/>
        <v>8.1669225959712985</v>
      </c>
      <c r="L116" s="235">
        <f t="shared" ca="1" si="22"/>
        <v>9.8941197436263497</v>
      </c>
      <c r="M116" s="235">
        <f t="shared" ca="1" si="22"/>
        <v>11.697475971223781</v>
      </c>
      <c r="N116" s="235">
        <f t="shared" ca="1" si="22"/>
        <v>15.237159198587596</v>
      </c>
      <c r="O116" s="235">
        <f t="shared" ca="1" si="22"/>
        <v>18.254885828026254</v>
      </c>
      <c r="P116" s="235">
        <f t="shared" ca="1" si="22"/>
        <v>21.17451543386062</v>
      </c>
      <c r="Q116" s="235">
        <f t="shared" ca="1" si="22"/>
        <v>24.166468161395851</v>
      </c>
      <c r="R116" s="235">
        <f t="shared" ca="1" si="22"/>
        <v>27.034900961922631</v>
      </c>
      <c r="S116" s="235">
        <f t="shared" ca="1" si="22"/>
        <v>29.680786477444848</v>
      </c>
      <c r="T116" s="235">
        <f t="shared" ca="1" si="22"/>
        <v>32.421034768714783</v>
      </c>
      <c r="U116" s="235">
        <f t="shared" ca="1" si="22"/>
        <v>35.007690357117305</v>
      </c>
      <c r="V116" s="235">
        <f t="shared" ca="1" si="22"/>
        <v>37.52435612567816</v>
      </c>
      <c r="W116" s="235">
        <f t="shared" ca="1" si="22"/>
        <v>40.050234036655716</v>
      </c>
      <c r="X116" s="235">
        <f t="shared" ca="1" si="23"/>
        <v>42.529780315213664</v>
      </c>
    </row>
    <row r="117" spans="4:24">
      <c r="D117" t="str">
        <f t="shared" si="21"/>
        <v>Warehouse</v>
      </c>
      <c r="E117" s="235">
        <f t="shared" ca="1" si="24"/>
        <v>2.6519935258100982</v>
      </c>
      <c r="F117" s="235">
        <f t="shared" ca="1" si="25"/>
        <v>7.1461341491825578</v>
      </c>
      <c r="G117" s="235">
        <f t="shared" ca="1" si="22"/>
        <v>12.900953963853638</v>
      </c>
      <c r="H117" s="235">
        <f t="shared" ca="1" si="22"/>
        <v>19.62556839353751</v>
      </c>
      <c r="I117" s="235">
        <f t="shared" ca="1" si="22"/>
        <v>27.190431024865546</v>
      </c>
      <c r="J117" s="235">
        <f t="shared" ca="1" si="22"/>
        <v>35.473159700495572</v>
      </c>
      <c r="K117" s="235">
        <f t="shared" ca="1" si="22"/>
        <v>44.361838717254869</v>
      </c>
      <c r="L117" s="235">
        <f t="shared" ca="1" si="22"/>
        <v>53.756481342896194</v>
      </c>
      <c r="M117" s="235">
        <f t="shared" ca="1" si="22"/>
        <v>63.569311315437858</v>
      </c>
      <c r="N117" s="235">
        <f t="shared" ca="1" si="22"/>
        <v>76.196465064591521</v>
      </c>
      <c r="O117" s="235">
        <f t="shared" ca="1" si="22"/>
        <v>88.25594141157076</v>
      </c>
      <c r="P117" s="235">
        <f t="shared" ca="1" si="22"/>
        <v>100.32153546714203</v>
      </c>
      <c r="Q117" s="235">
        <f t="shared" ca="1" si="22"/>
        <v>112.60449699046447</v>
      </c>
      <c r="R117" s="235">
        <f t="shared" ca="1" si="22"/>
        <v>124.78431471247211</v>
      </c>
      <c r="S117" s="235">
        <f t="shared" ca="1" si="22"/>
        <v>136.69047629937984</v>
      </c>
      <c r="T117" s="235">
        <f t="shared" ca="1" si="22"/>
        <v>148.7721133028947</v>
      </c>
      <c r="U117" s="235">
        <f t="shared" ca="1" si="22"/>
        <v>160.64850449395607</v>
      </c>
      <c r="V117" s="235">
        <f t="shared" ca="1" si="22"/>
        <v>172.43180381582451</v>
      </c>
      <c r="W117" s="235">
        <f t="shared" ca="1" si="22"/>
        <v>184.23021940150545</v>
      </c>
      <c r="X117" s="235">
        <f t="shared" ca="1" si="23"/>
        <v>195.9549720301361</v>
      </c>
    </row>
    <row r="118" spans="4:24">
      <c r="D118" t="str">
        <f t="shared" si="21"/>
        <v>Supermarket</v>
      </c>
      <c r="E118" s="235">
        <f t="shared" ca="1" si="24"/>
        <v>0</v>
      </c>
      <c r="F118" s="235">
        <f t="shared" ca="1" si="25"/>
        <v>0</v>
      </c>
      <c r="G118" s="235">
        <f t="shared" ca="1" si="22"/>
        <v>0</v>
      </c>
      <c r="H118" s="235">
        <f t="shared" ca="1" si="22"/>
        <v>0</v>
      </c>
      <c r="I118" s="235">
        <f t="shared" ca="1" si="22"/>
        <v>0</v>
      </c>
      <c r="J118" s="235">
        <f t="shared" ca="1" si="22"/>
        <v>0</v>
      </c>
      <c r="K118" s="235">
        <f t="shared" ca="1" si="22"/>
        <v>0</v>
      </c>
      <c r="L118" s="235">
        <f t="shared" ca="1" si="22"/>
        <v>0</v>
      </c>
      <c r="M118" s="235">
        <f t="shared" ca="1" si="22"/>
        <v>0</v>
      </c>
      <c r="N118" s="235">
        <f t="shared" ca="1" si="22"/>
        <v>0</v>
      </c>
      <c r="O118" s="235">
        <f t="shared" ca="1" si="22"/>
        <v>0</v>
      </c>
      <c r="P118" s="235">
        <f t="shared" ca="1" si="22"/>
        <v>0</v>
      </c>
      <c r="Q118" s="235">
        <f t="shared" ca="1" si="22"/>
        <v>0</v>
      </c>
      <c r="R118" s="235">
        <f t="shared" ca="1" si="22"/>
        <v>0</v>
      </c>
      <c r="S118" s="235">
        <f t="shared" ca="1" si="22"/>
        <v>0</v>
      </c>
      <c r="T118" s="235">
        <f t="shared" ca="1" si="22"/>
        <v>0</v>
      </c>
      <c r="U118" s="235">
        <f t="shared" ca="1" si="22"/>
        <v>0</v>
      </c>
      <c r="V118" s="235">
        <f t="shared" ca="1" si="22"/>
        <v>0</v>
      </c>
      <c r="W118" s="235">
        <f t="shared" ca="1" si="22"/>
        <v>0</v>
      </c>
      <c r="X118" s="235">
        <f t="shared" ca="1" si="23"/>
        <v>0</v>
      </c>
    </row>
    <row r="119" spans="4:24">
      <c r="D119" t="str">
        <f t="shared" si="21"/>
        <v>MiniMart</v>
      </c>
      <c r="E119" s="235">
        <f t="shared" ca="1" si="24"/>
        <v>0</v>
      </c>
      <c r="F119" s="235">
        <f t="shared" ca="1" si="25"/>
        <v>0</v>
      </c>
      <c r="G119" s="235">
        <f t="shared" ca="1" si="22"/>
        <v>0</v>
      </c>
      <c r="H119" s="235">
        <f t="shared" ca="1" si="22"/>
        <v>0</v>
      </c>
      <c r="I119" s="235">
        <f t="shared" ca="1" si="22"/>
        <v>0</v>
      </c>
      <c r="J119" s="235">
        <f t="shared" ca="1" si="22"/>
        <v>0</v>
      </c>
      <c r="K119" s="235">
        <f t="shared" ca="1" si="22"/>
        <v>0</v>
      </c>
      <c r="L119" s="235">
        <f t="shared" ca="1" si="22"/>
        <v>0</v>
      </c>
      <c r="M119" s="235">
        <f t="shared" ca="1" si="22"/>
        <v>0</v>
      </c>
      <c r="N119" s="235">
        <f t="shared" ca="1" si="22"/>
        <v>0</v>
      </c>
      <c r="O119" s="235">
        <f t="shared" ca="1" si="22"/>
        <v>0</v>
      </c>
      <c r="P119" s="235">
        <f t="shared" ca="1" si="22"/>
        <v>0</v>
      </c>
      <c r="Q119" s="235">
        <f t="shared" ca="1" si="22"/>
        <v>0</v>
      </c>
      <c r="R119" s="235">
        <f t="shared" ca="1" si="22"/>
        <v>0</v>
      </c>
      <c r="S119" s="235">
        <f t="shared" ca="1" si="22"/>
        <v>0</v>
      </c>
      <c r="T119" s="235">
        <f t="shared" ca="1" si="22"/>
        <v>0</v>
      </c>
      <c r="U119" s="235">
        <f t="shared" ca="1" si="22"/>
        <v>0</v>
      </c>
      <c r="V119" s="235">
        <f t="shared" ca="1" si="22"/>
        <v>0</v>
      </c>
      <c r="W119" s="235">
        <f t="shared" ca="1" si="22"/>
        <v>0</v>
      </c>
      <c r="X119" s="235">
        <f t="shared" ca="1" si="23"/>
        <v>0</v>
      </c>
    </row>
    <row r="120" spans="4:24">
      <c r="D120" t="str">
        <f t="shared" si="21"/>
        <v>Restaurant</v>
      </c>
      <c r="E120" s="235">
        <f t="shared" ca="1" si="24"/>
        <v>0</v>
      </c>
      <c r="F120" s="235">
        <f t="shared" ca="1" si="25"/>
        <v>0</v>
      </c>
      <c r="G120" s="235">
        <f t="shared" ca="1" si="22"/>
        <v>0</v>
      </c>
      <c r="H120" s="235">
        <f t="shared" ca="1" si="22"/>
        <v>0</v>
      </c>
      <c r="I120" s="235">
        <f t="shared" ca="1" si="22"/>
        <v>0</v>
      </c>
      <c r="J120" s="235">
        <f t="shared" ca="1" si="22"/>
        <v>0</v>
      </c>
      <c r="K120" s="235">
        <f t="shared" ca="1" si="22"/>
        <v>0</v>
      </c>
      <c r="L120" s="235">
        <f t="shared" ca="1" si="22"/>
        <v>0</v>
      </c>
      <c r="M120" s="235">
        <f t="shared" ca="1" si="22"/>
        <v>0</v>
      </c>
      <c r="N120" s="235">
        <f t="shared" ca="1" si="22"/>
        <v>0</v>
      </c>
      <c r="O120" s="235">
        <f t="shared" ca="1" si="22"/>
        <v>0</v>
      </c>
      <c r="P120" s="235">
        <f t="shared" ca="1" si="22"/>
        <v>0</v>
      </c>
      <c r="Q120" s="235">
        <f t="shared" ca="1" si="22"/>
        <v>0</v>
      </c>
      <c r="R120" s="235">
        <f t="shared" ca="1" si="22"/>
        <v>0</v>
      </c>
      <c r="S120" s="235">
        <f t="shared" ca="1" si="22"/>
        <v>0</v>
      </c>
      <c r="T120" s="235">
        <f t="shared" ca="1" si="22"/>
        <v>0</v>
      </c>
      <c r="U120" s="235">
        <f t="shared" ca="1" si="22"/>
        <v>0</v>
      </c>
      <c r="V120" s="235">
        <f t="shared" ca="1" si="22"/>
        <v>0</v>
      </c>
      <c r="W120" s="235">
        <f t="shared" ca="1" si="22"/>
        <v>0</v>
      </c>
      <c r="X120" s="235">
        <f t="shared" ca="1" si="23"/>
        <v>0</v>
      </c>
    </row>
    <row r="121" spans="4:24">
      <c r="D121" t="str">
        <f t="shared" si="21"/>
        <v>Lodging</v>
      </c>
      <c r="E121" s="235">
        <f t="shared" ca="1" si="24"/>
        <v>0</v>
      </c>
      <c r="F121" s="235">
        <f t="shared" ca="1" si="25"/>
        <v>0</v>
      </c>
      <c r="G121" s="235">
        <f t="shared" ca="1" si="22"/>
        <v>0</v>
      </c>
      <c r="H121" s="235">
        <f t="shared" ca="1" si="22"/>
        <v>0</v>
      </c>
      <c r="I121" s="235">
        <f t="shared" ca="1" si="22"/>
        <v>0</v>
      </c>
      <c r="J121" s="235">
        <f t="shared" ca="1" si="22"/>
        <v>0</v>
      </c>
      <c r="K121" s="235">
        <f t="shared" ca="1" si="22"/>
        <v>0</v>
      </c>
      <c r="L121" s="235">
        <f t="shared" ca="1" si="22"/>
        <v>0</v>
      </c>
      <c r="M121" s="235">
        <f t="shared" ca="1" si="22"/>
        <v>0</v>
      </c>
      <c r="N121" s="235">
        <f t="shared" ca="1" si="22"/>
        <v>0</v>
      </c>
      <c r="O121" s="235">
        <f t="shared" ca="1" si="22"/>
        <v>0</v>
      </c>
      <c r="P121" s="235">
        <f t="shared" ca="1" si="22"/>
        <v>0</v>
      </c>
      <c r="Q121" s="235">
        <f t="shared" ca="1" si="22"/>
        <v>0</v>
      </c>
      <c r="R121" s="235">
        <f t="shared" ca="1" si="22"/>
        <v>0</v>
      </c>
      <c r="S121" s="235">
        <f t="shared" ca="1" si="22"/>
        <v>0</v>
      </c>
      <c r="T121" s="235">
        <f t="shared" ca="1" si="22"/>
        <v>0</v>
      </c>
      <c r="U121" s="235">
        <f t="shared" ca="1" si="22"/>
        <v>0</v>
      </c>
      <c r="V121" s="235">
        <f t="shared" ca="1" si="22"/>
        <v>0</v>
      </c>
      <c r="W121" s="235">
        <f t="shared" ca="1" si="22"/>
        <v>0</v>
      </c>
      <c r="X121" s="235">
        <f t="shared" ca="1" si="23"/>
        <v>0</v>
      </c>
    </row>
    <row r="122" spans="4:24">
      <c r="D122" t="str">
        <f t="shared" si="21"/>
        <v>Hospital</v>
      </c>
      <c r="E122" s="235">
        <f t="shared" ca="1" si="24"/>
        <v>0</v>
      </c>
      <c r="F122" s="235">
        <f t="shared" ca="1" si="25"/>
        <v>0</v>
      </c>
      <c r="G122" s="235">
        <f t="shared" ca="1" si="22"/>
        <v>0</v>
      </c>
      <c r="H122" s="235">
        <f t="shared" ca="1" si="22"/>
        <v>0</v>
      </c>
      <c r="I122" s="235">
        <f t="shared" ca="1" si="22"/>
        <v>0</v>
      </c>
      <c r="J122" s="235">
        <f t="shared" ca="1" si="22"/>
        <v>0</v>
      </c>
      <c r="K122" s="235">
        <f t="shared" ca="1" si="22"/>
        <v>0</v>
      </c>
      <c r="L122" s="235">
        <f t="shared" ca="1" si="22"/>
        <v>0</v>
      </c>
      <c r="M122" s="235">
        <f t="shared" ca="1" si="22"/>
        <v>0</v>
      </c>
      <c r="N122" s="235">
        <f t="shared" ca="1" si="22"/>
        <v>0</v>
      </c>
      <c r="O122" s="235">
        <f t="shared" ca="1" si="22"/>
        <v>0</v>
      </c>
      <c r="P122" s="235">
        <f t="shared" ca="1" si="22"/>
        <v>0</v>
      </c>
      <c r="Q122" s="235">
        <f t="shared" ca="1" si="22"/>
        <v>0</v>
      </c>
      <c r="R122" s="235">
        <f t="shared" ca="1" si="22"/>
        <v>0</v>
      </c>
      <c r="S122" s="235">
        <f t="shared" ca="1" si="22"/>
        <v>0</v>
      </c>
      <c r="T122" s="235">
        <f t="shared" ca="1" si="22"/>
        <v>0</v>
      </c>
      <c r="U122" s="235">
        <f t="shared" ca="1" si="22"/>
        <v>0</v>
      </c>
      <c r="V122" s="235">
        <f t="shared" ca="1" si="22"/>
        <v>0</v>
      </c>
      <c r="W122" s="235">
        <f t="shared" ca="1" si="22"/>
        <v>0</v>
      </c>
      <c r="X122" s="235">
        <f t="shared" ca="1" si="23"/>
        <v>0</v>
      </c>
    </row>
    <row r="123" spans="4:24">
      <c r="D123" t="str">
        <f t="shared" si="21"/>
        <v>Residential Care</v>
      </c>
      <c r="E123" s="235">
        <f t="shared" ca="1" si="24"/>
        <v>0</v>
      </c>
      <c r="F123" s="235">
        <f t="shared" ca="1" si="25"/>
        <v>0</v>
      </c>
      <c r="G123" s="235">
        <f t="shared" ca="1" si="22"/>
        <v>0</v>
      </c>
      <c r="H123" s="235">
        <f t="shared" ca="1" si="22"/>
        <v>0</v>
      </c>
      <c r="I123" s="235">
        <f t="shared" ca="1" si="22"/>
        <v>0</v>
      </c>
      <c r="J123" s="235">
        <f t="shared" ca="1" si="22"/>
        <v>0</v>
      </c>
      <c r="K123" s="235">
        <f t="shared" ca="1" si="22"/>
        <v>0</v>
      </c>
      <c r="L123" s="235">
        <f t="shared" ca="1" si="22"/>
        <v>0</v>
      </c>
      <c r="M123" s="235">
        <f t="shared" ca="1" si="22"/>
        <v>0</v>
      </c>
      <c r="N123" s="235">
        <f t="shared" ca="1" si="22"/>
        <v>0</v>
      </c>
      <c r="O123" s="235">
        <f t="shared" ca="1" si="22"/>
        <v>0</v>
      </c>
      <c r="P123" s="235">
        <f t="shared" ca="1" si="22"/>
        <v>0</v>
      </c>
      <c r="Q123" s="235">
        <f t="shared" ca="1" si="22"/>
        <v>0</v>
      </c>
      <c r="R123" s="235">
        <f t="shared" ca="1" si="22"/>
        <v>0</v>
      </c>
      <c r="S123" s="235">
        <f t="shared" ca="1" si="22"/>
        <v>0</v>
      </c>
      <c r="T123" s="235">
        <f t="shared" ca="1" si="22"/>
        <v>0</v>
      </c>
      <c r="U123" s="235">
        <f t="shared" ca="1" si="22"/>
        <v>0</v>
      </c>
      <c r="V123" s="235">
        <f t="shared" ref="G123:W125" ca="1" si="26">U123+V99</f>
        <v>0</v>
      </c>
      <c r="W123" s="235">
        <f t="shared" ca="1" si="26"/>
        <v>0</v>
      </c>
      <c r="X123" s="235">
        <f t="shared" ref="X123" ca="1" si="27">W123+X99</f>
        <v>0</v>
      </c>
    </row>
    <row r="124" spans="4:24">
      <c r="D124" t="str">
        <f t="shared" si="21"/>
        <v>Assembly</v>
      </c>
      <c r="E124" s="235">
        <f t="shared" ca="1" si="24"/>
        <v>0</v>
      </c>
      <c r="F124" s="235">
        <f t="shared" ca="1" si="25"/>
        <v>0</v>
      </c>
      <c r="G124" s="235">
        <f t="shared" ca="1" si="26"/>
        <v>0</v>
      </c>
      <c r="H124" s="235">
        <f t="shared" ca="1" si="26"/>
        <v>0</v>
      </c>
      <c r="I124" s="235">
        <f t="shared" ca="1" si="26"/>
        <v>0</v>
      </c>
      <c r="J124" s="235">
        <f t="shared" ca="1" si="26"/>
        <v>0</v>
      </c>
      <c r="K124" s="235">
        <f t="shared" ca="1" si="26"/>
        <v>0</v>
      </c>
      <c r="L124" s="235">
        <f t="shared" ca="1" si="26"/>
        <v>0</v>
      </c>
      <c r="M124" s="235">
        <f t="shared" ca="1" si="26"/>
        <v>0</v>
      </c>
      <c r="N124" s="235">
        <f t="shared" ca="1" si="26"/>
        <v>0</v>
      </c>
      <c r="O124" s="235">
        <f t="shared" ca="1" si="26"/>
        <v>0</v>
      </c>
      <c r="P124" s="235">
        <f t="shared" ca="1" si="26"/>
        <v>0</v>
      </c>
      <c r="Q124" s="235">
        <f t="shared" ca="1" si="26"/>
        <v>0</v>
      </c>
      <c r="R124" s="235">
        <f t="shared" ca="1" si="26"/>
        <v>0</v>
      </c>
      <c r="S124" s="235">
        <f t="shared" ca="1" si="26"/>
        <v>0</v>
      </c>
      <c r="T124" s="235">
        <f t="shared" ca="1" si="26"/>
        <v>0</v>
      </c>
      <c r="U124" s="235">
        <f t="shared" ca="1" si="26"/>
        <v>0</v>
      </c>
      <c r="V124" s="235">
        <f t="shared" ca="1" si="26"/>
        <v>0</v>
      </c>
      <c r="W124" s="235">
        <f t="shared" ca="1" si="26"/>
        <v>0</v>
      </c>
      <c r="X124" s="235">
        <f t="shared" ref="X124" ca="1" si="28">W124+X100</f>
        <v>0</v>
      </c>
    </row>
    <row r="125" spans="4:24">
      <c r="D125" t="str">
        <f t="shared" si="21"/>
        <v>Other</v>
      </c>
      <c r="E125" s="235">
        <f t="shared" ca="1" si="24"/>
        <v>0.6916878243390342</v>
      </c>
      <c r="F125" s="235">
        <f t="shared" ca="1" si="25"/>
        <v>1.8576054107157804</v>
      </c>
      <c r="G125" s="235">
        <f t="shared" ca="1" si="26"/>
        <v>3.3426395921173828</v>
      </c>
      <c r="H125" s="235">
        <f t="shared" ca="1" si="26"/>
        <v>5.0686985740394723</v>
      </c>
      <c r="I125" s="235">
        <f t="shared" ca="1" si="26"/>
        <v>7.0001011854326434</v>
      </c>
      <c r="J125" s="235">
        <f t="shared" ca="1" si="26"/>
        <v>9.1035343993828697</v>
      </c>
      <c r="K125" s="235">
        <f t="shared" ca="1" si="26"/>
        <v>11.348842999893849</v>
      </c>
      <c r="L125" s="235">
        <f t="shared" ca="1" si="26"/>
        <v>13.709335390102051</v>
      </c>
      <c r="M125" s="235">
        <f t="shared" ca="1" si="26"/>
        <v>16.161785258998378</v>
      </c>
      <c r="N125" s="235">
        <f t="shared" ca="1" si="26"/>
        <v>19.53058856625557</v>
      </c>
      <c r="O125" s="235">
        <f t="shared" ca="1" si="26"/>
        <v>22.665958179585775</v>
      </c>
      <c r="P125" s="235">
        <f t="shared" ca="1" si="26"/>
        <v>25.77004793975226</v>
      </c>
      <c r="Q125" s="235">
        <f t="shared" ca="1" si="26"/>
        <v>28.91991769937658</v>
      </c>
      <c r="R125" s="235">
        <f t="shared" ca="1" si="26"/>
        <v>32.010006233962393</v>
      </c>
      <c r="S125" s="235">
        <f t="shared" ca="1" si="26"/>
        <v>34.985190513066868</v>
      </c>
      <c r="T125" s="235">
        <f t="shared" ca="1" si="26"/>
        <v>38.001355008661754</v>
      </c>
      <c r="U125" s="235">
        <f t="shared" ca="1" si="26"/>
        <v>40.930462476894064</v>
      </c>
      <c r="V125" s="235">
        <f t="shared" ca="1" si="26"/>
        <v>43.812422480599921</v>
      </c>
      <c r="W125" s="235">
        <f t="shared" ca="1" si="26"/>
        <v>46.685489358289246</v>
      </c>
      <c r="X125" s="235">
        <f t="shared" ref="X125" ca="1" si="29">W125+X101</f>
        <v>49.520395682760977</v>
      </c>
    </row>
    <row r="126" spans="4:24">
      <c r="E126" s="235"/>
      <c r="F126" s="235"/>
      <c r="G126" s="235"/>
      <c r="H126" s="235"/>
      <c r="I126" s="235"/>
      <c r="J126" s="235"/>
      <c r="K126" s="235"/>
      <c r="L126" s="235"/>
      <c r="M126" s="235"/>
      <c r="N126" s="235"/>
      <c r="O126" s="235"/>
      <c r="P126" s="235"/>
      <c r="Q126" s="235"/>
      <c r="R126" s="235"/>
      <c r="S126" s="235"/>
      <c r="T126" s="235"/>
      <c r="U126" s="235"/>
      <c r="V126" s="235"/>
      <c r="W126" s="235"/>
      <c r="X126" s="235"/>
    </row>
    <row r="127" spans="4:24">
      <c r="D127" t="s">
        <v>337</v>
      </c>
      <c r="E127" s="164">
        <f ca="1">SUM(E108:E125)</f>
        <v>8.6060182222418433</v>
      </c>
      <c r="F127" s="164">
        <f t="shared" ref="F127:X127" ca="1" si="30">SUM(F108:F125)</f>
        <v>23.186292820795686</v>
      </c>
      <c r="G127" s="164">
        <f t="shared" ca="1" si="30"/>
        <v>41.85185512627001</v>
      </c>
      <c r="H127" s="164">
        <f t="shared" ca="1" si="30"/>
        <v>63.657457596805955</v>
      </c>
      <c r="I127" s="164">
        <f t="shared" ca="1" si="30"/>
        <v>88.18161821955124</v>
      </c>
      <c r="J127" s="164">
        <f t="shared" ca="1" si="30"/>
        <v>115.02640684666038</v>
      </c>
      <c r="K127" s="164">
        <f t="shared" ca="1" si="30"/>
        <v>143.82811631227079</v>
      </c>
      <c r="L127" s="164">
        <f t="shared" ca="1" si="30"/>
        <v>174.26196166985855</v>
      </c>
      <c r="M127" s="164">
        <f t="shared" ca="1" si="30"/>
        <v>206.04294967735763</v>
      </c>
      <c r="N127" s="164">
        <f t="shared" ca="1" si="30"/>
        <v>251.95919009584759</v>
      </c>
      <c r="O127" s="164">
        <f t="shared" ca="1" si="30"/>
        <v>294.31060271358848</v>
      </c>
      <c r="P127" s="164">
        <f t="shared" ca="1" si="30"/>
        <v>336.26793465364034</v>
      </c>
      <c r="Q127" s="164">
        <f t="shared" ca="1" si="30"/>
        <v>379.05779727855634</v>
      </c>
      <c r="R127" s="164">
        <f t="shared" ca="1" si="30"/>
        <v>421.07773385527707</v>
      </c>
      <c r="S127" s="164">
        <f t="shared" ca="1" si="30"/>
        <v>461.49656428624428</v>
      </c>
      <c r="T127" s="164">
        <f t="shared" ca="1" si="30"/>
        <v>502.73505377596155</v>
      </c>
      <c r="U127" s="164">
        <f t="shared" ca="1" si="30"/>
        <v>542.82661402824317</v>
      </c>
      <c r="V127" s="164">
        <f t="shared" ca="1" si="30"/>
        <v>582.39424574178702</v>
      </c>
      <c r="W127" s="164">
        <f t="shared" ca="1" si="30"/>
        <v>622.03302253735967</v>
      </c>
      <c r="X127" s="164">
        <f t="shared" ca="1" si="30"/>
        <v>661.29384181435478</v>
      </c>
    </row>
    <row r="131" spans="1:28" ht="15">
      <c r="A131" s="103" t="s">
        <v>81</v>
      </c>
      <c r="B131" s="23"/>
      <c r="C131" s="104"/>
      <c r="D131" s="88" t="str">
        <f>$C$8</f>
        <v>Lighting Controls Interior-NR</v>
      </c>
      <c r="E131" s="23" t="s">
        <v>207</v>
      </c>
      <c r="F131" s="23" t="s">
        <v>970</v>
      </c>
      <c r="G131" s="23"/>
      <c r="H131" s="23"/>
      <c r="I131" s="23"/>
      <c r="J131" s="23"/>
      <c r="K131" s="23"/>
      <c r="L131" s="23"/>
      <c r="M131" s="23"/>
      <c r="N131" s="23"/>
      <c r="O131" s="23"/>
      <c r="P131" s="23"/>
      <c r="Q131" s="23"/>
      <c r="R131" s="23"/>
      <c r="S131" s="23"/>
      <c r="T131" s="23"/>
      <c r="U131" s="23"/>
      <c r="V131" s="23"/>
      <c r="W131" s="23"/>
      <c r="X131" s="23"/>
      <c r="Y131" s="23"/>
    </row>
    <row r="132" spans="1:28" ht="15">
      <c r="A132" s="88" t="s">
        <v>208</v>
      </c>
      <c r="B132" s="88" t="s">
        <v>83</v>
      </c>
      <c r="C132" s="88"/>
      <c r="D132" s="88">
        <v>1000</v>
      </c>
      <c r="E132" s="91">
        <f t="shared" ref="E132:X133" si="31">E11</f>
        <v>2016</v>
      </c>
      <c r="F132" s="91">
        <f t="shared" si="31"/>
        <v>2017</v>
      </c>
      <c r="G132" s="91">
        <f t="shared" si="31"/>
        <v>2018</v>
      </c>
      <c r="H132" s="91">
        <f t="shared" si="31"/>
        <v>2019</v>
      </c>
      <c r="I132" s="91">
        <f t="shared" si="31"/>
        <v>2020</v>
      </c>
      <c r="J132" s="91">
        <f t="shared" si="31"/>
        <v>2021</v>
      </c>
      <c r="K132" s="91">
        <f t="shared" si="31"/>
        <v>2022</v>
      </c>
      <c r="L132" s="91">
        <f t="shared" si="31"/>
        <v>2023</v>
      </c>
      <c r="M132" s="91">
        <f t="shared" si="31"/>
        <v>2024</v>
      </c>
      <c r="N132" s="91">
        <f t="shared" si="31"/>
        <v>2025</v>
      </c>
      <c r="O132" s="91">
        <f t="shared" si="31"/>
        <v>2026</v>
      </c>
      <c r="P132" s="91">
        <f t="shared" si="31"/>
        <v>2027</v>
      </c>
      <c r="Q132" s="91">
        <f t="shared" si="31"/>
        <v>2028</v>
      </c>
      <c r="R132" s="91">
        <f t="shared" si="31"/>
        <v>2029</v>
      </c>
      <c r="S132" s="91">
        <f t="shared" si="31"/>
        <v>2030</v>
      </c>
      <c r="T132" s="91">
        <f t="shared" si="31"/>
        <v>2031</v>
      </c>
      <c r="U132" s="91">
        <f t="shared" si="31"/>
        <v>2032</v>
      </c>
      <c r="V132" s="91">
        <f t="shared" si="31"/>
        <v>2033</v>
      </c>
      <c r="W132" s="91">
        <f t="shared" si="31"/>
        <v>2034</v>
      </c>
      <c r="X132" s="91">
        <f t="shared" si="31"/>
        <v>2035</v>
      </c>
      <c r="Y132" s="23" t="s">
        <v>971</v>
      </c>
    </row>
    <row r="133" spans="1:28" ht="15">
      <c r="A133" s="88" t="s">
        <v>84</v>
      </c>
      <c r="B133" s="88" t="s">
        <v>85</v>
      </c>
      <c r="C133" s="88" t="s">
        <v>86</v>
      </c>
      <c r="D133" s="88" t="s">
        <v>87</v>
      </c>
      <c r="E133" s="92" t="str">
        <f t="shared" si="31"/>
        <v>FLOOR_2016</v>
      </c>
      <c r="F133" s="92" t="str">
        <f t="shared" si="31"/>
        <v>FLOOR_2017</v>
      </c>
      <c r="G133" s="92" t="str">
        <f t="shared" si="31"/>
        <v>FLOOR_2018</v>
      </c>
      <c r="H133" s="92" t="str">
        <f t="shared" si="31"/>
        <v>FLOOR_2019</v>
      </c>
      <c r="I133" s="92" t="str">
        <f t="shared" si="31"/>
        <v>FLOOR_2020</v>
      </c>
      <c r="J133" s="92" t="str">
        <f t="shared" si="31"/>
        <v>FLOOR_2021</v>
      </c>
      <c r="K133" s="92" t="str">
        <f t="shared" si="31"/>
        <v>FLOOR_2022</v>
      </c>
      <c r="L133" s="92" t="str">
        <f t="shared" si="31"/>
        <v>FLOOR_2023</v>
      </c>
      <c r="M133" s="92" t="str">
        <f t="shared" si="31"/>
        <v>FLOOR_2024</v>
      </c>
      <c r="N133" s="92" t="str">
        <f t="shared" si="31"/>
        <v>FLOOR_2025</v>
      </c>
      <c r="O133" s="92" t="str">
        <f t="shared" si="31"/>
        <v>FLOOR_2026</v>
      </c>
      <c r="P133" s="92" t="str">
        <f t="shared" si="31"/>
        <v>FLOOR_2027</v>
      </c>
      <c r="Q133" s="92" t="str">
        <f t="shared" si="31"/>
        <v>FLOOR_2028</v>
      </c>
      <c r="R133" s="92" t="str">
        <f t="shared" si="31"/>
        <v>FLOOR_2029</v>
      </c>
      <c r="S133" s="92" t="str">
        <f t="shared" si="31"/>
        <v>FLOOR_2030</v>
      </c>
      <c r="T133" s="92" t="str">
        <f t="shared" si="31"/>
        <v>FLOOR_2031</v>
      </c>
      <c r="U133" s="92" t="str">
        <f t="shared" si="31"/>
        <v>FLOOR_2032</v>
      </c>
      <c r="V133" s="92" t="str">
        <f t="shared" si="31"/>
        <v>FLOOR_2033</v>
      </c>
      <c r="W133" s="92" t="str">
        <f t="shared" si="31"/>
        <v>FLOOR_2034</v>
      </c>
      <c r="X133" s="92" t="str">
        <f t="shared" si="31"/>
        <v>FLOOR_2035</v>
      </c>
      <c r="Y133" s="78" t="s">
        <v>78</v>
      </c>
    </row>
    <row r="134" spans="1:28" ht="15">
      <c r="A134" s="316">
        <f t="shared" ref="A134:A169" si="32">VLOOKUP($D134,MeasOut,3,FALSE)</f>
        <v>458.17514534455051</v>
      </c>
      <c r="B134" s="304">
        <f t="shared" ref="B134:B169" si="33">VLOOKUP($D134,MeasOut,11,FALSE)</f>
        <v>84.006120589620707</v>
      </c>
      <c r="C134" s="310" t="s">
        <v>42</v>
      </c>
      <c r="D134" t="s">
        <v>783</v>
      </c>
      <c r="E134" s="296">
        <f ca="1">VLOOKUP($C134,$D$84:$X$101,E$82,FALSE)*$D$132*$A134/8760/1000*VLOOKUP($D134,MMap!$C$10:$AE$93,MATCH("Control Type Weight",MMap!$C$10:$AH$10,0),FALSE)</f>
        <v>6.006901174875235E-2</v>
      </c>
      <c r="F134" s="296">
        <f ca="1">VLOOKUP($C134,$D$84:$X$101,F$82,FALSE)*$D$132*$A134/8760/1000*VLOOKUP($D134,MMap!$C$10:$AE$93,MATCH("Control Type Weight",MMap!$C$10:$AH$10,0),FALSE)</f>
        <v>0.10186610792078618</v>
      </c>
      <c r="G134" s="296">
        <f ca="1">VLOOKUP($C134,$D$84:$X$101,G$82,FALSE)*$D$132*$A134/8760/1000*VLOOKUP($D134,MMap!$C$10:$AE$93,MATCH("Control Type Weight",MMap!$C$10:$AH$10,0),FALSE)</f>
        <v>0.13053284803189352</v>
      </c>
      <c r="H134" s="296">
        <f ca="1">VLOOKUP($C134,$D$84:$X$101,H$82,FALSE)*$D$132*$A134/8760/1000*VLOOKUP($D134,MMap!$C$10:$AE$93,MATCH("Control Type Weight",MMap!$C$10:$AH$10,0),FALSE)</f>
        <v>0.1526372383087026</v>
      </c>
      <c r="I134" s="296">
        <f ca="1">VLOOKUP($C134,$D$84:$X$101,I$82,FALSE)*$D$132*$A134/8760/1000*VLOOKUP($D134,MMap!$C$10:$AE$93,MATCH("Control Type Weight",MMap!$C$10:$AH$10,0),FALSE)</f>
        <v>0.17183007737590328</v>
      </c>
      <c r="J134" s="296">
        <f ca="1">VLOOKUP($C134,$D$84:$X$101,J$82,FALSE)*$D$132*$A134/8760/1000*VLOOKUP($D134,MMap!$C$10:$AE$93,MATCH("Control Type Weight",MMap!$C$10:$AH$10,0),FALSE)</f>
        <v>0.18826804051796472</v>
      </c>
      <c r="K134" s="296">
        <f ca="1">VLOOKUP($C134,$D$84:$X$101,K$82,FALSE)*$D$132*$A134/8760/1000*VLOOKUP($D134,MMap!$C$10:$AE$93,MATCH("Control Type Weight",MMap!$C$10:$AH$10,0),FALSE)</f>
        <v>0.20218336433923226</v>
      </c>
      <c r="L134" s="296">
        <f ca="1">VLOOKUP($C134,$D$84:$X$101,L$82,FALSE)*$D$132*$A134/8760/1000*VLOOKUP($D134,MMap!$C$10:$AE$93,MATCH("Control Type Weight",MMap!$C$10:$AH$10,0),FALSE)</f>
        <v>0.21384223632901567</v>
      </c>
      <c r="M134" s="296">
        <f ca="1">VLOOKUP($C134,$D$84:$X$101,M$82,FALSE)*$D$132*$A134/8760/1000*VLOOKUP($D134,MMap!$C$10:$AE$93,MATCH("Control Type Weight",MMap!$C$10:$AH$10,0),FALSE)</f>
        <v>0.22351801159533197</v>
      </c>
      <c r="N134" s="296">
        <f ca="1">VLOOKUP($C134,$D$84:$X$101,N$82,FALSE)*$D$132*$A134/8760/1000*VLOOKUP($D134,MMap!$C$10:$AE$93,MATCH("Control Type Weight",MMap!$C$10:$AH$10,0),FALSE)</f>
        <v>0.29757784267770365</v>
      </c>
      <c r="O134" s="296">
        <f ca="1">VLOOKUP($C134,$D$84:$X$101,O$82,FALSE)*$D$132*$A134/8760/1000*VLOOKUP($D134,MMap!$C$10:$AE$93,MATCH("Control Type Weight",MMap!$C$10:$AH$10,0),FALSE)</f>
        <v>0.28147261234232229</v>
      </c>
      <c r="P134" s="296">
        <f ca="1">VLOOKUP($C134,$D$84:$X$101,P$82,FALSE)*$D$132*$A134/8760/1000*VLOOKUP($D134,MMap!$C$10:$AE$93,MATCH("Control Type Weight",MMap!$C$10:$AH$10,0),FALSE)</f>
        <v>0.280999089157832</v>
      </c>
      <c r="Q134" s="296">
        <f ca="1">VLOOKUP($C134,$D$84:$X$101,Q$82,FALSE)*$D$132*$A134/8760/1000*VLOOKUP($D134,MMap!$C$10:$AE$93,MATCH("Control Type Weight",MMap!$C$10:$AH$10,0),FALSE)</f>
        <v>0.28639707770030975</v>
      </c>
      <c r="R134" s="296">
        <f ca="1">VLOOKUP($C134,$D$84:$X$101,R$82,FALSE)*$D$132*$A134/8760/1000*VLOOKUP($D134,MMap!$C$10:$AE$93,MATCH("Control Type Weight",MMap!$C$10:$AH$10,0),FALSE)</f>
        <v>0.28339669208340618</v>
      </c>
      <c r="S134" s="296">
        <f ca="1">VLOOKUP($C134,$D$84:$X$101,S$82,FALSE)*$D$132*$A134/8760/1000*VLOOKUP($D134,MMap!$C$10:$AE$93,MATCH("Control Type Weight",MMap!$C$10:$AH$10,0),FALSE)</f>
        <v>0.27596933566025722</v>
      </c>
      <c r="T134" s="296">
        <f ca="1">VLOOKUP($C134,$D$84:$X$101,T$82,FALSE)*$D$132*$A134/8760/1000*VLOOKUP($D134,MMap!$C$10:$AE$93,MATCH("Control Type Weight",MMap!$C$10:$AH$10,0),FALSE)</f>
        <v>0.28065328914735999</v>
      </c>
      <c r="U134" s="296">
        <f ca="1">VLOOKUP($C134,$D$84:$X$101,U$82,FALSE)*$D$132*$A134/8760/1000*VLOOKUP($D134,MMap!$C$10:$AE$93,MATCH("Control Type Weight",MMap!$C$10:$AH$10,0),FALSE)</f>
        <v>0.27523541729947776</v>
      </c>
      <c r="V134" s="296">
        <f ca="1">VLOOKUP($C134,$D$84:$X$101,V$82,FALSE)*$D$132*$A134/8760/1000*VLOOKUP($D134,MMap!$C$10:$AE$93,MATCH("Control Type Weight",MMap!$C$10:$AH$10,0),FALSE)</f>
        <v>0.27287658875482934</v>
      </c>
      <c r="W134" s="296">
        <f ca="1">VLOOKUP($C134,$D$84:$X$101,W$82,FALSE)*$D$132*$A134/8760/1000*VLOOKUP($D134,MMap!$C$10:$AE$93,MATCH("Control Type Weight",MMap!$C$10:$AH$10,0),FALSE)</f>
        <v>0.27345722747509243</v>
      </c>
      <c r="X134" s="296">
        <f ca="1">VLOOKUP($C134,$D$84:$X$101,X$82,FALSE)*$D$132*$A134/8760/1000*VLOOKUP($D134,MMap!$C$10:$AE$93,MATCH("Control Type Weight",MMap!$C$10:$AH$10,0),FALSE)</f>
        <v>0.27169918398202419</v>
      </c>
      <c r="Y134" s="328">
        <f>((VLOOKUP($C134,$D$36:$Z$53,$X$107+2,FALSE)+VLOOKUP($C134,$D$60:$Z$77,$X$107+2,FALSE))*$A134*$D$132/8760/1000)*VLOOKUP($D134,MMap!$C$10:$AE$93,MATCH("Control Type Weight",MMap!$C$10:$AH$10,0),FALSE)</f>
        <v>5.2002375907787943</v>
      </c>
      <c r="Z134" s="235">
        <f ca="1">SUM(E134:X134)</f>
        <v>4.524481292448197</v>
      </c>
      <c r="AB134" s="204">
        <f ca="1">Z134/Y134</f>
        <v>0.87005280306252408</v>
      </c>
    </row>
    <row r="135" spans="1:28" ht="15">
      <c r="A135" s="316">
        <f t="shared" si="32"/>
        <v>406.37706659568028</v>
      </c>
      <c r="B135" s="304">
        <f t="shared" si="33"/>
        <v>95.93688058485823</v>
      </c>
      <c r="C135" s="310" t="s">
        <v>503</v>
      </c>
      <c r="D135" t="s">
        <v>787</v>
      </c>
      <c r="E135" s="296">
        <f ca="1">VLOOKUP($C135,$D$84:$X$101,E$82,FALSE)*$D$132*$A135/8760/1000*VLOOKUP($D135,MMap!$C$10:$AE$93,MATCH("Control Type Weight",MMap!$C$10:$AH$10,0),FALSE)</f>
        <v>2.6736116361414857E-2</v>
      </c>
      <c r="F135" s="296">
        <f ca="1">VLOOKUP($C135,$D$84:$X$101,F$82,FALSE)*$D$132*$A135/8760/1000*VLOOKUP($D135,MMap!$C$10:$AE$93,MATCH("Control Type Weight",MMap!$C$10:$AH$10,0),FALSE)</f>
        <v>4.5339585842464808E-2</v>
      </c>
      <c r="G135" s="296">
        <f ca="1">VLOOKUP($C135,$D$84:$X$101,G$82,FALSE)*$D$132*$A135/8760/1000*VLOOKUP($D135,MMap!$C$10:$AE$93,MATCH("Control Type Weight",MMap!$C$10:$AH$10,0),FALSE)</f>
        <v>5.8098865161371256E-2</v>
      </c>
      <c r="H135" s="296">
        <f ca="1">VLOOKUP($C135,$D$84:$X$101,H$82,FALSE)*$D$132*$A135/8760/1000*VLOOKUP($D135,MMap!$C$10:$AE$93,MATCH("Control Type Weight",MMap!$C$10:$AH$10,0),FALSE)</f>
        <v>6.7937308201033372E-2</v>
      </c>
      <c r="I135" s="296">
        <f ca="1">VLOOKUP($C135,$D$84:$X$101,I$82,FALSE)*$D$132*$A135/8760/1000*VLOOKUP($D135,MMap!$C$10:$AE$93,MATCH("Control Type Weight",MMap!$C$10:$AH$10,0),FALSE)</f>
        <v>7.6479848916583687E-2</v>
      </c>
      <c r="J135" s="296">
        <f ca="1">VLOOKUP($C135,$D$84:$X$101,J$82,FALSE)*$D$132*$A135/8760/1000*VLOOKUP($D135,MMap!$C$10:$AE$93,MATCH("Control Type Weight",MMap!$C$10:$AH$10,0),FALSE)</f>
        <v>8.3796221910183502E-2</v>
      </c>
      <c r="K135" s="296">
        <f ca="1">VLOOKUP($C135,$D$84:$X$101,K$82,FALSE)*$D$132*$A135/8760/1000*VLOOKUP($D135,MMap!$C$10:$AE$93,MATCH("Control Type Weight",MMap!$C$10:$AH$10,0),FALSE)</f>
        <v>8.9989793371760052E-2</v>
      </c>
      <c r="L135" s="296">
        <f ca="1">VLOOKUP($C135,$D$84:$X$101,L$82,FALSE)*$D$132*$A135/8760/1000*VLOOKUP($D135,MMap!$C$10:$AE$93,MATCH("Control Type Weight",MMap!$C$10:$AH$10,0),FALSE)</f>
        <v>9.5179040690585179E-2</v>
      </c>
      <c r="M135" s="296">
        <f ca="1">VLOOKUP($C135,$D$84:$X$101,M$82,FALSE)*$D$132*$A135/8760/1000*VLOOKUP($D135,MMap!$C$10:$AE$93,MATCH("Control Type Weight",MMap!$C$10:$AH$10,0),FALSE)</f>
        <v>9.9485631491332036E-2</v>
      </c>
      <c r="N135" s="296">
        <f ca="1">VLOOKUP($C135,$D$84:$X$101,N$82,FALSE)*$D$132*$A135/8760/1000*VLOOKUP($D135,MMap!$C$10:$AE$93,MATCH("Control Type Weight",MMap!$C$10:$AH$10,0),FALSE)</f>
        <v>0.16165705426293409</v>
      </c>
      <c r="O135" s="296">
        <f ca="1">VLOOKUP($C135,$D$84:$X$101,O$82,FALSE)*$D$132*$A135/8760/1000*VLOOKUP($D135,MMap!$C$10:$AE$93,MATCH("Control Type Weight",MMap!$C$10:$AH$10,0),FALSE)</f>
        <v>0.1445080936629943</v>
      </c>
      <c r="P135" s="296">
        <f ca="1">VLOOKUP($C135,$D$84:$X$101,P$82,FALSE)*$D$132*$A135/8760/1000*VLOOKUP($D135,MMap!$C$10:$AE$93,MATCH("Control Type Weight",MMap!$C$10:$AH$10,0),FALSE)</f>
        <v>0.14194112311786064</v>
      </c>
      <c r="Q135" s="296">
        <f ca="1">VLOOKUP($C135,$D$84:$X$101,Q$82,FALSE)*$D$132*$A135/8760/1000*VLOOKUP($D135,MMap!$C$10:$AE$93,MATCH("Control Type Weight",MMap!$C$10:$AH$10,0),FALSE)</f>
        <v>0.14513874955445777</v>
      </c>
      <c r="R135" s="296">
        <f ca="1">VLOOKUP($C135,$D$84:$X$101,R$82,FALSE)*$D$132*$A135/8760/1000*VLOOKUP($D135,MMap!$C$10:$AE$93,MATCH("Control Type Weight",MMap!$C$10:$AH$10,0),FALSE)</f>
        <v>0.14131962785237986</v>
      </c>
      <c r="S135" s="296">
        <f ca="1">VLOOKUP($C135,$D$84:$X$101,S$82,FALSE)*$D$132*$A135/8760/1000*VLOOKUP($D135,MMap!$C$10:$AE$93,MATCH("Control Type Weight",MMap!$C$10:$AH$10,0),FALSE)</f>
        <v>0.13390934793600162</v>
      </c>
      <c r="T135" s="296">
        <f ca="1">VLOOKUP($C135,$D$84:$X$101,T$82,FALSE)*$D$132*$A135/8760/1000*VLOOKUP($D135,MMap!$C$10:$AE$93,MATCH("Control Type Weight",MMap!$C$10:$AH$10,0),FALSE)</f>
        <v>0.13750130040812941</v>
      </c>
      <c r="U135" s="296">
        <f ca="1">VLOOKUP($C135,$D$84:$X$101,U$82,FALSE)*$D$132*$A135/8760/1000*VLOOKUP($D135,MMap!$C$10:$AE$93,MATCH("Control Type Weight",MMap!$C$10:$AH$10,0),FALSE)</f>
        <v>0.13233523190193935</v>
      </c>
      <c r="V135" s="296">
        <f ca="1">VLOOKUP($C135,$D$84:$X$101,V$82,FALSE)*$D$132*$A135/8760/1000*VLOOKUP($D135,MMap!$C$10:$AE$93,MATCH("Control Type Weight",MMap!$C$10:$AH$10,0),FALSE)</f>
        <v>0.13003880603358736</v>
      </c>
      <c r="W135" s="296">
        <f ca="1">VLOOKUP($C135,$D$84:$X$101,W$82,FALSE)*$D$132*$A135/8760/1000*VLOOKUP($D135,MMap!$C$10:$AE$93,MATCH("Control Type Weight",MMap!$C$10:$AH$10,0),FALSE)</f>
        <v>0.13047076935226673</v>
      </c>
      <c r="X135" s="296">
        <f ca="1">VLOOKUP($C135,$D$84:$X$101,X$82,FALSE)*$D$132*$A135/8760/1000*VLOOKUP($D135,MMap!$C$10:$AE$93,MATCH("Control Type Weight",MMap!$C$10:$AH$10,0),FALSE)</f>
        <v>0.12892235542274519</v>
      </c>
      <c r="Y135" s="328">
        <f>((VLOOKUP($C135,$D$36:$Z$53,$X$107+2,FALSE)+VLOOKUP($C135,$D$60:$Z$77,$X$107+2,FALSE))*$A135*$D$132/8760/1000)*VLOOKUP($D135,MMap!$C$10:$AE$93,MATCH("Control Type Weight",MMap!$C$10:$AH$10,0),FALSE)</f>
        <v>2.3901180834608269</v>
      </c>
      <c r="Z135" s="235">
        <f t="shared" ref="Z135:Z169" ca="1" si="34">SUM(E135:X135)</f>
        <v>2.170784871452025</v>
      </c>
      <c r="AB135" s="204">
        <f t="shared" ref="AB135:AB169" ca="1" si="35">Z135/Y135</f>
        <v>0.9082333155309158</v>
      </c>
    </row>
    <row r="136" spans="1:28" ht="15">
      <c r="A136" s="316">
        <f t="shared" si="32"/>
        <v>396.69886797323051</v>
      </c>
      <c r="B136" s="304">
        <f t="shared" si="33"/>
        <v>117.98571010920485</v>
      </c>
      <c r="C136" s="311" t="s">
        <v>504</v>
      </c>
      <c r="D136" t="s">
        <v>792</v>
      </c>
      <c r="E136" s="296">
        <f ca="1">VLOOKUP($C136,$D$84:$X$101,E$82,FALSE)*$D$132*$A136/8760/1000*VLOOKUP($D136,MMap!$C$10:$AE$93,MATCH("Control Type Weight",MMap!$C$10:$AH$10,0),FALSE)</f>
        <v>2.5190038649640544E-2</v>
      </c>
      <c r="F136" s="296">
        <f ca="1">VLOOKUP($C136,$D$84:$X$101,F$82,FALSE)*$D$132*$A136/8760/1000*VLOOKUP($D136,MMap!$C$10:$AE$93,MATCH("Control Type Weight",MMap!$C$10:$AH$10,0),FALSE)</f>
        <v>4.2717719518106718E-2</v>
      </c>
      <c r="G136" s="296">
        <f ca="1">VLOOKUP($C136,$D$84:$X$101,G$82,FALSE)*$D$132*$A136/8760/1000*VLOOKUP($D136,MMap!$C$10:$AE$93,MATCH("Control Type Weight",MMap!$C$10:$AH$10,0),FALSE)</f>
        <v>5.4739164025606753E-2</v>
      </c>
      <c r="H136" s="296">
        <f ca="1">VLOOKUP($C136,$D$84:$X$101,H$82,FALSE)*$D$132*$A136/8760/1000*VLOOKUP($D136,MMap!$C$10:$AE$93,MATCH("Control Type Weight",MMap!$C$10:$AH$10,0),FALSE)</f>
        <v>6.4008676361326594E-2</v>
      </c>
      <c r="I136" s="296">
        <f ca="1">VLOOKUP($C136,$D$84:$X$101,I$82,FALSE)*$D$132*$A136/8760/1000*VLOOKUP($D136,MMap!$C$10:$AE$93,MATCH("Control Type Weight",MMap!$C$10:$AH$10,0),FALSE)</f>
        <v>7.2057224919463286E-2</v>
      </c>
      <c r="J136" s="296">
        <f ca="1">VLOOKUP($C136,$D$84:$X$101,J$82,FALSE)*$D$132*$A136/8760/1000*VLOOKUP($D136,MMap!$C$10:$AE$93,MATCH("Control Type Weight",MMap!$C$10:$AH$10,0),FALSE)</f>
        <v>7.8950511737661933E-2</v>
      </c>
      <c r="K136" s="296">
        <f ca="1">VLOOKUP($C136,$D$84:$X$101,K$82,FALSE)*$D$132*$A136/8760/1000*VLOOKUP($D136,MMap!$C$10:$AE$93,MATCH("Control Type Weight",MMap!$C$10:$AH$10,0),FALSE)</f>
        <v>8.4785925617053323E-2</v>
      </c>
      <c r="L136" s="296">
        <f ca="1">VLOOKUP($C136,$D$84:$X$101,L$82,FALSE)*$D$132*$A136/8760/1000*VLOOKUP($D136,MMap!$C$10:$AE$93,MATCH("Control Type Weight",MMap!$C$10:$AH$10,0),FALSE)</f>
        <v>8.9675092718091154E-2</v>
      </c>
      <c r="M136" s="296">
        <f ca="1">VLOOKUP($C136,$D$84:$X$101,M$82,FALSE)*$D$132*$A136/8760/1000*VLOOKUP($D136,MMap!$C$10:$AE$93,MATCH("Control Type Weight",MMap!$C$10:$AH$10,0),FALSE)</f>
        <v>9.3732644953896105E-2</v>
      </c>
      <c r="N136" s="296">
        <f ca="1">VLOOKUP($C136,$D$84:$X$101,N$82,FALSE)*$D$132*$A136/8760/1000*VLOOKUP($D136,MMap!$C$10:$AE$93,MATCH("Control Type Weight",MMap!$C$10:$AH$10,0),FALSE)</f>
        <v>0.15430295510800396</v>
      </c>
      <c r="O136" s="296">
        <f ca="1">VLOOKUP($C136,$D$84:$X$101,O$82,FALSE)*$D$132*$A136/8760/1000*VLOOKUP($D136,MMap!$C$10:$AE$93,MATCH("Control Type Weight",MMap!$C$10:$AH$10,0),FALSE)</f>
        <v>0.1374642729363012</v>
      </c>
      <c r="P136" s="296">
        <f ca="1">VLOOKUP($C136,$D$84:$X$101,P$82,FALSE)*$D$132*$A136/8760/1000*VLOOKUP($D136,MMap!$C$10:$AE$93,MATCH("Control Type Weight",MMap!$C$10:$AH$10,0),FALSE)</f>
        <v>0.13488488054554357</v>
      </c>
      <c r="Q136" s="296">
        <f ca="1">VLOOKUP($C136,$D$84:$X$101,Q$82,FALSE)*$D$132*$A136/8760/1000*VLOOKUP($D136,MMap!$C$10:$AE$93,MATCH("Control Type Weight",MMap!$C$10:$AH$10,0),FALSE)</f>
        <v>0.1379518754126125</v>
      </c>
      <c r="R136" s="296">
        <f ca="1">VLOOKUP($C136,$D$84:$X$101,R$82,FALSE)*$D$132*$A136/8760/1000*VLOOKUP($D136,MMap!$C$10:$AE$93,MATCH("Control Type Weight",MMap!$C$10:$AH$10,0),FALSE)</f>
        <v>0.13418403778768956</v>
      </c>
      <c r="S136" s="296">
        <f ca="1">VLOOKUP($C136,$D$84:$X$101,S$82,FALSE)*$D$132*$A136/8760/1000*VLOOKUP($D136,MMap!$C$10:$AE$93,MATCH("Control Type Weight",MMap!$C$10:$AH$10,0),FALSE)</f>
        <v>0.12692205682066243</v>
      </c>
      <c r="T136" s="296">
        <f ca="1">VLOOKUP($C136,$D$84:$X$101,T$82,FALSE)*$D$132*$A136/8760/1000*VLOOKUP($D136,MMap!$C$10:$AE$93,MATCH("Control Type Weight",MMap!$C$10:$AH$10,0),FALSE)</f>
        <v>0.13040919375204715</v>
      </c>
      <c r="U136" s="296">
        <f ca="1">VLOOKUP($C136,$D$84:$X$101,U$82,FALSE)*$D$132*$A136/8760/1000*VLOOKUP($D136,MMap!$C$10:$AE$93,MATCH("Control Type Weight",MMap!$C$10:$AH$10,0),FALSE)</f>
        <v>0.12535380151986228</v>
      </c>
      <c r="V136" s="296">
        <f ca="1">VLOOKUP($C136,$D$84:$X$101,V$82,FALSE)*$D$132*$A136/8760/1000*VLOOKUP($D136,MMap!$C$10:$AE$93,MATCH("Control Type Weight",MMap!$C$10:$AH$10,0),FALSE)</f>
        <v>0.12310506852833264</v>
      </c>
      <c r="W136" s="296">
        <f ca="1">VLOOKUP($C136,$D$84:$X$101,W$82,FALSE)*$D$132*$A136/8760/1000*VLOOKUP($D136,MMap!$C$10:$AE$93,MATCH("Control Type Weight",MMap!$C$10:$AH$10,0),FALSE)</f>
        <v>0.12352389956962601</v>
      </c>
      <c r="X136" s="296">
        <f ca="1">VLOOKUP($C136,$D$84:$X$101,X$82,FALSE)*$D$132*$A136/8760/1000*VLOOKUP($D136,MMap!$C$10:$AE$93,MATCH("Control Type Weight",MMap!$C$10:$AH$10,0),FALSE)</f>
        <v>0.12201273503617323</v>
      </c>
      <c r="Y136" s="328">
        <f>((VLOOKUP($C136,$D$36:$Z$53,$X$107+2,FALSE)+VLOOKUP($C136,$D$60:$Z$77,$X$107+2,FALSE))*$A136*$D$132/8760/1000)*VLOOKUP($D136,MMap!$C$10:$AE$93,MATCH("Control Type Weight",MMap!$C$10:$AH$10,0),FALSE)</f>
        <v>2.2570615348229337</v>
      </c>
      <c r="Z136" s="235">
        <f t="shared" ca="1" si="34"/>
        <v>2.0559717755177007</v>
      </c>
      <c r="AB136" s="204">
        <f t="shared" ca="1" si="35"/>
        <v>0.91090639036520182</v>
      </c>
    </row>
    <row r="137" spans="1:28" ht="15">
      <c r="A137" s="316">
        <f t="shared" si="32"/>
        <v>0</v>
      </c>
      <c r="B137" s="304">
        <f t="shared" si="33"/>
        <v>9999</v>
      </c>
      <c r="C137" s="311" t="s">
        <v>772</v>
      </c>
      <c r="D137" t="s">
        <v>832</v>
      </c>
      <c r="E137" s="296">
        <f ca="1">VLOOKUP($C137,$D$84:$X$101,E$82,FALSE)*$D$132*$A137/8760/1000*VLOOKUP($D137,MMap!$C$10:$AE$93,MATCH("Control Type Weight",MMap!$C$10:$AH$10,0),FALSE)</f>
        <v>0</v>
      </c>
      <c r="F137" s="296">
        <f ca="1">VLOOKUP($C137,$D$84:$X$101,F$82,FALSE)*$D$132*$A137/8760/1000*VLOOKUP($D137,MMap!$C$10:$AE$93,MATCH("Control Type Weight",MMap!$C$10:$AH$10,0),FALSE)</f>
        <v>0</v>
      </c>
      <c r="G137" s="296">
        <f ca="1">VLOOKUP($C137,$D$84:$X$101,G$82,FALSE)*$D$132*$A137/8760/1000*VLOOKUP($D137,MMap!$C$10:$AE$93,MATCH("Control Type Weight",MMap!$C$10:$AH$10,0),FALSE)</f>
        <v>0</v>
      </c>
      <c r="H137" s="296">
        <f ca="1">VLOOKUP($C137,$D$84:$X$101,H$82,FALSE)*$D$132*$A137/8760/1000*VLOOKUP($D137,MMap!$C$10:$AE$93,MATCH("Control Type Weight",MMap!$C$10:$AH$10,0),FALSE)</f>
        <v>0</v>
      </c>
      <c r="I137" s="296">
        <f ca="1">VLOOKUP($C137,$D$84:$X$101,I$82,FALSE)*$D$132*$A137/8760/1000*VLOOKUP($D137,MMap!$C$10:$AE$93,MATCH("Control Type Weight",MMap!$C$10:$AH$10,0),FALSE)</f>
        <v>0</v>
      </c>
      <c r="J137" s="296">
        <f ca="1">VLOOKUP($C137,$D$84:$X$101,J$82,FALSE)*$D$132*$A137/8760/1000*VLOOKUP($D137,MMap!$C$10:$AE$93,MATCH("Control Type Weight",MMap!$C$10:$AH$10,0),FALSE)</f>
        <v>0</v>
      </c>
      <c r="K137" s="296">
        <f ca="1">VLOOKUP($C137,$D$84:$X$101,K$82,FALSE)*$D$132*$A137/8760/1000*VLOOKUP($D137,MMap!$C$10:$AE$93,MATCH("Control Type Weight",MMap!$C$10:$AH$10,0),FALSE)</f>
        <v>0</v>
      </c>
      <c r="L137" s="296">
        <f ca="1">VLOOKUP($C137,$D$84:$X$101,L$82,FALSE)*$D$132*$A137/8760/1000*VLOOKUP($D137,MMap!$C$10:$AE$93,MATCH("Control Type Weight",MMap!$C$10:$AH$10,0),FALSE)</f>
        <v>0</v>
      </c>
      <c r="M137" s="296">
        <f ca="1">VLOOKUP($C137,$D$84:$X$101,M$82,FALSE)*$D$132*$A137/8760/1000*VLOOKUP($D137,MMap!$C$10:$AE$93,MATCH("Control Type Weight",MMap!$C$10:$AH$10,0),FALSE)</f>
        <v>0</v>
      </c>
      <c r="N137" s="296">
        <f ca="1">VLOOKUP($C137,$D$84:$X$101,N$82,FALSE)*$D$132*$A137/8760/1000*VLOOKUP($D137,MMap!$C$10:$AE$93,MATCH("Control Type Weight",MMap!$C$10:$AH$10,0),FALSE)</f>
        <v>0</v>
      </c>
      <c r="O137" s="296">
        <f ca="1">VLOOKUP($C137,$D$84:$X$101,O$82,FALSE)*$D$132*$A137/8760/1000*VLOOKUP($D137,MMap!$C$10:$AE$93,MATCH("Control Type Weight",MMap!$C$10:$AH$10,0),FALSE)</f>
        <v>0</v>
      </c>
      <c r="P137" s="296">
        <f ca="1">VLOOKUP($C137,$D$84:$X$101,P$82,FALSE)*$D$132*$A137/8760/1000*VLOOKUP($D137,MMap!$C$10:$AE$93,MATCH("Control Type Weight",MMap!$C$10:$AH$10,0),FALSE)</f>
        <v>0</v>
      </c>
      <c r="Q137" s="296">
        <f ca="1">VLOOKUP($C137,$D$84:$X$101,Q$82,FALSE)*$D$132*$A137/8760/1000*VLOOKUP($D137,MMap!$C$10:$AE$93,MATCH("Control Type Weight",MMap!$C$10:$AH$10,0),FALSE)</f>
        <v>0</v>
      </c>
      <c r="R137" s="296">
        <f ca="1">VLOOKUP($C137,$D$84:$X$101,R$82,FALSE)*$D$132*$A137/8760/1000*VLOOKUP($D137,MMap!$C$10:$AE$93,MATCH("Control Type Weight",MMap!$C$10:$AH$10,0),FALSE)</f>
        <v>0</v>
      </c>
      <c r="S137" s="296">
        <f ca="1">VLOOKUP($C137,$D$84:$X$101,S$82,FALSE)*$D$132*$A137/8760/1000*VLOOKUP($D137,MMap!$C$10:$AE$93,MATCH("Control Type Weight",MMap!$C$10:$AH$10,0),FALSE)</f>
        <v>0</v>
      </c>
      <c r="T137" s="296">
        <f ca="1">VLOOKUP($C137,$D$84:$X$101,T$82,FALSE)*$D$132*$A137/8760/1000*VLOOKUP($D137,MMap!$C$10:$AE$93,MATCH("Control Type Weight",MMap!$C$10:$AH$10,0),FALSE)</f>
        <v>0</v>
      </c>
      <c r="U137" s="296">
        <f ca="1">VLOOKUP($C137,$D$84:$X$101,U$82,FALSE)*$D$132*$A137/8760/1000*VLOOKUP($D137,MMap!$C$10:$AE$93,MATCH("Control Type Weight",MMap!$C$10:$AH$10,0),FALSE)</f>
        <v>0</v>
      </c>
      <c r="V137" s="296">
        <f ca="1">VLOOKUP($C137,$D$84:$X$101,V$82,FALSE)*$D$132*$A137/8760/1000*VLOOKUP($D137,MMap!$C$10:$AE$93,MATCH("Control Type Weight",MMap!$C$10:$AH$10,0),FALSE)</f>
        <v>0</v>
      </c>
      <c r="W137" s="296">
        <f ca="1">VLOOKUP($C137,$D$84:$X$101,W$82,FALSE)*$D$132*$A137/8760/1000*VLOOKUP($D137,MMap!$C$10:$AE$93,MATCH("Control Type Weight",MMap!$C$10:$AH$10,0),FALSE)</f>
        <v>0</v>
      </c>
      <c r="X137" s="296">
        <f ca="1">VLOOKUP($C137,$D$84:$X$101,X$82,FALSE)*$D$132*$A137/8760/1000*VLOOKUP($D137,MMap!$C$10:$AE$93,MATCH("Control Type Weight",MMap!$C$10:$AH$10,0),FALSE)</f>
        <v>0</v>
      </c>
      <c r="Y137" s="328">
        <f>((VLOOKUP($C137,$D$36:$Z$53,$X$107+2,FALSE)+VLOOKUP($C137,$D$60:$Z$77,$X$107+2,FALSE))*$A137*$D$132/8760/1000)*VLOOKUP($D137,MMap!$C$10:$AE$93,MATCH("Control Type Weight",MMap!$C$10:$AH$10,0),FALSE)</f>
        <v>0</v>
      </c>
      <c r="Z137" s="235">
        <f t="shared" ca="1" si="34"/>
        <v>0</v>
      </c>
      <c r="AB137" s="204" t="e">
        <f t="shared" ca="1" si="35"/>
        <v>#DIV/0!</v>
      </c>
    </row>
    <row r="138" spans="1:28" ht="15">
      <c r="A138" s="316">
        <f t="shared" si="32"/>
        <v>0</v>
      </c>
      <c r="B138" s="304">
        <f t="shared" si="33"/>
        <v>9999</v>
      </c>
      <c r="C138" s="311" t="s">
        <v>510</v>
      </c>
      <c r="D138" t="s">
        <v>833</v>
      </c>
      <c r="E138" s="296">
        <f ca="1">VLOOKUP($C138,$D$84:$X$101,E$82,FALSE)*$D$132*$A138/8760/1000*VLOOKUP($D138,MMap!$C$10:$AE$93,MATCH("Control Type Weight",MMap!$C$10:$AH$10,0),FALSE)</f>
        <v>0</v>
      </c>
      <c r="F138" s="296">
        <f ca="1">VLOOKUP($C138,$D$84:$X$101,F$82,FALSE)*$D$132*$A138/8760/1000*VLOOKUP($D138,MMap!$C$10:$AE$93,MATCH("Control Type Weight",MMap!$C$10:$AH$10,0),FALSE)</f>
        <v>0</v>
      </c>
      <c r="G138" s="296">
        <f ca="1">VLOOKUP($C138,$D$84:$X$101,G$82,FALSE)*$D$132*$A138/8760/1000*VLOOKUP($D138,MMap!$C$10:$AE$93,MATCH("Control Type Weight",MMap!$C$10:$AH$10,0),FALSE)</f>
        <v>0</v>
      </c>
      <c r="H138" s="296">
        <f ca="1">VLOOKUP($C138,$D$84:$X$101,H$82,FALSE)*$D$132*$A138/8760/1000*VLOOKUP($D138,MMap!$C$10:$AE$93,MATCH("Control Type Weight",MMap!$C$10:$AH$10,0),FALSE)</f>
        <v>0</v>
      </c>
      <c r="I138" s="296">
        <f ca="1">VLOOKUP($C138,$D$84:$X$101,I$82,FALSE)*$D$132*$A138/8760/1000*VLOOKUP($D138,MMap!$C$10:$AE$93,MATCH("Control Type Weight",MMap!$C$10:$AH$10,0),FALSE)</f>
        <v>0</v>
      </c>
      <c r="J138" s="296">
        <f ca="1">VLOOKUP($C138,$D$84:$X$101,J$82,FALSE)*$D$132*$A138/8760/1000*VLOOKUP($D138,MMap!$C$10:$AE$93,MATCH("Control Type Weight",MMap!$C$10:$AH$10,0),FALSE)</f>
        <v>0</v>
      </c>
      <c r="K138" s="296">
        <f ca="1">VLOOKUP($C138,$D$84:$X$101,K$82,FALSE)*$D$132*$A138/8760/1000*VLOOKUP($D138,MMap!$C$10:$AE$93,MATCH("Control Type Weight",MMap!$C$10:$AH$10,0),FALSE)</f>
        <v>0</v>
      </c>
      <c r="L138" s="296">
        <f ca="1">VLOOKUP($C138,$D$84:$X$101,L$82,FALSE)*$D$132*$A138/8760/1000*VLOOKUP($D138,MMap!$C$10:$AE$93,MATCH("Control Type Weight",MMap!$C$10:$AH$10,0),FALSE)</f>
        <v>0</v>
      </c>
      <c r="M138" s="296">
        <f ca="1">VLOOKUP($C138,$D$84:$X$101,M$82,FALSE)*$D$132*$A138/8760/1000*VLOOKUP($D138,MMap!$C$10:$AE$93,MATCH("Control Type Weight",MMap!$C$10:$AH$10,0),FALSE)</f>
        <v>0</v>
      </c>
      <c r="N138" s="296">
        <f ca="1">VLOOKUP($C138,$D$84:$X$101,N$82,FALSE)*$D$132*$A138/8760/1000*VLOOKUP($D138,MMap!$C$10:$AE$93,MATCH("Control Type Weight",MMap!$C$10:$AH$10,0),FALSE)</f>
        <v>0</v>
      </c>
      <c r="O138" s="296">
        <f ca="1">VLOOKUP($C138,$D$84:$X$101,O$82,FALSE)*$D$132*$A138/8760/1000*VLOOKUP($D138,MMap!$C$10:$AE$93,MATCH("Control Type Weight",MMap!$C$10:$AH$10,0),FALSE)</f>
        <v>0</v>
      </c>
      <c r="P138" s="296">
        <f ca="1">VLOOKUP($C138,$D$84:$X$101,P$82,FALSE)*$D$132*$A138/8760/1000*VLOOKUP($D138,MMap!$C$10:$AE$93,MATCH("Control Type Weight",MMap!$C$10:$AH$10,0),FALSE)</f>
        <v>0</v>
      </c>
      <c r="Q138" s="296">
        <f ca="1">VLOOKUP($C138,$D$84:$X$101,Q$82,FALSE)*$D$132*$A138/8760/1000*VLOOKUP($D138,MMap!$C$10:$AE$93,MATCH("Control Type Weight",MMap!$C$10:$AH$10,0),FALSE)</f>
        <v>0</v>
      </c>
      <c r="R138" s="296">
        <f ca="1">VLOOKUP($C138,$D$84:$X$101,R$82,FALSE)*$D$132*$A138/8760/1000*VLOOKUP($D138,MMap!$C$10:$AE$93,MATCH("Control Type Weight",MMap!$C$10:$AH$10,0),FALSE)</f>
        <v>0</v>
      </c>
      <c r="S138" s="296">
        <f ca="1">VLOOKUP($C138,$D$84:$X$101,S$82,FALSE)*$D$132*$A138/8760/1000*VLOOKUP($D138,MMap!$C$10:$AE$93,MATCH("Control Type Weight",MMap!$C$10:$AH$10,0),FALSE)</f>
        <v>0</v>
      </c>
      <c r="T138" s="296">
        <f ca="1">VLOOKUP($C138,$D$84:$X$101,T$82,FALSE)*$D$132*$A138/8760/1000*VLOOKUP($D138,MMap!$C$10:$AE$93,MATCH("Control Type Weight",MMap!$C$10:$AH$10,0),FALSE)</f>
        <v>0</v>
      </c>
      <c r="U138" s="296">
        <f ca="1">VLOOKUP($C138,$D$84:$X$101,U$82,FALSE)*$D$132*$A138/8760/1000*VLOOKUP($D138,MMap!$C$10:$AE$93,MATCH("Control Type Weight",MMap!$C$10:$AH$10,0),FALSE)</f>
        <v>0</v>
      </c>
      <c r="V138" s="296">
        <f ca="1">VLOOKUP($C138,$D$84:$X$101,V$82,FALSE)*$D$132*$A138/8760/1000*VLOOKUP($D138,MMap!$C$10:$AE$93,MATCH("Control Type Weight",MMap!$C$10:$AH$10,0),FALSE)</f>
        <v>0</v>
      </c>
      <c r="W138" s="296">
        <f ca="1">VLOOKUP($C138,$D$84:$X$101,W$82,FALSE)*$D$132*$A138/8760/1000*VLOOKUP($D138,MMap!$C$10:$AE$93,MATCH("Control Type Weight",MMap!$C$10:$AH$10,0),FALSE)</f>
        <v>0</v>
      </c>
      <c r="X138" s="296">
        <f ca="1">VLOOKUP($C138,$D$84:$X$101,X$82,FALSE)*$D$132*$A138/8760/1000*VLOOKUP($D138,MMap!$C$10:$AE$93,MATCH("Control Type Weight",MMap!$C$10:$AH$10,0),FALSE)</f>
        <v>0</v>
      </c>
      <c r="Y138" s="328">
        <f>((VLOOKUP($C138,$D$36:$Z$53,$X$107+2,FALSE)+VLOOKUP($C138,$D$60:$Z$77,$X$107+2,FALSE))*$A138*$D$132/8760/1000)*VLOOKUP($D138,MMap!$C$10:$AE$93,MATCH("Control Type Weight",MMap!$C$10:$AH$10,0),FALSE)</f>
        <v>0</v>
      </c>
      <c r="Z138" s="235">
        <f t="shared" ca="1" si="34"/>
        <v>0</v>
      </c>
      <c r="AB138" s="204" t="e">
        <f t="shared" ca="1" si="35"/>
        <v>#DIV/0!</v>
      </c>
    </row>
    <row r="139" spans="1:28" ht="15">
      <c r="A139" s="316">
        <f t="shared" si="32"/>
        <v>0</v>
      </c>
      <c r="B139" s="304">
        <f t="shared" si="33"/>
        <v>9999</v>
      </c>
      <c r="C139" s="311" t="s">
        <v>511</v>
      </c>
      <c r="D139" t="s">
        <v>834</v>
      </c>
      <c r="E139" s="296">
        <f ca="1">VLOOKUP($C139,$D$84:$X$101,E$82,FALSE)*$D$132*$A139/8760/1000*VLOOKUP($D139,MMap!$C$10:$AE$93,MATCH("Control Type Weight",MMap!$C$10:$AH$10,0),FALSE)</f>
        <v>0</v>
      </c>
      <c r="F139" s="296">
        <f ca="1">VLOOKUP($C139,$D$84:$X$101,F$82,FALSE)*$D$132*$A139/8760/1000*VLOOKUP($D139,MMap!$C$10:$AE$93,MATCH("Control Type Weight",MMap!$C$10:$AH$10,0),FALSE)</f>
        <v>0</v>
      </c>
      <c r="G139" s="296">
        <f ca="1">VLOOKUP($C139,$D$84:$X$101,G$82,FALSE)*$D$132*$A139/8760/1000*VLOOKUP($D139,MMap!$C$10:$AE$93,MATCH("Control Type Weight",MMap!$C$10:$AH$10,0),FALSE)</f>
        <v>0</v>
      </c>
      <c r="H139" s="296">
        <f ca="1">VLOOKUP($C139,$D$84:$X$101,H$82,FALSE)*$D$132*$A139/8760/1000*VLOOKUP($D139,MMap!$C$10:$AE$93,MATCH("Control Type Weight",MMap!$C$10:$AH$10,0),FALSE)</f>
        <v>0</v>
      </c>
      <c r="I139" s="296">
        <f ca="1">VLOOKUP($C139,$D$84:$X$101,I$82,FALSE)*$D$132*$A139/8760/1000*VLOOKUP($D139,MMap!$C$10:$AE$93,MATCH("Control Type Weight",MMap!$C$10:$AH$10,0),FALSE)</f>
        <v>0</v>
      </c>
      <c r="J139" s="296">
        <f ca="1">VLOOKUP($C139,$D$84:$X$101,J$82,FALSE)*$D$132*$A139/8760/1000*VLOOKUP($D139,MMap!$C$10:$AE$93,MATCH("Control Type Weight",MMap!$C$10:$AH$10,0),FALSE)</f>
        <v>0</v>
      </c>
      <c r="K139" s="296">
        <f ca="1">VLOOKUP($C139,$D$84:$X$101,K$82,FALSE)*$D$132*$A139/8760/1000*VLOOKUP($D139,MMap!$C$10:$AE$93,MATCH("Control Type Weight",MMap!$C$10:$AH$10,0),FALSE)</f>
        <v>0</v>
      </c>
      <c r="L139" s="296">
        <f ca="1">VLOOKUP($C139,$D$84:$X$101,L$82,FALSE)*$D$132*$A139/8760/1000*VLOOKUP($D139,MMap!$C$10:$AE$93,MATCH("Control Type Weight",MMap!$C$10:$AH$10,0),FALSE)</f>
        <v>0</v>
      </c>
      <c r="M139" s="296">
        <f ca="1">VLOOKUP($C139,$D$84:$X$101,M$82,FALSE)*$D$132*$A139/8760/1000*VLOOKUP($D139,MMap!$C$10:$AE$93,MATCH("Control Type Weight",MMap!$C$10:$AH$10,0),FALSE)</f>
        <v>0</v>
      </c>
      <c r="N139" s="296">
        <f ca="1">VLOOKUP($C139,$D$84:$X$101,N$82,FALSE)*$D$132*$A139/8760/1000*VLOOKUP($D139,MMap!$C$10:$AE$93,MATCH("Control Type Weight",MMap!$C$10:$AH$10,0),FALSE)</f>
        <v>0</v>
      </c>
      <c r="O139" s="296">
        <f ca="1">VLOOKUP($C139,$D$84:$X$101,O$82,FALSE)*$D$132*$A139/8760/1000*VLOOKUP($D139,MMap!$C$10:$AE$93,MATCH("Control Type Weight",MMap!$C$10:$AH$10,0),FALSE)</f>
        <v>0</v>
      </c>
      <c r="P139" s="296">
        <f ca="1">VLOOKUP($C139,$D$84:$X$101,P$82,FALSE)*$D$132*$A139/8760/1000*VLOOKUP($D139,MMap!$C$10:$AE$93,MATCH("Control Type Weight",MMap!$C$10:$AH$10,0),FALSE)</f>
        <v>0</v>
      </c>
      <c r="Q139" s="296">
        <f ca="1">VLOOKUP($C139,$D$84:$X$101,Q$82,FALSE)*$D$132*$A139/8760/1000*VLOOKUP($D139,MMap!$C$10:$AE$93,MATCH("Control Type Weight",MMap!$C$10:$AH$10,0),FALSE)</f>
        <v>0</v>
      </c>
      <c r="R139" s="296">
        <f ca="1">VLOOKUP($C139,$D$84:$X$101,R$82,FALSE)*$D$132*$A139/8760/1000*VLOOKUP($D139,MMap!$C$10:$AE$93,MATCH("Control Type Weight",MMap!$C$10:$AH$10,0),FALSE)</f>
        <v>0</v>
      </c>
      <c r="S139" s="296">
        <f ca="1">VLOOKUP($C139,$D$84:$X$101,S$82,FALSE)*$D$132*$A139/8760/1000*VLOOKUP($D139,MMap!$C$10:$AE$93,MATCH("Control Type Weight",MMap!$C$10:$AH$10,0),FALSE)</f>
        <v>0</v>
      </c>
      <c r="T139" s="296">
        <f ca="1">VLOOKUP($C139,$D$84:$X$101,T$82,FALSE)*$D$132*$A139/8760/1000*VLOOKUP($D139,MMap!$C$10:$AE$93,MATCH("Control Type Weight",MMap!$C$10:$AH$10,0),FALSE)</f>
        <v>0</v>
      </c>
      <c r="U139" s="296">
        <f ca="1">VLOOKUP($C139,$D$84:$X$101,U$82,FALSE)*$D$132*$A139/8760/1000*VLOOKUP($D139,MMap!$C$10:$AE$93,MATCH("Control Type Weight",MMap!$C$10:$AH$10,0),FALSE)</f>
        <v>0</v>
      </c>
      <c r="V139" s="296">
        <f ca="1">VLOOKUP($C139,$D$84:$X$101,V$82,FALSE)*$D$132*$A139/8760/1000*VLOOKUP($D139,MMap!$C$10:$AE$93,MATCH("Control Type Weight",MMap!$C$10:$AH$10,0),FALSE)</f>
        <v>0</v>
      </c>
      <c r="W139" s="296">
        <f ca="1">VLOOKUP($C139,$D$84:$X$101,W$82,FALSE)*$D$132*$A139/8760/1000*VLOOKUP($D139,MMap!$C$10:$AE$93,MATCH("Control Type Weight",MMap!$C$10:$AH$10,0),FALSE)</f>
        <v>0</v>
      </c>
      <c r="X139" s="296">
        <f ca="1">VLOOKUP($C139,$D$84:$X$101,X$82,FALSE)*$D$132*$A139/8760/1000*VLOOKUP($D139,MMap!$C$10:$AE$93,MATCH("Control Type Weight",MMap!$C$10:$AH$10,0),FALSE)</f>
        <v>0</v>
      </c>
      <c r="Y139" s="328">
        <f>((VLOOKUP($C139,$D$36:$Z$53,$X$107+2,FALSE)+VLOOKUP($C139,$D$60:$Z$77,$X$107+2,FALSE))*$A139*$D$132/8760/1000)*VLOOKUP($D139,MMap!$C$10:$AE$93,MATCH("Control Type Weight",MMap!$C$10:$AH$10,0),FALSE)</f>
        <v>0</v>
      </c>
      <c r="Z139" s="235">
        <f t="shared" ca="1" si="34"/>
        <v>0</v>
      </c>
      <c r="AB139" s="204" t="e">
        <f t="shared" ca="1" si="35"/>
        <v>#DIV/0!</v>
      </c>
    </row>
    <row r="140" spans="1:28" ht="15">
      <c r="A140" s="316">
        <f t="shared" si="32"/>
        <v>0</v>
      </c>
      <c r="B140" s="304">
        <f t="shared" si="33"/>
        <v>9999</v>
      </c>
      <c r="C140" s="312" t="s">
        <v>512</v>
      </c>
      <c r="D140" t="s">
        <v>835</v>
      </c>
      <c r="E140" s="296">
        <f ca="1">VLOOKUP($C140,$D$84:$X$101,E$82,FALSE)*$D$132*$A140/8760/1000*VLOOKUP($D140,MMap!$C$10:$AE$93,MATCH("Control Type Weight",MMap!$C$10:$AH$10,0),FALSE)</f>
        <v>0</v>
      </c>
      <c r="F140" s="296">
        <f ca="1">VLOOKUP($C140,$D$84:$X$101,F$82,FALSE)*$D$132*$A140/8760/1000*VLOOKUP($D140,MMap!$C$10:$AE$93,MATCH("Control Type Weight",MMap!$C$10:$AH$10,0),FALSE)</f>
        <v>0</v>
      </c>
      <c r="G140" s="296">
        <f ca="1">VLOOKUP($C140,$D$84:$X$101,G$82,FALSE)*$D$132*$A140/8760/1000*VLOOKUP($D140,MMap!$C$10:$AE$93,MATCH("Control Type Weight",MMap!$C$10:$AH$10,0),FALSE)</f>
        <v>0</v>
      </c>
      <c r="H140" s="296">
        <f ca="1">VLOOKUP($C140,$D$84:$X$101,H$82,FALSE)*$D$132*$A140/8760/1000*VLOOKUP($D140,MMap!$C$10:$AE$93,MATCH("Control Type Weight",MMap!$C$10:$AH$10,0),FALSE)</f>
        <v>0</v>
      </c>
      <c r="I140" s="296">
        <f ca="1">VLOOKUP($C140,$D$84:$X$101,I$82,FALSE)*$D$132*$A140/8760/1000*VLOOKUP($D140,MMap!$C$10:$AE$93,MATCH("Control Type Weight",MMap!$C$10:$AH$10,0),FALSE)</f>
        <v>0</v>
      </c>
      <c r="J140" s="296">
        <f ca="1">VLOOKUP($C140,$D$84:$X$101,J$82,FALSE)*$D$132*$A140/8760/1000*VLOOKUP($D140,MMap!$C$10:$AE$93,MATCH("Control Type Weight",MMap!$C$10:$AH$10,0),FALSE)</f>
        <v>0</v>
      </c>
      <c r="K140" s="296">
        <f ca="1">VLOOKUP($C140,$D$84:$X$101,K$82,FALSE)*$D$132*$A140/8760/1000*VLOOKUP($D140,MMap!$C$10:$AE$93,MATCH("Control Type Weight",MMap!$C$10:$AH$10,0),FALSE)</f>
        <v>0</v>
      </c>
      <c r="L140" s="296">
        <f ca="1">VLOOKUP($C140,$D$84:$X$101,L$82,FALSE)*$D$132*$A140/8760/1000*VLOOKUP($D140,MMap!$C$10:$AE$93,MATCH("Control Type Weight",MMap!$C$10:$AH$10,0),FALSE)</f>
        <v>0</v>
      </c>
      <c r="M140" s="296">
        <f ca="1">VLOOKUP($C140,$D$84:$X$101,M$82,FALSE)*$D$132*$A140/8760/1000*VLOOKUP($D140,MMap!$C$10:$AE$93,MATCH("Control Type Weight",MMap!$C$10:$AH$10,0),FALSE)</f>
        <v>0</v>
      </c>
      <c r="N140" s="296">
        <f ca="1">VLOOKUP($C140,$D$84:$X$101,N$82,FALSE)*$D$132*$A140/8760/1000*VLOOKUP($D140,MMap!$C$10:$AE$93,MATCH("Control Type Weight",MMap!$C$10:$AH$10,0),FALSE)</f>
        <v>0</v>
      </c>
      <c r="O140" s="296">
        <f ca="1">VLOOKUP($C140,$D$84:$X$101,O$82,FALSE)*$D$132*$A140/8760/1000*VLOOKUP($D140,MMap!$C$10:$AE$93,MATCH("Control Type Weight",MMap!$C$10:$AH$10,0),FALSE)</f>
        <v>0</v>
      </c>
      <c r="P140" s="296">
        <f ca="1">VLOOKUP($C140,$D$84:$X$101,P$82,FALSE)*$D$132*$A140/8760/1000*VLOOKUP($D140,MMap!$C$10:$AE$93,MATCH("Control Type Weight",MMap!$C$10:$AH$10,0),FALSE)</f>
        <v>0</v>
      </c>
      <c r="Q140" s="296">
        <f ca="1">VLOOKUP($C140,$D$84:$X$101,Q$82,FALSE)*$D$132*$A140/8760/1000*VLOOKUP($D140,MMap!$C$10:$AE$93,MATCH("Control Type Weight",MMap!$C$10:$AH$10,0),FALSE)</f>
        <v>0</v>
      </c>
      <c r="R140" s="296">
        <f ca="1">VLOOKUP($C140,$D$84:$X$101,R$82,FALSE)*$D$132*$A140/8760/1000*VLOOKUP($D140,MMap!$C$10:$AE$93,MATCH("Control Type Weight",MMap!$C$10:$AH$10,0),FALSE)</f>
        <v>0</v>
      </c>
      <c r="S140" s="296">
        <f ca="1">VLOOKUP($C140,$D$84:$X$101,S$82,FALSE)*$D$132*$A140/8760/1000*VLOOKUP($D140,MMap!$C$10:$AE$93,MATCH("Control Type Weight",MMap!$C$10:$AH$10,0),FALSE)</f>
        <v>0</v>
      </c>
      <c r="T140" s="296">
        <f ca="1">VLOOKUP($C140,$D$84:$X$101,T$82,FALSE)*$D$132*$A140/8760/1000*VLOOKUP($D140,MMap!$C$10:$AE$93,MATCH("Control Type Weight",MMap!$C$10:$AH$10,0),FALSE)</f>
        <v>0</v>
      </c>
      <c r="U140" s="296">
        <f ca="1">VLOOKUP($C140,$D$84:$X$101,U$82,FALSE)*$D$132*$A140/8760/1000*VLOOKUP($D140,MMap!$C$10:$AE$93,MATCH("Control Type Weight",MMap!$C$10:$AH$10,0),FALSE)</f>
        <v>0</v>
      </c>
      <c r="V140" s="296">
        <f ca="1">VLOOKUP($C140,$D$84:$X$101,V$82,FALSE)*$D$132*$A140/8760/1000*VLOOKUP($D140,MMap!$C$10:$AE$93,MATCH("Control Type Weight",MMap!$C$10:$AH$10,0),FALSE)</f>
        <v>0</v>
      </c>
      <c r="W140" s="296">
        <f ca="1">VLOOKUP($C140,$D$84:$X$101,W$82,FALSE)*$D$132*$A140/8760/1000*VLOOKUP($D140,MMap!$C$10:$AE$93,MATCH("Control Type Weight",MMap!$C$10:$AH$10,0),FALSE)</f>
        <v>0</v>
      </c>
      <c r="X140" s="296">
        <f ca="1">VLOOKUP($C140,$D$84:$X$101,X$82,FALSE)*$D$132*$A140/8760/1000*VLOOKUP($D140,MMap!$C$10:$AE$93,MATCH("Control Type Weight",MMap!$C$10:$AH$10,0),FALSE)</f>
        <v>0</v>
      </c>
      <c r="Y140" s="328">
        <f>((VLOOKUP($C140,$D$36:$Z$53,$X$107+2,FALSE)+VLOOKUP($C140,$D$60:$Z$77,$X$107+2,FALSE))*$A140*$D$132/8760/1000)*VLOOKUP($D140,MMap!$C$10:$AE$93,MATCH("Control Type Weight",MMap!$C$10:$AH$10,0),FALSE)</f>
        <v>0</v>
      </c>
      <c r="Z140" s="235">
        <f t="shared" ca="1" si="34"/>
        <v>0</v>
      </c>
      <c r="AB140" s="204" t="e">
        <f t="shared" ca="1" si="35"/>
        <v>#DIV/0!</v>
      </c>
    </row>
    <row r="141" spans="1:28" ht="15">
      <c r="A141" s="316">
        <f t="shared" si="32"/>
        <v>292.65905984338713</v>
      </c>
      <c r="B141" s="304">
        <f t="shared" si="33"/>
        <v>167.35069725622441</v>
      </c>
      <c r="C141" s="312" t="s">
        <v>291</v>
      </c>
      <c r="D141" t="s">
        <v>806</v>
      </c>
      <c r="E141" s="296">
        <f ca="1">VLOOKUP($C141,$D$84:$X$101,E$82,FALSE)*$D$132*$A141/8760/1000*VLOOKUP($D141,MMap!$C$10:$AE$93,MATCH("Control Type Weight",MMap!$C$10:$AH$10,0),FALSE)</f>
        <v>3.5423577806422711E-2</v>
      </c>
      <c r="F141" s="296">
        <f ca="1">VLOOKUP($C141,$D$84:$X$101,F$82,FALSE)*$D$132*$A141/8760/1000*VLOOKUP($D141,MMap!$C$10:$AE$93,MATCH("Control Type Weight",MMap!$C$10:$AH$10,0),FALSE)</f>
        <v>6.0005660870368398E-2</v>
      </c>
      <c r="G141" s="296">
        <f ca="1">VLOOKUP($C141,$D$84:$X$101,G$82,FALSE)*$D$132*$A141/8760/1000*VLOOKUP($D141,MMap!$C$10:$AE$93,MATCH("Control Type Weight",MMap!$C$10:$AH$10,0),FALSE)</f>
        <v>7.6807370622397925E-2</v>
      </c>
      <c r="H141" s="296">
        <f ca="1">VLOOKUP($C141,$D$84:$X$101,H$82,FALSE)*$D$132*$A141/8760/1000*VLOOKUP($D141,MMap!$C$10:$AE$93,MATCH("Control Type Weight",MMap!$C$10:$AH$10,0),FALSE)</f>
        <v>8.9714813353032483E-2</v>
      </c>
      <c r="I141" s="296">
        <f ca="1">VLOOKUP($C141,$D$84:$X$101,I$82,FALSE)*$D$132*$A141/8760/1000*VLOOKUP($D141,MMap!$C$10:$AE$93,MATCH("Control Type Weight",MMap!$C$10:$AH$10,0),FALSE)</f>
        <v>0.10088426122153223</v>
      </c>
      <c r="J141" s="296">
        <f ca="1">VLOOKUP($C141,$D$84:$X$101,J$82,FALSE)*$D$132*$A141/8760/1000*VLOOKUP($D141,MMap!$C$10:$AE$93,MATCH("Control Type Weight",MMap!$C$10:$AH$10,0),FALSE)</f>
        <v>0.11041330477287713</v>
      </c>
      <c r="K141" s="296">
        <f ca="1">VLOOKUP($C141,$D$84:$X$101,K$82,FALSE)*$D$132*$A141/8760/1000*VLOOKUP($D141,MMap!$C$10:$AE$93,MATCH("Control Type Weight",MMap!$C$10:$AH$10,0),FALSE)</f>
        <v>0.11844338193930348</v>
      </c>
      <c r="L141" s="296">
        <f ca="1">VLOOKUP($C141,$D$84:$X$101,L$82,FALSE)*$D$132*$A141/8760/1000*VLOOKUP($D141,MMap!$C$10:$AE$93,MATCH("Control Type Weight",MMap!$C$10:$AH$10,0),FALSE)</f>
        <v>0.12513518559235676</v>
      </c>
      <c r="M141" s="296">
        <f ca="1">VLOOKUP($C141,$D$84:$X$101,M$82,FALSE)*$D$132*$A141/8760/1000*VLOOKUP($D141,MMap!$C$10:$AE$93,MATCH("Control Type Weight",MMap!$C$10:$AH$10,0),FALSE)</f>
        <v>0.13065290000965513</v>
      </c>
      <c r="N141" s="296">
        <f ca="1">VLOOKUP($C141,$D$84:$X$101,N$82,FALSE)*$D$132*$A141/8760/1000*VLOOKUP($D141,MMap!$C$10:$AE$93,MATCH("Control Type Weight",MMap!$C$10:$AH$10,0),FALSE)</f>
        <v>0.19660420394986189</v>
      </c>
      <c r="O141" s="296">
        <f ca="1">VLOOKUP($C141,$D$84:$X$101,O$82,FALSE)*$D$132*$A141/8760/1000*VLOOKUP($D141,MMap!$C$10:$AE$93,MATCH("Control Type Weight",MMap!$C$10:$AH$10,0),FALSE)</f>
        <v>0.17923821773991994</v>
      </c>
      <c r="P141" s="296">
        <f ca="1">VLOOKUP($C141,$D$84:$X$101,P$82,FALSE)*$D$132*$A141/8760/1000*VLOOKUP($D141,MMap!$C$10:$AE$93,MATCH("Control Type Weight",MMap!$C$10:$AH$10,0),FALSE)</f>
        <v>0.17695880549235507</v>
      </c>
      <c r="Q141" s="296">
        <f ca="1">VLOOKUP($C141,$D$84:$X$101,Q$82,FALSE)*$D$132*$A141/8760/1000*VLOOKUP($D141,MMap!$C$10:$AE$93,MATCH("Control Type Weight",MMap!$C$10:$AH$10,0),FALSE)</f>
        <v>0.18056963494856809</v>
      </c>
      <c r="R141" s="296">
        <f ca="1">VLOOKUP($C141,$D$84:$X$101,R$82,FALSE)*$D$132*$A141/8760/1000*VLOOKUP($D141,MMap!$C$10:$AE$93,MATCH("Control Type Weight",MMap!$C$10:$AH$10,0),FALSE)</f>
        <v>0.17670951366766843</v>
      </c>
      <c r="S141" s="296">
        <f ca="1">VLOOKUP($C141,$D$84:$X$101,S$82,FALSE)*$D$132*$A141/8760/1000*VLOOKUP($D141,MMap!$C$10:$AE$93,MATCH("Control Type Weight",MMap!$C$10:$AH$10,0),FALSE)</f>
        <v>0.1689956892504153</v>
      </c>
      <c r="T141" s="296">
        <f ca="1">VLOOKUP($C141,$D$84:$X$101,T$82,FALSE)*$D$132*$A141/8760/1000*VLOOKUP($D141,MMap!$C$10:$AE$93,MATCH("Control Type Weight",MMap!$C$10:$AH$10,0),FALSE)</f>
        <v>0.17274417385406454</v>
      </c>
      <c r="U141" s="296">
        <f ca="1">VLOOKUP($C141,$D$84:$X$101,U$82,FALSE)*$D$132*$A141/8760/1000*VLOOKUP($D141,MMap!$C$10:$AE$93,MATCH("Control Type Weight",MMap!$C$10:$AH$10,0),FALSE)</f>
        <v>0.16726043672378346</v>
      </c>
      <c r="V141" s="296">
        <f ca="1">VLOOKUP($C141,$D$84:$X$101,V$82,FALSE)*$D$132*$A141/8760/1000*VLOOKUP($D141,MMap!$C$10:$AE$93,MATCH("Control Type Weight",MMap!$C$10:$AH$10,0),FALSE)</f>
        <v>0.16474374355482554</v>
      </c>
      <c r="W141" s="296">
        <f ca="1">VLOOKUP($C141,$D$84:$X$101,W$82,FALSE)*$D$132*$A141/8760/1000*VLOOKUP($D141,MMap!$C$10:$AE$93,MATCH("Control Type Weight",MMap!$C$10:$AH$10,0),FALSE)</f>
        <v>0.16505561810261943</v>
      </c>
      <c r="X141" s="296">
        <f ca="1">VLOOKUP($C141,$D$84:$X$101,X$82,FALSE)*$D$132*$A141/8760/1000*VLOOKUP($D141,MMap!$C$10:$AE$93,MATCH("Control Type Weight",MMap!$C$10:$AH$10,0),FALSE)</f>
        <v>0.1632682253363899</v>
      </c>
      <c r="Y141" s="328">
        <f>((VLOOKUP($C141,$D$36:$Z$53,$X$107+2,FALSE)+VLOOKUP($C141,$D$60:$Z$77,$X$107+2,FALSE))*$A141*$D$132/8760/1000)*VLOOKUP($D141,MMap!$C$10:$AE$93,MATCH("Control Type Weight",MMap!$C$10:$AH$10,0),FALSE)</f>
        <v>3.1355787247290103</v>
      </c>
      <c r="Z141" s="235">
        <f t="shared" ca="1" si="34"/>
        <v>2.7596287188084179</v>
      </c>
      <c r="AB141" s="204">
        <f t="shared" ca="1" si="35"/>
        <v>0.88010187626429837</v>
      </c>
    </row>
    <row r="142" spans="1:28" ht="15">
      <c r="A142" s="316">
        <f t="shared" si="32"/>
        <v>327.37195268305783</v>
      </c>
      <c r="B142" s="304">
        <f t="shared" si="33"/>
        <v>140.98311294051015</v>
      </c>
      <c r="C142" s="312" t="s">
        <v>505</v>
      </c>
      <c r="D142" t="s">
        <v>802</v>
      </c>
      <c r="E142" s="296">
        <f ca="1">VLOOKUP($C142,$D$84:$X$101,E$82,FALSE)*$D$132*$A142/8760/1000*VLOOKUP($D142,MMap!$C$10:$AE$93,MATCH("Control Type Weight",MMap!$C$10:$AH$10,0),FALSE)</f>
        <v>1.2790581693022929E-2</v>
      </c>
      <c r="F142" s="296">
        <f ca="1">VLOOKUP($C142,$D$84:$X$101,F$82,FALSE)*$D$132*$A142/8760/1000*VLOOKUP($D142,MMap!$C$10:$AE$93,MATCH("Control Type Weight",MMap!$C$10:$AH$10,0),FALSE)</f>
        <v>2.1666566590208134E-2</v>
      </c>
      <c r="G142" s="296">
        <f ca="1">VLOOKUP($C142,$D$84:$X$101,G$82,FALSE)*$D$132*$A142/8760/1000*VLOOKUP($D142,MMap!$C$10:$AE$93,MATCH("Control Type Weight",MMap!$C$10:$AH$10,0),FALSE)</f>
        <v>2.7733250264572306E-2</v>
      </c>
      <c r="H142" s="296">
        <f ca="1">VLOOKUP($C142,$D$84:$X$101,H$82,FALSE)*$D$132*$A142/8760/1000*VLOOKUP($D142,MMap!$C$10:$AE$93,MATCH("Control Type Weight",MMap!$C$10:$AH$10,0),FALSE)</f>
        <v>3.239381000803964E-2</v>
      </c>
      <c r="I142" s="296">
        <f ca="1">VLOOKUP($C142,$D$84:$X$101,I$82,FALSE)*$D$132*$A142/8760/1000*VLOOKUP($D142,MMap!$C$10:$AE$93,MATCH("Control Type Weight",MMap!$C$10:$AH$10,0),FALSE)</f>
        <v>3.6426822602326589E-2</v>
      </c>
      <c r="J142" s="296">
        <f ca="1">VLOOKUP($C142,$D$84:$X$101,J$82,FALSE)*$D$132*$A142/8760/1000*VLOOKUP($D142,MMap!$C$10:$AE$93,MATCH("Control Type Weight",MMap!$C$10:$AH$10,0),FALSE)</f>
        <v>3.986752559020354E-2</v>
      </c>
      <c r="K142" s="296">
        <f ca="1">VLOOKUP($C142,$D$84:$X$101,K$82,FALSE)*$D$132*$A142/8760/1000*VLOOKUP($D142,MMap!$C$10:$AE$93,MATCH("Control Type Weight",MMap!$C$10:$AH$10,0),FALSE)</f>
        <v>4.2766988726302468E-2</v>
      </c>
      <c r="L142" s="296">
        <f ca="1">VLOOKUP($C142,$D$84:$X$101,L$82,FALSE)*$D$132*$A142/8760/1000*VLOOKUP($D142,MMap!$C$10:$AE$93,MATCH("Control Type Weight",MMap!$C$10:$AH$10,0),FALSE)</f>
        <v>4.5183234249715661E-2</v>
      </c>
      <c r="M142" s="296">
        <f ca="1">VLOOKUP($C142,$D$84:$X$101,M$82,FALSE)*$D$132*$A142/8760/1000*VLOOKUP($D142,MMap!$C$10:$AE$93,MATCH("Control Type Weight",MMap!$C$10:$AH$10,0),FALSE)</f>
        <v>4.7175545060297544E-2</v>
      </c>
      <c r="N142" s="296">
        <f ca="1">VLOOKUP($C142,$D$84:$X$101,N$82,FALSE)*$D$132*$A142/8760/1000*VLOOKUP($D142,MMap!$C$10:$AE$93,MATCH("Control Type Weight",MMap!$C$10:$AH$10,0),FALSE)</f>
        <v>9.2597614956060767E-2</v>
      </c>
      <c r="O142" s="296">
        <f ca="1">VLOOKUP($C142,$D$84:$X$101,O$82,FALSE)*$D$132*$A142/8760/1000*VLOOKUP($D142,MMap!$C$10:$AE$93,MATCH("Control Type Weight",MMap!$C$10:$AH$10,0),FALSE)</f>
        <v>7.8943303828778219E-2</v>
      </c>
      <c r="P142" s="296">
        <f ca="1">VLOOKUP($C142,$D$84:$X$101,P$82,FALSE)*$D$132*$A142/8760/1000*VLOOKUP($D142,MMap!$C$10:$AE$93,MATCH("Control Type Weight",MMap!$C$10:$AH$10,0),FALSE)</f>
        <v>7.6377099500146595E-2</v>
      </c>
      <c r="Q142" s="296">
        <f ca="1">VLOOKUP($C142,$D$84:$X$101,Q$82,FALSE)*$D$132*$A142/8760/1000*VLOOKUP($D142,MMap!$C$10:$AE$93,MATCH("Control Type Weight",MMap!$C$10:$AH$10,0),FALSE)</f>
        <v>7.8269062183108071E-2</v>
      </c>
      <c r="R142" s="296">
        <f ca="1">VLOOKUP($C142,$D$84:$X$101,R$82,FALSE)*$D$132*$A142/8760/1000*VLOOKUP($D142,MMap!$C$10:$AE$93,MATCH("Control Type Weight",MMap!$C$10:$AH$10,0),FALSE)</f>
        <v>7.5037798280138027E-2</v>
      </c>
      <c r="S142" s="296">
        <f ca="1">VLOOKUP($C142,$D$84:$X$101,S$82,FALSE)*$D$132*$A142/8760/1000*VLOOKUP($D142,MMap!$C$10:$AE$93,MATCH("Control Type Weight",MMap!$C$10:$AH$10,0),FALSE)</f>
        <v>6.9215992631807013E-2</v>
      </c>
      <c r="T142" s="296">
        <f ca="1">VLOOKUP($C142,$D$84:$X$101,T$82,FALSE)*$D$132*$A142/8760/1000*VLOOKUP($D142,MMap!$C$10:$AE$93,MATCH("Control Type Weight",MMap!$C$10:$AH$10,0),FALSE)</f>
        <v>7.1684509562170692E-2</v>
      </c>
      <c r="U142" s="296">
        <f ca="1">VLOOKUP($C142,$D$84:$X$101,U$82,FALSE)*$D$132*$A142/8760/1000*VLOOKUP($D142,MMap!$C$10:$AE$93,MATCH("Control Type Weight",MMap!$C$10:$AH$10,0),FALSE)</f>
        <v>6.7666546075994718E-2</v>
      </c>
      <c r="V142" s="296">
        <f ca="1">VLOOKUP($C142,$D$84:$X$101,V$82,FALSE)*$D$132*$A142/8760/1000*VLOOKUP($D142,MMap!$C$10:$AE$93,MATCH("Control Type Weight",MMap!$C$10:$AH$10,0),FALSE)</f>
        <v>6.5835622241217168E-2</v>
      </c>
      <c r="W142" s="296">
        <f ca="1">VLOOKUP($C142,$D$84:$X$101,W$82,FALSE)*$D$132*$A142/8760/1000*VLOOKUP($D142,MMap!$C$10:$AE$93,MATCH("Control Type Weight",MMap!$C$10:$AH$10,0),FALSE)</f>
        <v>6.6076610590069348E-2</v>
      </c>
      <c r="X142" s="296">
        <f ca="1">VLOOKUP($C142,$D$84:$X$101,X$82,FALSE)*$D$132*$A142/8760/1000*VLOOKUP($D142,MMap!$C$10:$AE$93,MATCH("Control Type Weight",MMap!$C$10:$AH$10,0),FALSE)</f>
        <v>6.4864581607952887E-2</v>
      </c>
      <c r="Y142" s="328">
        <f>((VLOOKUP($C142,$D$36:$Z$53,$X$107+2,FALSE)+VLOOKUP($C142,$D$60:$Z$77,$X$107+2,FALSE))*$A142*$D$132/8760/1000)*VLOOKUP($D142,MMap!$C$10:$AE$93,MATCH("Control Type Weight",MMap!$C$10:$AH$10,0),FALSE)</f>
        <v>1.1537001035661465</v>
      </c>
      <c r="Z142" s="235">
        <f t="shared" ca="1" si="34"/>
        <v>1.1125730662421325</v>
      </c>
      <c r="AB142" s="204">
        <f t="shared" ca="1" si="35"/>
        <v>0.96435205544587521</v>
      </c>
    </row>
    <row r="143" spans="1:28" ht="15">
      <c r="A143" s="316">
        <f t="shared" si="32"/>
        <v>145.4041624778996</v>
      </c>
      <c r="B143" s="304">
        <f t="shared" si="33"/>
        <v>186.35087298121383</v>
      </c>
      <c r="C143" s="312" t="s">
        <v>292</v>
      </c>
      <c r="D143" t="s">
        <v>797</v>
      </c>
      <c r="E143" s="296">
        <f ca="1">VLOOKUP($C143,$D$84:$X$101,E$82,FALSE)*$D$132*$A143/8760/1000*VLOOKUP($D143,MMap!$C$10:$AE$93,MATCH("Control Type Weight",MMap!$C$10:$AH$10,0),FALSE)</f>
        <v>3.0813656194299148E-2</v>
      </c>
      <c r="F143" s="296">
        <f ca="1">VLOOKUP($C143,$D$84:$X$101,F$82,FALSE)*$D$132*$A143/8760/1000*VLOOKUP($D143,MMap!$C$10:$AE$93,MATCH("Control Type Weight",MMap!$C$10:$AH$10,0),FALSE)</f>
        <v>5.2217662942872667E-2</v>
      </c>
      <c r="G143" s="296">
        <f ca="1">VLOOKUP($C143,$D$84:$X$101,G$82,FALSE)*$D$132*$A143/8760/1000*VLOOKUP($D143,MMap!$C$10:$AE$93,MATCH("Control Type Weight",MMap!$C$10:$AH$10,0),FALSE)</f>
        <v>6.686556264319965E-2</v>
      </c>
      <c r="H143" s="296">
        <f ca="1">VLOOKUP($C143,$D$84:$X$101,H$82,FALSE)*$D$132*$A143/8760/1000*VLOOKUP($D143,MMap!$C$10:$AE$93,MATCH("Control Type Weight",MMap!$C$10:$AH$10,0),FALSE)</f>
        <v>7.8133658720831847E-2</v>
      </c>
      <c r="I143" s="296">
        <f ca="1">VLOOKUP($C143,$D$84:$X$101,I$82,FALSE)*$D$132*$A143/8760/1000*VLOOKUP($D143,MMap!$C$10:$AE$93,MATCH("Control Type Weight",MMap!$C$10:$AH$10,0),FALSE)</f>
        <v>8.7896548015756734E-2</v>
      </c>
      <c r="J143" s="296">
        <f ca="1">VLOOKUP($C143,$D$84:$X$101,J$82,FALSE)*$D$132*$A143/8760/1000*VLOOKUP($D143,MMap!$C$10:$AE$93,MATCH("Control Type Weight",MMap!$C$10:$AH$10,0),FALSE)</f>
        <v>9.6237472406183439E-2</v>
      </c>
      <c r="K143" s="296">
        <f ca="1">VLOOKUP($C143,$D$84:$X$101,K$82,FALSE)*$D$132*$A143/8760/1000*VLOOKUP($D143,MMap!$C$10:$AE$93,MATCH("Control Type Weight",MMap!$C$10:$AH$10,0),FALSE)</f>
        <v>0.10327804218912508</v>
      </c>
      <c r="L143" s="296">
        <f ca="1">VLOOKUP($C143,$D$84:$X$101,L$82,FALSE)*$D$132*$A143/8760/1000*VLOOKUP($D143,MMap!$C$10:$AE$93,MATCH("Control Type Weight",MMap!$C$10:$AH$10,0),FALSE)</f>
        <v>0.10915686072287523</v>
      </c>
      <c r="M143" s="296">
        <f ca="1">VLOOKUP($C143,$D$84:$X$101,M$82,FALSE)*$D$132*$A143/8760/1000*VLOOKUP($D143,MMap!$C$10:$AE$93,MATCH("Control Type Weight",MMap!$C$10:$AH$10,0),FALSE)</f>
        <v>0.11401580212178264</v>
      </c>
      <c r="N143" s="296">
        <f ca="1">VLOOKUP($C143,$D$84:$X$101,N$82,FALSE)*$D$132*$A143/8760/1000*VLOOKUP($D143,MMap!$C$10:$AE$93,MATCH("Control Type Weight",MMap!$C$10:$AH$10,0),FALSE)</f>
        <v>0.1467155822788529</v>
      </c>
      <c r="O143" s="296">
        <f ca="1">VLOOKUP($C143,$D$84:$X$101,O$82,FALSE)*$D$132*$A143/8760/1000*VLOOKUP($D143,MMap!$C$10:$AE$93,MATCH("Control Type Weight",MMap!$C$10:$AH$10,0),FALSE)</f>
        <v>0.14011970784340069</v>
      </c>
      <c r="P143" s="296">
        <f ca="1">VLOOKUP($C143,$D$84:$X$101,P$82,FALSE)*$D$132*$A143/8760/1000*VLOOKUP($D143,MMap!$C$10:$AE$93,MATCH("Control Type Weight",MMap!$C$10:$AH$10,0),FALSE)</f>
        <v>0.14019078983037273</v>
      </c>
      <c r="Q143" s="296">
        <f ca="1">VLOOKUP($C143,$D$84:$X$101,Q$82,FALSE)*$D$132*$A143/8760/1000*VLOOKUP($D143,MMap!$C$10:$AE$93,MATCH("Control Type Weight",MMap!$C$10:$AH$10,0),FALSE)</f>
        <v>0.14271639419325072</v>
      </c>
      <c r="R143" s="296">
        <f ca="1">VLOOKUP($C143,$D$84:$X$101,R$82,FALSE)*$D$132*$A143/8760/1000*VLOOKUP($D143,MMap!$C$10:$AE$93,MATCH("Control Type Weight",MMap!$C$10:$AH$10,0),FALSE)</f>
        <v>0.14151796078783113</v>
      </c>
      <c r="S143" s="296">
        <f ca="1">VLOOKUP($C143,$D$84:$X$101,S$82,FALSE)*$D$132*$A143/8760/1000*VLOOKUP($D143,MMap!$C$10:$AE$93,MATCH("Control Type Weight",MMap!$C$10:$AH$10,0),FALSE)</f>
        <v>0.13833833535497711</v>
      </c>
      <c r="T143" s="296">
        <f ca="1">VLOOKUP($C143,$D$84:$X$101,T$82,FALSE)*$D$132*$A143/8760/1000*VLOOKUP($D143,MMap!$C$10:$AE$93,MATCH("Control Type Weight",MMap!$C$10:$AH$10,0),FALSE)</f>
        <v>0.14037719371012039</v>
      </c>
      <c r="U143" s="296">
        <f ca="1">VLOOKUP($C143,$D$84:$X$101,U$82,FALSE)*$D$132*$A143/8760/1000*VLOOKUP($D143,MMap!$C$10:$AE$93,MATCH("Control Type Weight",MMap!$C$10:$AH$10,0),FALSE)</f>
        <v>0.13799243151567672</v>
      </c>
      <c r="V143" s="296">
        <f ca="1">VLOOKUP($C143,$D$84:$X$101,V$82,FALSE)*$D$132*$A143/8760/1000*VLOOKUP($D143,MMap!$C$10:$AE$93,MATCH("Control Type Weight",MMap!$C$10:$AH$10,0),FALSE)</f>
        <v>0.13691079205318238</v>
      </c>
      <c r="W143" s="296">
        <f ca="1">VLOOKUP($C143,$D$84:$X$101,W$82,FALSE)*$D$132*$A143/8760/1000*VLOOKUP($D143,MMap!$C$10:$AE$93,MATCH("Control Type Weight",MMap!$C$10:$AH$10,0),FALSE)</f>
        <v>0.13708642873989654</v>
      </c>
      <c r="X143" s="296">
        <f ca="1">VLOOKUP($C143,$D$84:$X$101,X$82,FALSE)*$D$132*$A143/8760/1000*VLOOKUP($D143,MMap!$C$10:$AE$93,MATCH("Control Type Weight",MMap!$C$10:$AH$10,0),FALSE)</f>
        <v>0.13623053485828929</v>
      </c>
      <c r="Y143" s="328">
        <f>((VLOOKUP($C143,$D$36:$Z$53,$X$107+2,FALSE)+VLOOKUP($C143,$D$60:$Z$77,$X$107+2,FALSE))*$A143*$D$132/8760/1000)*VLOOKUP($D143,MMap!$C$10:$AE$93,MATCH("Control Type Weight",MMap!$C$10:$AH$10,0),FALSE)</f>
        <v>2.6473923947109577</v>
      </c>
      <c r="Z143" s="235">
        <f t="shared" ca="1" si="34"/>
        <v>2.2768114171227767</v>
      </c>
      <c r="AB143" s="204">
        <f t="shared" ca="1" si="35"/>
        <v>0.86002038144079473</v>
      </c>
    </row>
    <row r="144" spans="1:28" ht="15">
      <c r="A144" s="316">
        <f t="shared" si="32"/>
        <v>0</v>
      </c>
      <c r="B144" s="304">
        <f t="shared" si="33"/>
        <v>9999</v>
      </c>
      <c r="C144" s="312" t="s">
        <v>506</v>
      </c>
      <c r="D144" t="s">
        <v>836</v>
      </c>
      <c r="E144" s="296">
        <f ca="1">VLOOKUP($C144,$D$84:$X$101,E$82,FALSE)*$D$132*$A144/8760/1000*VLOOKUP($D144,MMap!$C$10:$AE$93,MATCH("Control Type Weight",MMap!$C$10:$AH$10,0),FALSE)</f>
        <v>0</v>
      </c>
      <c r="F144" s="296">
        <f ca="1">VLOOKUP($C144,$D$84:$X$101,F$82,FALSE)*$D$132*$A144/8760/1000*VLOOKUP($D144,MMap!$C$10:$AE$93,MATCH("Control Type Weight",MMap!$C$10:$AH$10,0),FALSE)</f>
        <v>0</v>
      </c>
      <c r="G144" s="296">
        <f ca="1">VLOOKUP($C144,$D$84:$X$101,G$82,FALSE)*$D$132*$A144/8760/1000*VLOOKUP($D144,MMap!$C$10:$AE$93,MATCH("Control Type Weight",MMap!$C$10:$AH$10,0),FALSE)</f>
        <v>0</v>
      </c>
      <c r="H144" s="296">
        <f ca="1">VLOOKUP($C144,$D$84:$X$101,H$82,FALSE)*$D$132*$A144/8760/1000*VLOOKUP($D144,MMap!$C$10:$AE$93,MATCH("Control Type Weight",MMap!$C$10:$AH$10,0),FALSE)</f>
        <v>0</v>
      </c>
      <c r="I144" s="296">
        <f ca="1">VLOOKUP($C144,$D$84:$X$101,I$82,FALSE)*$D$132*$A144/8760/1000*VLOOKUP($D144,MMap!$C$10:$AE$93,MATCH("Control Type Weight",MMap!$C$10:$AH$10,0),FALSE)</f>
        <v>0</v>
      </c>
      <c r="J144" s="296">
        <f ca="1">VLOOKUP($C144,$D$84:$X$101,J$82,FALSE)*$D$132*$A144/8760/1000*VLOOKUP($D144,MMap!$C$10:$AE$93,MATCH("Control Type Weight",MMap!$C$10:$AH$10,0),FALSE)</f>
        <v>0</v>
      </c>
      <c r="K144" s="296">
        <f ca="1">VLOOKUP($C144,$D$84:$X$101,K$82,FALSE)*$D$132*$A144/8760/1000*VLOOKUP($D144,MMap!$C$10:$AE$93,MATCH("Control Type Weight",MMap!$C$10:$AH$10,0),FALSE)</f>
        <v>0</v>
      </c>
      <c r="L144" s="296">
        <f ca="1">VLOOKUP($C144,$D$84:$X$101,L$82,FALSE)*$D$132*$A144/8760/1000*VLOOKUP($D144,MMap!$C$10:$AE$93,MATCH("Control Type Weight",MMap!$C$10:$AH$10,0),FALSE)</f>
        <v>0</v>
      </c>
      <c r="M144" s="296">
        <f ca="1">VLOOKUP($C144,$D$84:$X$101,M$82,FALSE)*$D$132*$A144/8760/1000*VLOOKUP($D144,MMap!$C$10:$AE$93,MATCH("Control Type Weight",MMap!$C$10:$AH$10,0),FALSE)</f>
        <v>0</v>
      </c>
      <c r="N144" s="296">
        <f ca="1">VLOOKUP($C144,$D$84:$X$101,N$82,FALSE)*$D$132*$A144/8760/1000*VLOOKUP($D144,MMap!$C$10:$AE$93,MATCH("Control Type Weight",MMap!$C$10:$AH$10,0),FALSE)</f>
        <v>0</v>
      </c>
      <c r="O144" s="296">
        <f ca="1">VLOOKUP($C144,$D$84:$X$101,O$82,FALSE)*$D$132*$A144/8760/1000*VLOOKUP($D144,MMap!$C$10:$AE$93,MATCH("Control Type Weight",MMap!$C$10:$AH$10,0),FALSE)</f>
        <v>0</v>
      </c>
      <c r="P144" s="296">
        <f ca="1">VLOOKUP($C144,$D$84:$X$101,P$82,FALSE)*$D$132*$A144/8760/1000*VLOOKUP($D144,MMap!$C$10:$AE$93,MATCH("Control Type Weight",MMap!$C$10:$AH$10,0),FALSE)</f>
        <v>0</v>
      </c>
      <c r="Q144" s="296">
        <f ca="1">VLOOKUP($C144,$D$84:$X$101,Q$82,FALSE)*$D$132*$A144/8760/1000*VLOOKUP($D144,MMap!$C$10:$AE$93,MATCH("Control Type Weight",MMap!$C$10:$AH$10,0),FALSE)</f>
        <v>0</v>
      </c>
      <c r="R144" s="296">
        <f ca="1">VLOOKUP($C144,$D$84:$X$101,R$82,FALSE)*$D$132*$A144/8760/1000*VLOOKUP($D144,MMap!$C$10:$AE$93,MATCH("Control Type Weight",MMap!$C$10:$AH$10,0),FALSE)</f>
        <v>0</v>
      </c>
      <c r="S144" s="296">
        <f ca="1">VLOOKUP($C144,$D$84:$X$101,S$82,FALSE)*$D$132*$A144/8760/1000*VLOOKUP($D144,MMap!$C$10:$AE$93,MATCH("Control Type Weight",MMap!$C$10:$AH$10,0),FALSE)</f>
        <v>0</v>
      </c>
      <c r="T144" s="296">
        <f ca="1">VLOOKUP($C144,$D$84:$X$101,T$82,FALSE)*$D$132*$A144/8760/1000*VLOOKUP($D144,MMap!$C$10:$AE$93,MATCH("Control Type Weight",MMap!$C$10:$AH$10,0),FALSE)</f>
        <v>0</v>
      </c>
      <c r="U144" s="296">
        <f ca="1">VLOOKUP($C144,$D$84:$X$101,U$82,FALSE)*$D$132*$A144/8760/1000*VLOOKUP($D144,MMap!$C$10:$AE$93,MATCH("Control Type Weight",MMap!$C$10:$AH$10,0),FALSE)</f>
        <v>0</v>
      </c>
      <c r="V144" s="296">
        <f ca="1">VLOOKUP($C144,$D$84:$X$101,V$82,FALSE)*$D$132*$A144/8760/1000*VLOOKUP($D144,MMap!$C$10:$AE$93,MATCH("Control Type Weight",MMap!$C$10:$AH$10,0),FALSE)</f>
        <v>0</v>
      </c>
      <c r="W144" s="296">
        <f ca="1">VLOOKUP($C144,$D$84:$X$101,W$82,FALSE)*$D$132*$A144/8760/1000*VLOOKUP($D144,MMap!$C$10:$AE$93,MATCH("Control Type Weight",MMap!$C$10:$AH$10,0),FALSE)</f>
        <v>0</v>
      </c>
      <c r="X144" s="296">
        <f ca="1">VLOOKUP($C144,$D$84:$X$101,X$82,FALSE)*$D$132*$A144/8760/1000*VLOOKUP($D144,MMap!$C$10:$AE$93,MATCH("Control Type Weight",MMap!$C$10:$AH$10,0),FALSE)</f>
        <v>0</v>
      </c>
      <c r="Y144" s="328">
        <f>((VLOOKUP($C144,$D$36:$Z$53,$X$107+2,FALSE)+VLOOKUP($C144,$D$60:$Z$77,$X$107+2,FALSE))*$A144*$D$132/8760/1000)*VLOOKUP($D144,MMap!$C$10:$AE$93,MATCH("Control Type Weight",MMap!$C$10:$AH$10,0),FALSE)</f>
        <v>0</v>
      </c>
      <c r="Z144" s="235">
        <f t="shared" ca="1" si="34"/>
        <v>0</v>
      </c>
      <c r="AB144" s="204" t="e">
        <f t="shared" ca="1" si="35"/>
        <v>#DIV/0!</v>
      </c>
    </row>
    <row r="145" spans="1:28" ht="15">
      <c r="A145" s="316">
        <f t="shared" si="32"/>
        <v>0</v>
      </c>
      <c r="B145" s="304">
        <f t="shared" si="33"/>
        <v>9999</v>
      </c>
      <c r="C145" s="312" t="s">
        <v>507</v>
      </c>
      <c r="D145" t="s">
        <v>837</v>
      </c>
      <c r="E145" s="296">
        <f ca="1">VLOOKUP($C145,$D$84:$X$101,E$82,FALSE)*$D$132*$A145/8760/1000*VLOOKUP($D145,MMap!$C$10:$AE$93,MATCH("Control Type Weight",MMap!$C$10:$AH$10,0),FALSE)</f>
        <v>0</v>
      </c>
      <c r="F145" s="296">
        <f ca="1">VLOOKUP($C145,$D$84:$X$101,F$82,FALSE)*$D$132*$A145/8760/1000*VLOOKUP($D145,MMap!$C$10:$AE$93,MATCH("Control Type Weight",MMap!$C$10:$AH$10,0),FALSE)</f>
        <v>0</v>
      </c>
      <c r="G145" s="296">
        <f ca="1">VLOOKUP($C145,$D$84:$X$101,G$82,FALSE)*$D$132*$A145/8760/1000*VLOOKUP($D145,MMap!$C$10:$AE$93,MATCH("Control Type Weight",MMap!$C$10:$AH$10,0),FALSE)</f>
        <v>0</v>
      </c>
      <c r="H145" s="296">
        <f ca="1">VLOOKUP($C145,$D$84:$X$101,H$82,FALSE)*$D$132*$A145/8760/1000*VLOOKUP($D145,MMap!$C$10:$AE$93,MATCH("Control Type Weight",MMap!$C$10:$AH$10,0),FALSE)</f>
        <v>0</v>
      </c>
      <c r="I145" s="296">
        <f ca="1">VLOOKUP($C145,$D$84:$X$101,I$82,FALSE)*$D$132*$A145/8760/1000*VLOOKUP($D145,MMap!$C$10:$AE$93,MATCH("Control Type Weight",MMap!$C$10:$AH$10,0),FALSE)</f>
        <v>0</v>
      </c>
      <c r="J145" s="296">
        <f ca="1">VLOOKUP($C145,$D$84:$X$101,J$82,FALSE)*$D$132*$A145/8760/1000*VLOOKUP($D145,MMap!$C$10:$AE$93,MATCH("Control Type Weight",MMap!$C$10:$AH$10,0),FALSE)</f>
        <v>0</v>
      </c>
      <c r="K145" s="296">
        <f ca="1">VLOOKUP($C145,$D$84:$X$101,K$82,FALSE)*$D$132*$A145/8760/1000*VLOOKUP($D145,MMap!$C$10:$AE$93,MATCH("Control Type Weight",MMap!$C$10:$AH$10,0),FALSE)</f>
        <v>0</v>
      </c>
      <c r="L145" s="296">
        <f ca="1">VLOOKUP($C145,$D$84:$X$101,L$82,FALSE)*$D$132*$A145/8760/1000*VLOOKUP($D145,MMap!$C$10:$AE$93,MATCH("Control Type Weight",MMap!$C$10:$AH$10,0),FALSE)</f>
        <v>0</v>
      </c>
      <c r="M145" s="296">
        <f ca="1">VLOOKUP($C145,$D$84:$X$101,M$82,FALSE)*$D$132*$A145/8760/1000*VLOOKUP($D145,MMap!$C$10:$AE$93,MATCH("Control Type Weight",MMap!$C$10:$AH$10,0),FALSE)</f>
        <v>0</v>
      </c>
      <c r="N145" s="296">
        <f ca="1">VLOOKUP($C145,$D$84:$X$101,N$82,FALSE)*$D$132*$A145/8760/1000*VLOOKUP($D145,MMap!$C$10:$AE$93,MATCH("Control Type Weight",MMap!$C$10:$AH$10,0),FALSE)</f>
        <v>0</v>
      </c>
      <c r="O145" s="296">
        <f ca="1">VLOOKUP($C145,$D$84:$X$101,O$82,FALSE)*$D$132*$A145/8760/1000*VLOOKUP($D145,MMap!$C$10:$AE$93,MATCH("Control Type Weight",MMap!$C$10:$AH$10,0),FALSE)</f>
        <v>0</v>
      </c>
      <c r="P145" s="296">
        <f ca="1">VLOOKUP($C145,$D$84:$X$101,P$82,FALSE)*$D$132*$A145/8760/1000*VLOOKUP($D145,MMap!$C$10:$AE$93,MATCH("Control Type Weight",MMap!$C$10:$AH$10,0),FALSE)</f>
        <v>0</v>
      </c>
      <c r="Q145" s="296">
        <f ca="1">VLOOKUP($C145,$D$84:$X$101,Q$82,FALSE)*$D$132*$A145/8760/1000*VLOOKUP($D145,MMap!$C$10:$AE$93,MATCH("Control Type Weight",MMap!$C$10:$AH$10,0),FALSE)</f>
        <v>0</v>
      </c>
      <c r="R145" s="296">
        <f ca="1">VLOOKUP($C145,$D$84:$X$101,R$82,FALSE)*$D$132*$A145/8760/1000*VLOOKUP($D145,MMap!$C$10:$AE$93,MATCH("Control Type Weight",MMap!$C$10:$AH$10,0),FALSE)</f>
        <v>0</v>
      </c>
      <c r="S145" s="296">
        <f ca="1">VLOOKUP($C145,$D$84:$X$101,S$82,FALSE)*$D$132*$A145/8760/1000*VLOOKUP($D145,MMap!$C$10:$AE$93,MATCH("Control Type Weight",MMap!$C$10:$AH$10,0),FALSE)</f>
        <v>0</v>
      </c>
      <c r="T145" s="296">
        <f ca="1">VLOOKUP($C145,$D$84:$X$101,T$82,FALSE)*$D$132*$A145/8760/1000*VLOOKUP($D145,MMap!$C$10:$AE$93,MATCH("Control Type Weight",MMap!$C$10:$AH$10,0),FALSE)</f>
        <v>0</v>
      </c>
      <c r="U145" s="296">
        <f ca="1">VLOOKUP($C145,$D$84:$X$101,U$82,FALSE)*$D$132*$A145/8760/1000*VLOOKUP($D145,MMap!$C$10:$AE$93,MATCH("Control Type Weight",MMap!$C$10:$AH$10,0),FALSE)</f>
        <v>0</v>
      </c>
      <c r="V145" s="296">
        <f ca="1">VLOOKUP($C145,$D$84:$X$101,V$82,FALSE)*$D$132*$A145/8760/1000*VLOOKUP($D145,MMap!$C$10:$AE$93,MATCH("Control Type Weight",MMap!$C$10:$AH$10,0),FALSE)</f>
        <v>0</v>
      </c>
      <c r="W145" s="296">
        <f ca="1">VLOOKUP($C145,$D$84:$X$101,W$82,FALSE)*$D$132*$A145/8760/1000*VLOOKUP($D145,MMap!$C$10:$AE$93,MATCH("Control Type Weight",MMap!$C$10:$AH$10,0),FALSE)</f>
        <v>0</v>
      </c>
      <c r="X145" s="296">
        <f ca="1">VLOOKUP($C145,$D$84:$X$101,X$82,FALSE)*$D$132*$A145/8760/1000*VLOOKUP($D145,MMap!$C$10:$AE$93,MATCH("Control Type Weight",MMap!$C$10:$AH$10,0),FALSE)</f>
        <v>0</v>
      </c>
      <c r="Y145" s="328">
        <f>((VLOOKUP($C145,$D$36:$Z$53,$X$107+2,FALSE)+VLOOKUP($C145,$D$60:$Z$77,$X$107+2,FALSE))*$A145*$D$132/8760/1000)*VLOOKUP($D145,MMap!$C$10:$AE$93,MATCH("Control Type Weight",MMap!$C$10:$AH$10,0),FALSE)</f>
        <v>0</v>
      </c>
      <c r="Z145" s="235">
        <f t="shared" ca="1" si="34"/>
        <v>0</v>
      </c>
      <c r="AB145" s="204" t="e">
        <f t="shared" ca="1" si="35"/>
        <v>#DIV/0!</v>
      </c>
    </row>
    <row r="146" spans="1:28" ht="15">
      <c r="A146" s="316">
        <f t="shared" si="32"/>
        <v>0</v>
      </c>
      <c r="B146" s="304">
        <f t="shared" si="33"/>
        <v>9999</v>
      </c>
      <c r="C146" s="311" t="s">
        <v>289</v>
      </c>
      <c r="D146" t="s">
        <v>838</v>
      </c>
      <c r="E146" s="296">
        <f ca="1">VLOOKUP($C146,$D$84:$X$101,E$82,FALSE)*$D$132*$A146/8760/1000*VLOOKUP($D146,MMap!$C$10:$AE$93,MATCH("Control Type Weight",MMap!$C$10:$AH$10,0),FALSE)</f>
        <v>0</v>
      </c>
      <c r="F146" s="296">
        <f ca="1">VLOOKUP($C146,$D$84:$X$101,F$82,FALSE)*$D$132*$A146/8760/1000*VLOOKUP($D146,MMap!$C$10:$AE$93,MATCH("Control Type Weight",MMap!$C$10:$AH$10,0),FALSE)</f>
        <v>0</v>
      </c>
      <c r="G146" s="296">
        <f ca="1">VLOOKUP($C146,$D$84:$X$101,G$82,FALSE)*$D$132*$A146/8760/1000*VLOOKUP($D146,MMap!$C$10:$AE$93,MATCH("Control Type Weight",MMap!$C$10:$AH$10,0),FALSE)</f>
        <v>0</v>
      </c>
      <c r="H146" s="296">
        <f ca="1">VLOOKUP($C146,$D$84:$X$101,H$82,FALSE)*$D$132*$A146/8760/1000*VLOOKUP($D146,MMap!$C$10:$AE$93,MATCH("Control Type Weight",MMap!$C$10:$AH$10,0),FALSE)</f>
        <v>0</v>
      </c>
      <c r="I146" s="296">
        <f ca="1">VLOOKUP($C146,$D$84:$X$101,I$82,FALSE)*$D$132*$A146/8760/1000*VLOOKUP($D146,MMap!$C$10:$AE$93,MATCH("Control Type Weight",MMap!$C$10:$AH$10,0),FALSE)</f>
        <v>0</v>
      </c>
      <c r="J146" s="296">
        <f ca="1">VLOOKUP($C146,$D$84:$X$101,J$82,FALSE)*$D$132*$A146/8760/1000*VLOOKUP($D146,MMap!$C$10:$AE$93,MATCH("Control Type Weight",MMap!$C$10:$AH$10,0),FALSE)</f>
        <v>0</v>
      </c>
      <c r="K146" s="296">
        <f ca="1">VLOOKUP($C146,$D$84:$X$101,K$82,FALSE)*$D$132*$A146/8760/1000*VLOOKUP($D146,MMap!$C$10:$AE$93,MATCH("Control Type Weight",MMap!$C$10:$AH$10,0),FALSE)</f>
        <v>0</v>
      </c>
      <c r="L146" s="296">
        <f ca="1">VLOOKUP($C146,$D$84:$X$101,L$82,FALSE)*$D$132*$A146/8760/1000*VLOOKUP($D146,MMap!$C$10:$AE$93,MATCH("Control Type Weight",MMap!$C$10:$AH$10,0),FALSE)</f>
        <v>0</v>
      </c>
      <c r="M146" s="296">
        <f ca="1">VLOOKUP($C146,$D$84:$X$101,M$82,FALSE)*$D$132*$A146/8760/1000*VLOOKUP($D146,MMap!$C$10:$AE$93,MATCH("Control Type Weight",MMap!$C$10:$AH$10,0),FALSE)</f>
        <v>0</v>
      </c>
      <c r="N146" s="296">
        <f ca="1">VLOOKUP($C146,$D$84:$X$101,N$82,FALSE)*$D$132*$A146/8760/1000*VLOOKUP($D146,MMap!$C$10:$AE$93,MATCH("Control Type Weight",MMap!$C$10:$AH$10,0),FALSE)</f>
        <v>0</v>
      </c>
      <c r="O146" s="296">
        <f ca="1">VLOOKUP($C146,$D$84:$X$101,O$82,FALSE)*$D$132*$A146/8760/1000*VLOOKUP($D146,MMap!$C$10:$AE$93,MATCH("Control Type Weight",MMap!$C$10:$AH$10,0),FALSE)</f>
        <v>0</v>
      </c>
      <c r="P146" s="296">
        <f ca="1">VLOOKUP($C146,$D$84:$X$101,P$82,FALSE)*$D$132*$A146/8760/1000*VLOOKUP($D146,MMap!$C$10:$AE$93,MATCH("Control Type Weight",MMap!$C$10:$AH$10,0),FALSE)</f>
        <v>0</v>
      </c>
      <c r="Q146" s="296">
        <f ca="1">VLOOKUP($C146,$D$84:$X$101,Q$82,FALSE)*$D$132*$A146/8760/1000*VLOOKUP($D146,MMap!$C$10:$AE$93,MATCH("Control Type Weight",MMap!$C$10:$AH$10,0),FALSE)</f>
        <v>0</v>
      </c>
      <c r="R146" s="296">
        <f ca="1">VLOOKUP($C146,$D$84:$X$101,R$82,FALSE)*$D$132*$A146/8760/1000*VLOOKUP($D146,MMap!$C$10:$AE$93,MATCH("Control Type Weight",MMap!$C$10:$AH$10,0),FALSE)</f>
        <v>0</v>
      </c>
      <c r="S146" s="296">
        <f ca="1">VLOOKUP($C146,$D$84:$X$101,S$82,FALSE)*$D$132*$A146/8760/1000*VLOOKUP($D146,MMap!$C$10:$AE$93,MATCH("Control Type Weight",MMap!$C$10:$AH$10,0),FALSE)</f>
        <v>0</v>
      </c>
      <c r="T146" s="296">
        <f ca="1">VLOOKUP($C146,$D$84:$X$101,T$82,FALSE)*$D$132*$A146/8760/1000*VLOOKUP($D146,MMap!$C$10:$AE$93,MATCH("Control Type Weight",MMap!$C$10:$AH$10,0),FALSE)</f>
        <v>0</v>
      </c>
      <c r="U146" s="296">
        <f ca="1">VLOOKUP($C146,$D$84:$X$101,U$82,FALSE)*$D$132*$A146/8760/1000*VLOOKUP($D146,MMap!$C$10:$AE$93,MATCH("Control Type Weight",MMap!$C$10:$AH$10,0),FALSE)</f>
        <v>0</v>
      </c>
      <c r="V146" s="296">
        <f ca="1">VLOOKUP($C146,$D$84:$X$101,V$82,FALSE)*$D$132*$A146/8760/1000*VLOOKUP($D146,MMap!$C$10:$AE$93,MATCH("Control Type Weight",MMap!$C$10:$AH$10,0),FALSE)</f>
        <v>0</v>
      </c>
      <c r="W146" s="296">
        <f ca="1">VLOOKUP($C146,$D$84:$X$101,W$82,FALSE)*$D$132*$A146/8760/1000*VLOOKUP($D146,MMap!$C$10:$AE$93,MATCH("Control Type Weight",MMap!$C$10:$AH$10,0),FALSE)</f>
        <v>0</v>
      </c>
      <c r="X146" s="296">
        <f ca="1">VLOOKUP($C146,$D$84:$X$101,X$82,FALSE)*$D$132*$A146/8760/1000*VLOOKUP($D146,MMap!$C$10:$AE$93,MATCH("Control Type Weight",MMap!$C$10:$AH$10,0),FALSE)</f>
        <v>0</v>
      </c>
      <c r="Y146" s="328">
        <f>((VLOOKUP($C146,$D$36:$Z$53,$X$107+2,FALSE)+VLOOKUP($C146,$D$60:$Z$77,$X$107+2,FALSE))*$A146*$D$132/8760/1000)*VLOOKUP($D146,MMap!$C$10:$AE$93,MATCH("Control Type Weight",MMap!$C$10:$AH$10,0),FALSE)</f>
        <v>0</v>
      </c>
      <c r="Z146" s="235">
        <f t="shared" ca="1" si="34"/>
        <v>0</v>
      </c>
      <c r="AB146" s="204" t="e">
        <f t="shared" ca="1" si="35"/>
        <v>#DIV/0!</v>
      </c>
    </row>
    <row r="147" spans="1:28" ht="15">
      <c r="A147" s="316">
        <f t="shared" si="32"/>
        <v>0</v>
      </c>
      <c r="B147" s="304">
        <f t="shared" si="33"/>
        <v>9999</v>
      </c>
      <c r="C147" s="311" t="s">
        <v>285</v>
      </c>
      <c r="D147" t="s">
        <v>839</v>
      </c>
      <c r="E147" s="296">
        <f ca="1">VLOOKUP($C147,$D$84:$X$101,E$82,FALSE)*$D$132*$A147/8760/1000*VLOOKUP($D147,MMap!$C$10:$AE$93,MATCH("Control Type Weight",MMap!$C$10:$AH$10,0),FALSE)</f>
        <v>0</v>
      </c>
      <c r="F147" s="296">
        <f ca="1">VLOOKUP($C147,$D$84:$X$101,F$82,FALSE)*$D$132*$A147/8760/1000*VLOOKUP($D147,MMap!$C$10:$AE$93,MATCH("Control Type Weight",MMap!$C$10:$AH$10,0),FALSE)</f>
        <v>0</v>
      </c>
      <c r="G147" s="296">
        <f ca="1">VLOOKUP($C147,$D$84:$X$101,G$82,FALSE)*$D$132*$A147/8760/1000*VLOOKUP($D147,MMap!$C$10:$AE$93,MATCH("Control Type Weight",MMap!$C$10:$AH$10,0),FALSE)</f>
        <v>0</v>
      </c>
      <c r="H147" s="296">
        <f ca="1">VLOOKUP($C147,$D$84:$X$101,H$82,FALSE)*$D$132*$A147/8760/1000*VLOOKUP($D147,MMap!$C$10:$AE$93,MATCH("Control Type Weight",MMap!$C$10:$AH$10,0),FALSE)</f>
        <v>0</v>
      </c>
      <c r="I147" s="296">
        <f ca="1">VLOOKUP($C147,$D$84:$X$101,I$82,FALSE)*$D$132*$A147/8760/1000*VLOOKUP($D147,MMap!$C$10:$AE$93,MATCH("Control Type Weight",MMap!$C$10:$AH$10,0),FALSE)</f>
        <v>0</v>
      </c>
      <c r="J147" s="296">
        <f ca="1">VLOOKUP($C147,$D$84:$X$101,J$82,FALSE)*$D$132*$A147/8760/1000*VLOOKUP($D147,MMap!$C$10:$AE$93,MATCH("Control Type Weight",MMap!$C$10:$AH$10,0),FALSE)</f>
        <v>0</v>
      </c>
      <c r="K147" s="296">
        <f ca="1">VLOOKUP($C147,$D$84:$X$101,K$82,FALSE)*$D$132*$A147/8760/1000*VLOOKUP($D147,MMap!$C$10:$AE$93,MATCH("Control Type Weight",MMap!$C$10:$AH$10,0),FALSE)</f>
        <v>0</v>
      </c>
      <c r="L147" s="296">
        <f ca="1">VLOOKUP($C147,$D$84:$X$101,L$82,FALSE)*$D$132*$A147/8760/1000*VLOOKUP($D147,MMap!$C$10:$AE$93,MATCH("Control Type Weight",MMap!$C$10:$AH$10,0),FALSE)</f>
        <v>0</v>
      </c>
      <c r="M147" s="296">
        <f ca="1">VLOOKUP($C147,$D$84:$X$101,M$82,FALSE)*$D$132*$A147/8760/1000*VLOOKUP($D147,MMap!$C$10:$AE$93,MATCH("Control Type Weight",MMap!$C$10:$AH$10,0),FALSE)</f>
        <v>0</v>
      </c>
      <c r="N147" s="296">
        <f ca="1">VLOOKUP($C147,$D$84:$X$101,N$82,FALSE)*$D$132*$A147/8760/1000*VLOOKUP($D147,MMap!$C$10:$AE$93,MATCH("Control Type Weight",MMap!$C$10:$AH$10,0),FALSE)</f>
        <v>0</v>
      </c>
      <c r="O147" s="296">
        <f ca="1">VLOOKUP($C147,$D$84:$X$101,O$82,FALSE)*$D$132*$A147/8760/1000*VLOOKUP($D147,MMap!$C$10:$AE$93,MATCH("Control Type Weight",MMap!$C$10:$AH$10,0),FALSE)</f>
        <v>0</v>
      </c>
      <c r="P147" s="296">
        <f ca="1">VLOOKUP($C147,$D$84:$X$101,P$82,FALSE)*$D$132*$A147/8760/1000*VLOOKUP($D147,MMap!$C$10:$AE$93,MATCH("Control Type Weight",MMap!$C$10:$AH$10,0),FALSE)</f>
        <v>0</v>
      </c>
      <c r="Q147" s="296">
        <f ca="1">VLOOKUP($C147,$D$84:$X$101,Q$82,FALSE)*$D$132*$A147/8760/1000*VLOOKUP($D147,MMap!$C$10:$AE$93,MATCH("Control Type Weight",MMap!$C$10:$AH$10,0),FALSE)</f>
        <v>0</v>
      </c>
      <c r="R147" s="296">
        <f ca="1">VLOOKUP($C147,$D$84:$X$101,R$82,FALSE)*$D$132*$A147/8760/1000*VLOOKUP($D147,MMap!$C$10:$AE$93,MATCH("Control Type Weight",MMap!$C$10:$AH$10,0),FALSE)</f>
        <v>0</v>
      </c>
      <c r="S147" s="296">
        <f ca="1">VLOOKUP($C147,$D$84:$X$101,S$82,FALSE)*$D$132*$A147/8760/1000*VLOOKUP($D147,MMap!$C$10:$AE$93,MATCH("Control Type Weight",MMap!$C$10:$AH$10,0),FALSE)</f>
        <v>0</v>
      </c>
      <c r="T147" s="296">
        <f ca="1">VLOOKUP($C147,$D$84:$X$101,T$82,FALSE)*$D$132*$A147/8760/1000*VLOOKUP($D147,MMap!$C$10:$AE$93,MATCH("Control Type Weight",MMap!$C$10:$AH$10,0),FALSE)</f>
        <v>0</v>
      </c>
      <c r="U147" s="296">
        <f ca="1">VLOOKUP($C147,$D$84:$X$101,U$82,FALSE)*$D$132*$A147/8760/1000*VLOOKUP($D147,MMap!$C$10:$AE$93,MATCH("Control Type Weight",MMap!$C$10:$AH$10,0),FALSE)</f>
        <v>0</v>
      </c>
      <c r="V147" s="296">
        <f ca="1">VLOOKUP($C147,$D$84:$X$101,V$82,FALSE)*$D$132*$A147/8760/1000*VLOOKUP($D147,MMap!$C$10:$AE$93,MATCH("Control Type Weight",MMap!$C$10:$AH$10,0),FALSE)</f>
        <v>0</v>
      </c>
      <c r="W147" s="296">
        <f ca="1">VLOOKUP($C147,$D$84:$X$101,W$82,FALSE)*$D$132*$A147/8760/1000*VLOOKUP($D147,MMap!$C$10:$AE$93,MATCH("Control Type Weight",MMap!$C$10:$AH$10,0),FALSE)</f>
        <v>0</v>
      </c>
      <c r="X147" s="296">
        <f ca="1">VLOOKUP($C147,$D$84:$X$101,X$82,FALSE)*$D$132*$A147/8760/1000*VLOOKUP($D147,MMap!$C$10:$AE$93,MATCH("Control Type Weight",MMap!$C$10:$AH$10,0),FALSE)</f>
        <v>0</v>
      </c>
      <c r="Y147" s="328">
        <f>((VLOOKUP($C147,$D$36:$Z$53,$X$107+2,FALSE)+VLOOKUP($C147,$D$60:$Z$77,$X$107+2,FALSE))*$A147*$D$132/8760/1000)*VLOOKUP($D147,MMap!$C$10:$AE$93,MATCH("Control Type Weight",MMap!$C$10:$AH$10,0),FALSE)</f>
        <v>0</v>
      </c>
      <c r="Z147" s="235">
        <f t="shared" ca="1" si="34"/>
        <v>0</v>
      </c>
      <c r="AB147" s="204" t="e">
        <f t="shared" ca="1" si="35"/>
        <v>#DIV/0!</v>
      </c>
    </row>
    <row r="148" spans="1:28" ht="15">
      <c r="A148" s="316">
        <f t="shared" si="32"/>
        <v>0</v>
      </c>
      <c r="B148" s="304">
        <f t="shared" si="33"/>
        <v>9999</v>
      </c>
      <c r="C148" s="312" t="s">
        <v>508</v>
      </c>
      <c r="D148" t="s">
        <v>840</v>
      </c>
      <c r="E148" s="296">
        <f ca="1">VLOOKUP($C148,$D$84:$X$101,E$82,FALSE)*$D$132*$A148/8760/1000*VLOOKUP($D148,MMap!$C$10:$AE$93,MATCH("Control Type Weight",MMap!$C$10:$AH$10,0),FALSE)</f>
        <v>0</v>
      </c>
      <c r="F148" s="296">
        <f ca="1">VLOOKUP($C148,$D$84:$X$101,F$82,FALSE)*$D$132*$A148/8760/1000*VLOOKUP($D148,MMap!$C$10:$AE$93,MATCH("Control Type Weight",MMap!$C$10:$AH$10,0),FALSE)</f>
        <v>0</v>
      </c>
      <c r="G148" s="296">
        <f ca="1">VLOOKUP($C148,$D$84:$X$101,G$82,FALSE)*$D$132*$A148/8760/1000*VLOOKUP($D148,MMap!$C$10:$AE$93,MATCH("Control Type Weight",MMap!$C$10:$AH$10,0),FALSE)</f>
        <v>0</v>
      </c>
      <c r="H148" s="296">
        <f ca="1">VLOOKUP($C148,$D$84:$X$101,H$82,FALSE)*$D$132*$A148/8760/1000*VLOOKUP($D148,MMap!$C$10:$AE$93,MATCH("Control Type Weight",MMap!$C$10:$AH$10,0),FALSE)</f>
        <v>0</v>
      </c>
      <c r="I148" s="296">
        <f ca="1">VLOOKUP($C148,$D$84:$X$101,I$82,FALSE)*$D$132*$A148/8760/1000*VLOOKUP($D148,MMap!$C$10:$AE$93,MATCH("Control Type Weight",MMap!$C$10:$AH$10,0),FALSE)</f>
        <v>0</v>
      </c>
      <c r="J148" s="296">
        <f ca="1">VLOOKUP($C148,$D$84:$X$101,J$82,FALSE)*$D$132*$A148/8760/1000*VLOOKUP($D148,MMap!$C$10:$AE$93,MATCH("Control Type Weight",MMap!$C$10:$AH$10,0),FALSE)</f>
        <v>0</v>
      </c>
      <c r="K148" s="296">
        <f ca="1">VLOOKUP($C148,$D$84:$X$101,K$82,FALSE)*$D$132*$A148/8760/1000*VLOOKUP($D148,MMap!$C$10:$AE$93,MATCH("Control Type Weight",MMap!$C$10:$AH$10,0),FALSE)</f>
        <v>0</v>
      </c>
      <c r="L148" s="296">
        <f ca="1">VLOOKUP($C148,$D$84:$X$101,L$82,FALSE)*$D$132*$A148/8760/1000*VLOOKUP($D148,MMap!$C$10:$AE$93,MATCH("Control Type Weight",MMap!$C$10:$AH$10,0),FALSE)</f>
        <v>0</v>
      </c>
      <c r="M148" s="296">
        <f ca="1">VLOOKUP($C148,$D$84:$X$101,M$82,FALSE)*$D$132*$A148/8760/1000*VLOOKUP($D148,MMap!$C$10:$AE$93,MATCH("Control Type Weight",MMap!$C$10:$AH$10,0),FALSE)</f>
        <v>0</v>
      </c>
      <c r="N148" s="296">
        <f ca="1">VLOOKUP($C148,$D$84:$X$101,N$82,FALSE)*$D$132*$A148/8760/1000*VLOOKUP($D148,MMap!$C$10:$AE$93,MATCH("Control Type Weight",MMap!$C$10:$AH$10,0),FALSE)</f>
        <v>0</v>
      </c>
      <c r="O148" s="296">
        <f ca="1">VLOOKUP($C148,$D$84:$X$101,O$82,FALSE)*$D$132*$A148/8760/1000*VLOOKUP($D148,MMap!$C$10:$AE$93,MATCH("Control Type Weight",MMap!$C$10:$AH$10,0),FALSE)</f>
        <v>0</v>
      </c>
      <c r="P148" s="296">
        <f ca="1">VLOOKUP($C148,$D$84:$X$101,P$82,FALSE)*$D$132*$A148/8760/1000*VLOOKUP($D148,MMap!$C$10:$AE$93,MATCH("Control Type Weight",MMap!$C$10:$AH$10,0),FALSE)</f>
        <v>0</v>
      </c>
      <c r="Q148" s="296">
        <f ca="1">VLOOKUP($C148,$D$84:$X$101,Q$82,FALSE)*$D$132*$A148/8760/1000*VLOOKUP($D148,MMap!$C$10:$AE$93,MATCH("Control Type Weight",MMap!$C$10:$AH$10,0),FALSE)</f>
        <v>0</v>
      </c>
      <c r="R148" s="296">
        <f ca="1">VLOOKUP($C148,$D$84:$X$101,R$82,FALSE)*$D$132*$A148/8760/1000*VLOOKUP($D148,MMap!$C$10:$AE$93,MATCH("Control Type Weight",MMap!$C$10:$AH$10,0),FALSE)</f>
        <v>0</v>
      </c>
      <c r="S148" s="296">
        <f ca="1">VLOOKUP($C148,$D$84:$X$101,S$82,FALSE)*$D$132*$A148/8760/1000*VLOOKUP($D148,MMap!$C$10:$AE$93,MATCH("Control Type Weight",MMap!$C$10:$AH$10,0),FALSE)</f>
        <v>0</v>
      </c>
      <c r="T148" s="296">
        <f ca="1">VLOOKUP($C148,$D$84:$X$101,T$82,FALSE)*$D$132*$A148/8760/1000*VLOOKUP($D148,MMap!$C$10:$AE$93,MATCH("Control Type Weight",MMap!$C$10:$AH$10,0),FALSE)</f>
        <v>0</v>
      </c>
      <c r="U148" s="296">
        <f ca="1">VLOOKUP($C148,$D$84:$X$101,U$82,FALSE)*$D$132*$A148/8760/1000*VLOOKUP($D148,MMap!$C$10:$AE$93,MATCH("Control Type Weight",MMap!$C$10:$AH$10,0),FALSE)</f>
        <v>0</v>
      </c>
      <c r="V148" s="296">
        <f ca="1">VLOOKUP($C148,$D$84:$X$101,V$82,FALSE)*$D$132*$A148/8760/1000*VLOOKUP($D148,MMap!$C$10:$AE$93,MATCH("Control Type Weight",MMap!$C$10:$AH$10,0),FALSE)</f>
        <v>0</v>
      </c>
      <c r="W148" s="296">
        <f ca="1">VLOOKUP($C148,$D$84:$X$101,W$82,FALSE)*$D$132*$A148/8760/1000*VLOOKUP($D148,MMap!$C$10:$AE$93,MATCH("Control Type Weight",MMap!$C$10:$AH$10,0),FALSE)</f>
        <v>0</v>
      </c>
      <c r="X148" s="296">
        <f ca="1">VLOOKUP($C148,$D$84:$X$101,X$82,FALSE)*$D$132*$A148/8760/1000*VLOOKUP($D148,MMap!$C$10:$AE$93,MATCH("Control Type Weight",MMap!$C$10:$AH$10,0),FALSE)</f>
        <v>0</v>
      </c>
      <c r="Y148" s="328">
        <f>((VLOOKUP($C148,$D$36:$Z$53,$X$107+2,FALSE)+VLOOKUP($C148,$D$60:$Z$77,$X$107+2,FALSE))*$A148*$D$132/8760/1000)*VLOOKUP($D148,MMap!$C$10:$AE$93,MATCH("Control Type Weight",MMap!$C$10:$AH$10,0),FALSE)</f>
        <v>0</v>
      </c>
      <c r="Z148" s="235">
        <f t="shared" ca="1" si="34"/>
        <v>0</v>
      </c>
      <c r="AB148" s="204" t="e">
        <f t="shared" ca="1" si="35"/>
        <v>#DIV/0!</v>
      </c>
    </row>
    <row r="149" spans="1:28" ht="15">
      <c r="A149" s="316">
        <f t="shared" si="32"/>
        <v>0</v>
      </c>
      <c r="B149" s="304">
        <f t="shared" si="33"/>
        <v>9999</v>
      </c>
      <c r="C149" s="312" t="s">
        <v>288</v>
      </c>
      <c r="D149" t="s">
        <v>841</v>
      </c>
      <c r="E149" s="296">
        <f ca="1">VLOOKUP($C149,$D$84:$X$101,E$82,FALSE)*$D$132*$A149/8760/1000*VLOOKUP($D149,MMap!$C$10:$AE$93,MATCH("Control Type Weight",MMap!$C$10:$AH$10,0),FALSE)</f>
        <v>0</v>
      </c>
      <c r="F149" s="296">
        <f ca="1">VLOOKUP($C149,$D$84:$X$101,F$82,FALSE)*$D$132*$A149/8760/1000*VLOOKUP($D149,MMap!$C$10:$AE$93,MATCH("Control Type Weight",MMap!$C$10:$AH$10,0),FALSE)</f>
        <v>0</v>
      </c>
      <c r="G149" s="296">
        <f ca="1">VLOOKUP($C149,$D$84:$X$101,G$82,FALSE)*$D$132*$A149/8760/1000*VLOOKUP($D149,MMap!$C$10:$AE$93,MATCH("Control Type Weight",MMap!$C$10:$AH$10,0),FALSE)</f>
        <v>0</v>
      </c>
      <c r="H149" s="296">
        <f ca="1">VLOOKUP($C149,$D$84:$X$101,H$82,FALSE)*$D$132*$A149/8760/1000*VLOOKUP($D149,MMap!$C$10:$AE$93,MATCH("Control Type Weight",MMap!$C$10:$AH$10,0),FALSE)</f>
        <v>0</v>
      </c>
      <c r="I149" s="296">
        <f ca="1">VLOOKUP($C149,$D$84:$X$101,I$82,FALSE)*$D$132*$A149/8760/1000*VLOOKUP($D149,MMap!$C$10:$AE$93,MATCH("Control Type Weight",MMap!$C$10:$AH$10,0),FALSE)</f>
        <v>0</v>
      </c>
      <c r="J149" s="296">
        <f ca="1">VLOOKUP($C149,$D$84:$X$101,J$82,FALSE)*$D$132*$A149/8760/1000*VLOOKUP($D149,MMap!$C$10:$AE$93,MATCH("Control Type Weight",MMap!$C$10:$AH$10,0),FALSE)</f>
        <v>0</v>
      </c>
      <c r="K149" s="296">
        <f ca="1">VLOOKUP($C149,$D$84:$X$101,K$82,FALSE)*$D$132*$A149/8760/1000*VLOOKUP($D149,MMap!$C$10:$AE$93,MATCH("Control Type Weight",MMap!$C$10:$AH$10,0),FALSE)</f>
        <v>0</v>
      </c>
      <c r="L149" s="296">
        <f ca="1">VLOOKUP($C149,$D$84:$X$101,L$82,FALSE)*$D$132*$A149/8760/1000*VLOOKUP($D149,MMap!$C$10:$AE$93,MATCH("Control Type Weight",MMap!$C$10:$AH$10,0),FALSE)</f>
        <v>0</v>
      </c>
      <c r="M149" s="296">
        <f ca="1">VLOOKUP($C149,$D$84:$X$101,M$82,FALSE)*$D$132*$A149/8760/1000*VLOOKUP($D149,MMap!$C$10:$AE$93,MATCH("Control Type Weight",MMap!$C$10:$AH$10,0),FALSE)</f>
        <v>0</v>
      </c>
      <c r="N149" s="296">
        <f ca="1">VLOOKUP($C149,$D$84:$X$101,N$82,FALSE)*$D$132*$A149/8760/1000*VLOOKUP($D149,MMap!$C$10:$AE$93,MATCH("Control Type Weight",MMap!$C$10:$AH$10,0),FALSE)</f>
        <v>0</v>
      </c>
      <c r="O149" s="296">
        <f ca="1">VLOOKUP($C149,$D$84:$X$101,O$82,FALSE)*$D$132*$A149/8760/1000*VLOOKUP($D149,MMap!$C$10:$AE$93,MATCH("Control Type Weight",MMap!$C$10:$AH$10,0),FALSE)</f>
        <v>0</v>
      </c>
      <c r="P149" s="296">
        <f ca="1">VLOOKUP($C149,$D$84:$X$101,P$82,FALSE)*$D$132*$A149/8760/1000*VLOOKUP($D149,MMap!$C$10:$AE$93,MATCH("Control Type Weight",MMap!$C$10:$AH$10,0),FALSE)</f>
        <v>0</v>
      </c>
      <c r="Q149" s="296">
        <f ca="1">VLOOKUP($C149,$D$84:$X$101,Q$82,FALSE)*$D$132*$A149/8760/1000*VLOOKUP($D149,MMap!$C$10:$AE$93,MATCH("Control Type Weight",MMap!$C$10:$AH$10,0),FALSE)</f>
        <v>0</v>
      </c>
      <c r="R149" s="296">
        <f ca="1">VLOOKUP($C149,$D$84:$X$101,R$82,FALSE)*$D$132*$A149/8760/1000*VLOOKUP($D149,MMap!$C$10:$AE$93,MATCH("Control Type Weight",MMap!$C$10:$AH$10,0),FALSE)</f>
        <v>0</v>
      </c>
      <c r="S149" s="296">
        <f ca="1">VLOOKUP($C149,$D$84:$X$101,S$82,FALSE)*$D$132*$A149/8760/1000*VLOOKUP($D149,MMap!$C$10:$AE$93,MATCH("Control Type Weight",MMap!$C$10:$AH$10,0),FALSE)</f>
        <v>0</v>
      </c>
      <c r="T149" s="296">
        <f ca="1">VLOOKUP($C149,$D$84:$X$101,T$82,FALSE)*$D$132*$A149/8760/1000*VLOOKUP($D149,MMap!$C$10:$AE$93,MATCH("Control Type Weight",MMap!$C$10:$AH$10,0),FALSE)</f>
        <v>0</v>
      </c>
      <c r="U149" s="296">
        <f ca="1">VLOOKUP($C149,$D$84:$X$101,U$82,FALSE)*$D$132*$A149/8760/1000*VLOOKUP($D149,MMap!$C$10:$AE$93,MATCH("Control Type Weight",MMap!$C$10:$AH$10,0),FALSE)</f>
        <v>0</v>
      </c>
      <c r="V149" s="296">
        <f ca="1">VLOOKUP($C149,$D$84:$X$101,V$82,FALSE)*$D$132*$A149/8760/1000*VLOOKUP($D149,MMap!$C$10:$AE$93,MATCH("Control Type Weight",MMap!$C$10:$AH$10,0),FALSE)</f>
        <v>0</v>
      </c>
      <c r="W149" s="296">
        <f ca="1">VLOOKUP($C149,$D$84:$X$101,W$82,FALSE)*$D$132*$A149/8760/1000*VLOOKUP($D149,MMap!$C$10:$AE$93,MATCH("Control Type Weight",MMap!$C$10:$AH$10,0),FALSE)</f>
        <v>0</v>
      </c>
      <c r="X149" s="296">
        <f ca="1">VLOOKUP($C149,$D$84:$X$101,X$82,FALSE)*$D$132*$A149/8760/1000*VLOOKUP($D149,MMap!$C$10:$AE$93,MATCH("Control Type Weight",MMap!$C$10:$AH$10,0),FALSE)</f>
        <v>0</v>
      </c>
      <c r="Y149" s="328">
        <f>((VLOOKUP($C149,$D$36:$Z$53,$X$107+2,FALSE)+VLOOKUP($C149,$D$60:$Z$77,$X$107+2,FALSE))*$A149*$D$132/8760/1000)*VLOOKUP($D149,MMap!$C$10:$AE$93,MATCH("Control Type Weight",MMap!$C$10:$AH$10,0),FALSE)</f>
        <v>0</v>
      </c>
      <c r="Z149" s="235">
        <f t="shared" ca="1" si="34"/>
        <v>0</v>
      </c>
      <c r="AB149" s="204" t="e">
        <f t="shared" ca="1" si="35"/>
        <v>#DIV/0!</v>
      </c>
    </row>
    <row r="150" spans="1:28" ht="15">
      <c r="A150" s="316">
        <f t="shared" si="32"/>
        <v>0</v>
      </c>
      <c r="B150" s="304">
        <f t="shared" si="33"/>
        <v>9999</v>
      </c>
      <c r="C150" s="312" t="s">
        <v>283</v>
      </c>
      <c r="D150" t="s">
        <v>842</v>
      </c>
      <c r="E150" s="296">
        <f ca="1">VLOOKUP($C150,$D$84:$X$101,E$82,FALSE)*$D$132*$A150/8760/1000*VLOOKUP($D150,MMap!$C$10:$AE$93,MATCH("Control Type Weight",MMap!$C$10:$AH$10,0),FALSE)</f>
        <v>0</v>
      </c>
      <c r="F150" s="296">
        <f ca="1">VLOOKUP($C150,$D$84:$X$101,F$82,FALSE)*$D$132*$A150/8760/1000*VLOOKUP($D150,MMap!$C$10:$AE$93,MATCH("Control Type Weight",MMap!$C$10:$AH$10,0),FALSE)</f>
        <v>0</v>
      </c>
      <c r="G150" s="296">
        <f ca="1">VLOOKUP($C150,$D$84:$X$101,G$82,FALSE)*$D$132*$A150/8760/1000*VLOOKUP($D150,MMap!$C$10:$AE$93,MATCH("Control Type Weight",MMap!$C$10:$AH$10,0),FALSE)</f>
        <v>0</v>
      </c>
      <c r="H150" s="296">
        <f ca="1">VLOOKUP($C150,$D$84:$X$101,H$82,FALSE)*$D$132*$A150/8760/1000*VLOOKUP($D150,MMap!$C$10:$AE$93,MATCH("Control Type Weight",MMap!$C$10:$AH$10,0),FALSE)</f>
        <v>0</v>
      </c>
      <c r="I150" s="296">
        <f ca="1">VLOOKUP($C150,$D$84:$X$101,I$82,FALSE)*$D$132*$A150/8760/1000*VLOOKUP($D150,MMap!$C$10:$AE$93,MATCH("Control Type Weight",MMap!$C$10:$AH$10,0),FALSE)</f>
        <v>0</v>
      </c>
      <c r="J150" s="296">
        <f ca="1">VLOOKUP($C150,$D$84:$X$101,J$82,FALSE)*$D$132*$A150/8760/1000*VLOOKUP($D150,MMap!$C$10:$AE$93,MATCH("Control Type Weight",MMap!$C$10:$AH$10,0),FALSE)</f>
        <v>0</v>
      </c>
      <c r="K150" s="296">
        <f ca="1">VLOOKUP($C150,$D$84:$X$101,K$82,FALSE)*$D$132*$A150/8760/1000*VLOOKUP($D150,MMap!$C$10:$AE$93,MATCH("Control Type Weight",MMap!$C$10:$AH$10,0),FALSE)</f>
        <v>0</v>
      </c>
      <c r="L150" s="296">
        <f ca="1">VLOOKUP($C150,$D$84:$X$101,L$82,FALSE)*$D$132*$A150/8760/1000*VLOOKUP($D150,MMap!$C$10:$AE$93,MATCH("Control Type Weight",MMap!$C$10:$AH$10,0),FALSE)</f>
        <v>0</v>
      </c>
      <c r="M150" s="296">
        <f ca="1">VLOOKUP($C150,$D$84:$X$101,M$82,FALSE)*$D$132*$A150/8760/1000*VLOOKUP($D150,MMap!$C$10:$AE$93,MATCH("Control Type Weight",MMap!$C$10:$AH$10,0),FALSE)</f>
        <v>0</v>
      </c>
      <c r="N150" s="296">
        <f ca="1">VLOOKUP($C150,$D$84:$X$101,N$82,FALSE)*$D$132*$A150/8760/1000*VLOOKUP($D150,MMap!$C$10:$AE$93,MATCH("Control Type Weight",MMap!$C$10:$AH$10,0),FALSE)</f>
        <v>0</v>
      </c>
      <c r="O150" s="296">
        <f ca="1">VLOOKUP($C150,$D$84:$X$101,O$82,FALSE)*$D$132*$A150/8760/1000*VLOOKUP($D150,MMap!$C$10:$AE$93,MATCH("Control Type Weight",MMap!$C$10:$AH$10,0),FALSE)</f>
        <v>0</v>
      </c>
      <c r="P150" s="296">
        <f ca="1">VLOOKUP($C150,$D$84:$X$101,P$82,FALSE)*$D$132*$A150/8760/1000*VLOOKUP($D150,MMap!$C$10:$AE$93,MATCH("Control Type Weight",MMap!$C$10:$AH$10,0),FALSE)</f>
        <v>0</v>
      </c>
      <c r="Q150" s="296">
        <f ca="1">VLOOKUP($C150,$D$84:$X$101,Q$82,FALSE)*$D$132*$A150/8760/1000*VLOOKUP($D150,MMap!$C$10:$AE$93,MATCH("Control Type Weight",MMap!$C$10:$AH$10,0),FALSE)</f>
        <v>0</v>
      </c>
      <c r="R150" s="296">
        <f ca="1">VLOOKUP($C150,$D$84:$X$101,R$82,FALSE)*$D$132*$A150/8760/1000*VLOOKUP($D150,MMap!$C$10:$AE$93,MATCH("Control Type Weight",MMap!$C$10:$AH$10,0),FALSE)</f>
        <v>0</v>
      </c>
      <c r="S150" s="296">
        <f ca="1">VLOOKUP($C150,$D$84:$X$101,S$82,FALSE)*$D$132*$A150/8760/1000*VLOOKUP($D150,MMap!$C$10:$AE$93,MATCH("Control Type Weight",MMap!$C$10:$AH$10,0),FALSE)</f>
        <v>0</v>
      </c>
      <c r="T150" s="296">
        <f ca="1">VLOOKUP($C150,$D$84:$X$101,T$82,FALSE)*$D$132*$A150/8760/1000*VLOOKUP($D150,MMap!$C$10:$AE$93,MATCH("Control Type Weight",MMap!$C$10:$AH$10,0),FALSE)</f>
        <v>0</v>
      </c>
      <c r="U150" s="296">
        <f ca="1">VLOOKUP($C150,$D$84:$X$101,U$82,FALSE)*$D$132*$A150/8760/1000*VLOOKUP($D150,MMap!$C$10:$AE$93,MATCH("Control Type Weight",MMap!$C$10:$AH$10,0),FALSE)</f>
        <v>0</v>
      </c>
      <c r="V150" s="296">
        <f ca="1">VLOOKUP($C150,$D$84:$X$101,V$82,FALSE)*$D$132*$A150/8760/1000*VLOOKUP($D150,MMap!$C$10:$AE$93,MATCH("Control Type Weight",MMap!$C$10:$AH$10,0),FALSE)</f>
        <v>0</v>
      </c>
      <c r="W150" s="296">
        <f ca="1">VLOOKUP($C150,$D$84:$X$101,W$82,FALSE)*$D$132*$A150/8760/1000*VLOOKUP($D150,MMap!$C$10:$AE$93,MATCH("Control Type Weight",MMap!$C$10:$AH$10,0),FALSE)</f>
        <v>0</v>
      </c>
      <c r="X150" s="296">
        <f ca="1">VLOOKUP($C150,$D$84:$X$101,X$82,FALSE)*$D$132*$A150/8760/1000*VLOOKUP($D150,MMap!$C$10:$AE$93,MATCH("Control Type Weight",MMap!$C$10:$AH$10,0),FALSE)</f>
        <v>0</v>
      </c>
      <c r="Y150" s="328">
        <f>((VLOOKUP($C150,$D$36:$Z$53,$X$107+2,FALSE)+VLOOKUP($C150,$D$60:$Z$77,$X$107+2,FALSE))*$A150*$D$132/8760/1000)*VLOOKUP($D150,MMap!$C$10:$AE$93,MATCH("Control Type Weight",MMap!$C$10:$AH$10,0),FALSE)</f>
        <v>0</v>
      </c>
      <c r="Z150" s="235">
        <f t="shared" ca="1" si="34"/>
        <v>0</v>
      </c>
      <c r="AB150" s="204" t="e">
        <f t="shared" ca="1" si="35"/>
        <v>#DIV/0!</v>
      </c>
    </row>
    <row r="151" spans="1:28" ht="15">
      <c r="A151" s="316">
        <f t="shared" si="32"/>
        <v>400.94925728417473</v>
      </c>
      <c r="B151" s="304">
        <f t="shared" si="33"/>
        <v>98.54746043268986</v>
      </c>
      <c r="C151" s="312" t="s">
        <v>287</v>
      </c>
      <c r="D151" t="s">
        <v>785</v>
      </c>
      <c r="E151" s="296">
        <f ca="1">VLOOKUP($C151,$D$84:$X$101,E$82,FALSE)*$D$132*$A151/8760/1000*VLOOKUP($D151,MMap!$C$10:$AE$93,MATCH("Control Type Weight",MMap!$C$10:$AH$10,0),FALSE)</f>
        <v>2.2161210457633529E-2</v>
      </c>
      <c r="F151" s="296">
        <f ca="1">VLOOKUP($C151,$D$84:$X$101,F$82,FALSE)*$D$132*$A151/8760/1000*VLOOKUP($D151,MMap!$C$10:$AE$93,MATCH("Control Type Weight",MMap!$C$10:$AH$10,0),FALSE)</f>
        <v>3.7355211554636968E-2</v>
      </c>
      <c r="G151" s="296">
        <f ca="1">VLOOKUP($C151,$D$84:$X$101,G$82,FALSE)*$D$132*$A151/8760/1000*VLOOKUP($D151,MMap!$C$10:$AE$93,MATCH("Control Type Weight",MMap!$C$10:$AH$10,0),FALSE)</f>
        <v>4.7579491604133495E-2</v>
      </c>
      <c r="H151" s="296">
        <f ca="1">VLOOKUP($C151,$D$84:$X$101,H$82,FALSE)*$D$132*$A151/8760/1000*VLOOKUP($D151,MMap!$C$10:$AE$93,MATCH("Control Type Weight",MMap!$C$10:$AH$10,0),FALSE)</f>
        <v>5.5301763331191592E-2</v>
      </c>
      <c r="I151" s="296">
        <f ca="1">VLOOKUP($C151,$D$84:$X$101,I$82,FALSE)*$D$132*$A151/8760/1000*VLOOKUP($D151,MMap!$C$10:$AE$93,MATCH("Control Type Weight",MMap!$C$10:$AH$10,0),FALSE)</f>
        <v>6.1880834450726632E-2</v>
      </c>
      <c r="J151" s="296">
        <f ca="1">VLOOKUP($C151,$D$84:$X$101,J$82,FALSE)*$D$132*$A151/8760/1000*VLOOKUP($D151,MMap!$C$10:$AE$93,MATCH("Control Type Weight",MMap!$C$10:$AH$10,0),FALSE)</f>
        <v>6.7392578700473188E-2</v>
      </c>
      <c r="K151" s="296">
        <f ca="1">VLOOKUP($C151,$D$84:$X$101,K$82,FALSE)*$D$132*$A151/8760/1000*VLOOKUP($D151,MMap!$C$10:$AE$93,MATCH("Control Type Weight",MMap!$C$10:$AH$10,0),FALSE)</f>
        <v>7.1938170208225224E-2</v>
      </c>
      <c r="L151" s="296">
        <f ca="1">VLOOKUP($C151,$D$84:$X$101,L$82,FALSE)*$D$132*$A151/8760/1000*VLOOKUP($D151,MMap!$C$10:$AE$93,MATCH("Control Type Weight",MMap!$C$10:$AH$10,0),FALSE)</f>
        <v>7.5628580990325073E-2</v>
      </c>
      <c r="M151" s="296">
        <f ca="1">VLOOKUP($C151,$D$84:$X$101,M$82,FALSE)*$D$132*$A151/8760/1000*VLOOKUP($D151,MMap!$C$10:$AE$93,MATCH("Control Type Weight",MMap!$C$10:$AH$10,0),FALSE)</f>
        <v>7.8574836463750825E-2</v>
      </c>
      <c r="N151" s="296">
        <f ca="1">VLOOKUP($C151,$D$84:$X$101,N$82,FALSE)*$D$132*$A151/8760/1000*VLOOKUP($D151,MMap!$C$10:$AE$93,MATCH("Control Type Weight",MMap!$C$10:$AH$10,0),FALSE)</f>
        <v>0.10793418136836412</v>
      </c>
      <c r="O151" s="296">
        <f ca="1">VLOOKUP($C151,$D$84:$X$101,O$82,FALSE)*$D$132*$A151/8760/1000*VLOOKUP($D151,MMap!$C$10:$AE$93,MATCH("Control Type Weight",MMap!$C$10:$AH$10,0),FALSE)</f>
        <v>0.10045512356658455</v>
      </c>
      <c r="P151" s="296">
        <f ca="1">VLOOKUP($C151,$D$84:$X$101,P$82,FALSE)*$D$132*$A151/8760/1000*VLOOKUP($D151,MMap!$C$10:$AE$93,MATCH("Control Type Weight",MMap!$C$10:$AH$10,0),FALSE)</f>
        <v>9.9452938209761976E-2</v>
      </c>
      <c r="Q151" s="296">
        <f ca="1">VLOOKUP($C151,$D$84:$X$101,Q$82,FALSE)*$D$132*$A151/8760/1000*VLOOKUP($D151,MMap!$C$10:$AE$93,MATCH("Control Type Weight",MMap!$C$10:$AH$10,0),FALSE)</f>
        <v>0.10091969845482618</v>
      </c>
      <c r="R151" s="296">
        <f ca="1">VLOOKUP($C151,$D$84:$X$101,R$82,FALSE)*$D$132*$A151/8760/1000*VLOOKUP($D151,MMap!$C$10:$AE$93,MATCH("Control Type Weight",MMap!$C$10:$AH$10,0),FALSE)</f>
        <v>9.9004348404014536E-2</v>
      </c>
      <c r="S151" s="296">
        <f ca="1">VLOOKUP($C151,$D$84:$X$101,S$82,FALSE)*$D$132*$A151/8760/1000*VLOOKUP($D151,MMap!$C$10:$AE$93,MATCH("Control Type Weight",MMap!$C$10:$AH$10,0),FALSE)</f>
        <v>9.5322893709285927E-2</v>
      </c>
      <c r="T151" s="296">
        <f ca="1">VLOOKUP($C151,$D$84:$X$101,T$82,FALSE)*$D$132*$A151/8760/1000*VLOOKUP($D151,MMap!$C$10:$AE$93,MATCH("Control Type Weight",MMap!$C$10:$AH$10,0),FALSE)</f>
        <v>9.6635872151708588E-2</v>
      </c>
      <c r="U151" s="296">
        <f ca="1">VLOOKUP($C151,$D$84:$X$101,U$82,FALSE)*$D$132*$A151/8760/1000*VLOOKUP($D151,MMap!$C$10:$AE$93,MATCH("Control Type Weight",MMap!$C$10:$AH$10,0),FALSE)</f>
        <v>9.384662382708811E-2</v>
      </c>
      <c r="V151" s="296">
        <f ca="1">VLOOKUP($C151,$D$84:$X$101,V$82,FALSE)*$D$132*$A151/8760/1000*VLOOKUP($D151,MMap!$C$10:$AE$93,MATCH("Control Type Weight",MMap!$C$10:$AH$10,0),FALSE)</f>
        <v>9.2336050925341515E-2</v>
      </c>
      <c r="W151" s="296">
        <f ca="1">VLOOKUP($C151,$D$84:$X$101,W$82,FALSE)*$D$132*$A151/8760/1000*VLOOKUP($D151,MMap!$C$10:$AE$93,MATCH("Control Type Weight",MMap!$C$10:$AH$10,0),FALSE)</f>
        <v>9.2051121177637862E-2</v>
      </c>
      <c r="X151" s="296">
        <f ca="1">VLOOKUP($C151,$D$84:$X$101,X$82,FALSE)*$D$132*$A151/8760/1000*VLOOKUP($D151,MMap!$C$10:$AE$93,MATCH("Control Type Weight",MMap!$C$10:$AH$10,0),FALSE)</f>
        <v>9.0828482840982216E-2</v>
      </c>
      <c r="Y151" s="328">
        <f>((VLOOKUP($C151,$D$36:$Z$53,$X$107+2,FALSE)+VLOOKUP($C151,$D$60:$Z$77,$X$107+2,FALSE))*$A151*$D$132/8760/1000)*VLOOKUP($D151,MMap!$C$10:$AE$93,MATCH("Control Type Weight",MMap!$C$10:$AH$10,0),FALSE)</f>
        <v>1.6871149941930927</v>
      </c>
      <c r="Z151" s="235">
        <f t="shared" ca="1" si="34"/>
        <v>1.5866000123966921</v>
      </c>
      <c r="AB151" s="204">
        <f t="shared" ca="1" si="35"/>
        <v>0.94042197352144652</v>
      </c>
    </row>
    <row r="152" spans="1:28" ht="15">
      <c r="A152" s="316">
        <f t="shared" si="32"/>
        <v>641.44520348237063</v>
      </c>
      <c r="B152" s="304">
        <f t="shared" si="33"/>
        <v>96.156535194659156</v>
      </c>
      <c r="C152" s="313" t="s">
        <v>42</v>
      </c>
      <c r="D152" t="s">
        <v>789</v>
      </c>
      <c r="E152" s="296">
        <f ca="1">VLOOKUP($C152,$D$84:$X$101,E$82,FALSE)*$D$132*$A152/8760/1000*VLOOKUP($D152,MMap!$C$10:$AE$93,MATCH("Control Type Weight",MMap!$C$10:$AH$10,0),FALSE)</f>
        <v>3.6041407049251406E-2</v>
      </c>
      <c r="F152" s="296">
        <f ca="1">VLOOKUP($C152,$D$84:$X$101,F$82,FALSE)*$D$132*$A152/8760/1000*VLOOKUP($D152,MMap!$C$10:$AE$93,MATCH("Control Type Weight",MMap!$C$10:$AH$10,0),FALSE)</f>
        <v>6.1119664752471707E-2</v>
      </c>
      <c r="G152" s="296">
        <f ca="1">VLOOKUP($C152,$D$84:$X$101,G$82,FALSE)*$D$132*$A152/8760/1000*VLOOKUP($D152,MMap!$C$10:$AE$93,MATCH("Control Type Weight",MMap!$C$10:$AH$10,0),FALSE)</f>
        <v>7.8319708819136094E-2</v>
      </c>
      <c r="H152" s="296">
        <f ca="1">VLOOKUP($C152,$D$84:$X$101,H$82,FALSE)*$D$132*$A152/8760/1000*VLOOKUP($D152,MMap!$C$10:$AE$93,MATCH("Control Type Weight",MMap!$C$10:$AH$10,0),FALSE)</f>
        <v>9.1582342985221554E-2</v>
      </c>
      <c r="I152" s="296">
        <f ca="1">VLOOKUP($C152,$D$84:$X$101,I$82,FALSE)*$D$132*$A152/8760/1000*VLOOKUP($D152,MMap!$C$10:$AE$93,MATCH("Control Type Weight",MMap!$C$10:$AH$10,0),FALSE)</f>
        <v>0.10309804642554196</v>
      </c>
      <c r="J152" s="296">
        <f ca="1">VLOOKUP($C152,$D$84:$X$101,J$82,FALSE)*$D$132*$A152/8760/1000*VLOOKUP($D152,MMap!$C$10:$AE$93,MATCH("Control Type Weight",MMap!$C$10:$AH$10,0),FALSE)</f>
        <v>0.11296082431077881</v>
      </c>
      <c r="K152" s="296">
        <f ca="1">VLOOKUP($C152,$D$84:$X$101,K$82,FALSE)*$D$132*$A152/8760/1000*VLOOKUP($D152,MMap!$C$10:$AE$93,MATCH("Control Type Weight",MMap!$C$10:$AH$10,0),FALSE)</f>
        <v>0.12131001860353934</v>
      </c>
      <c r="L152" s="296">
        <f ca="1">VLOOKUP($C152,$D$84:$X$101,L$82,FALSE)*$D$132*$A152/8760/1000*VLOOKUP($D152,MMap!$C$10:$AE$93,MATCH("Control Type Weight",MMap!$C$10:$AH$10,0),FALSE)</f>
        <v>0.12830534179740941</v>
      </c>
      <c r="M152" s="296">
        <f ca="1">VLOOKUP($C152,$D$84:$X$101,M$82,FALSE)*$D$132*$A152/8760/1000*VLOOKUP($D152,MMap!$C$10:$AE$93,MATCH("Control Type Weight",MMap!$C$10:$AH$10,0),FALSE)</f>
        <v>0.13411080695719915</v>
      </c>
      <c r="N152" s="296">
        <f ca="1">VLOOKUP($C152,$D$84:$X$101,N$82,FALSE)*$D$132*$A152/8760/1000*VLOOKUP($D152,MMap!$C$10:$AE$93,MATCH("Control Type Weight",MMap!$C$10:$AH$10,0),FALSE)</f>
        <v>0.17854670560662214</v>
      </c>
      <c r="O152" s="296">
        <f ca="1">VLOOKUP($C152,$D$84:$X$101,O$82,FALSE)*$D$132*$A152/8760/1000*VLOOKUP($D152,MMap!$C$10:$AE$93,MATCH("Control Type Weight",MMap!$C$10:$AH$10,0),FALSE)</f>
        <v>0.16888356740539334</v>
      </c>
      <c r="P152" s="296">
        <f ca="1">VLOOKUP($C152,$D$84:$X$101,P$82,FALSE)*$D$132*$A152/8760/1000*VLOOKUP($D152,MMap!$C$10:$AE$93,MATCH("Control Type Weight",MMap!$C$10:$AH$10,0),FALSE)</f>
        <v>0.16859945349469921</v>
      </c>
      <c r="Q152" s="296">
        <f ca="1">VLOOKUP($C152,$D$84:$X$101,Q$82,FALSE)*$D$132*$A152/8760/1000*VLOOKUP($D152,MMap!$C$10:$AE$93,MATCH("Control Type Weight",MMap!$C$10:$AH$10,0),FALSE)</f>
        <v>0.17183824662018582</v>
      </c>
      <c r="R152" s="296">
        <f ca="1">VLOOKUP($C152,$D$84:$X$101,R$82,FALSE)*$D$132*$A152/8760/1000*VLOOKUP($D152,MMap!$C$10:$AE$93,MATCH("Control Type Weight",MMap!$C$10:$AH$10,0),FALSE)</f>
        <v>0.17003801525004369</v>
      </c>
      <c r="S152" s="296">
        <f ca="1">VLOOKUP($C152,$D$84:$X$101,S$82,FALSE)*$D$132*$A152/8760/1000*VLOOKUP($D152,MMap!$C$10:$AE$93,MATCH("Control Type Weight",MMap!$C$10:$AH$10,0),FALSE)</f>
        <v>0.16558160139615433</v>
      </c>
      <c r="T152" s="296">
        <f ca="1">VLOOKUP($C152,$D$84:$X$101,T$82,FALSE)*$D$132*$A152/8760/1000*VLOOKUP($D152,MMap!$C$10:$AE$93,MATCH("Control Type Weight",MMap!$C$10:$AH$10,0),FALSE)</f>
        <v>0.16839197348841597</v>
      </c>
      <c r="U152" s="296">
        <f ca="1">VLOOKUP($C152,$D$84:$X$101,U$82,FALSE)*$D$132*$A152/8760/1000*VLOOKUP($D152,MMap!$C$10:$AE$93,MATCH("Control Type Weight",MMap!$C$10:$AH$10,0),FALSE)</f>
        <v>0.16514125037968666</v>
      </c>
      <c r="V152" s="296">
        <f ca="1">VLOOKUP($C152,$D$84:$X$101,V$82,FALSE)*$D$132*$A152/8760/1000*VLOOKUP($D152,MMap!$C$10:$AE$93,MATCH("Control Type Weight",MMap!$C$10:$AH$10,0),FALSE)</f>
        <v>0.16372595325289757</v>
      </c>
      <c r="W152" s="296">
        <f ca="1">VLOOKUP($C152,$D$84:$X$101,W$82,FALSE)*$D$132*$A152/8760/1000*VLOOKUP($D152,MMap!$C$10:$AE$93,MATCH("Control Type Weight",MMap!$C$10:$AH$10,0),FALSE)</f>
        <v>0.16407433648505543</v>
      </c>
      <c r="X152" s="296">
        <f ca="1">VLOOKUP($C152,$D$84:$X$101,X$82,FALSE)*$D$132*$A152/8760/1000*VLOOKUP($D152,MMap!$C$10:$AE$93,MATCH("Control Type Weight",MMap!$C$10:$AH$10,0),FALSE)</f>
        <v>0.16301951038921456</v>
      </c>
      <c r="Y152" s="328">
        <f>((VLOOKUP($C152,$D$36:$Z$53,$X$107+2,FALSE)+VLOOKUP($C152,$D$60:$Z$77,$X$107+2,FALSE))*$A152*$D$132/8760/1000)*VLOOKUP($D152,MMap!$C$10:$AE$93,MATCH("Control Type Weight",MMap!$C$10:$AH$10,0),FALSE)</f>
        <v>3.1201425544672761</v>
      </c>
      <c r="Z152" s="235">
        <f t="shared" ca="1" si="34"/>
        <v>2.7146887754689182</v>
      </c>
      <c r="AB152" s="204">
        <f t="shared" ca="1" si="35"/>
        <v>0.87005280306252419</v>
      </c>
    </row>
    <row r="153" spans="1:28" ht="15">
      <c r="A153" s="316">
        <f t="shared" si="32"/>
        <v>568.92789323395243</v>
      </c>
      <c r="B153" s="304">
        <f t="shared" si="33"/>
        <v>109.63602464408459</v>
      </c>
      <c r="C153" s="313" t="s">
        <v>503</v>
      </c>
      <c r="D153" t="s">
        <v>794</v>
      </c>
      <c r="E153" s="296">
        <f ca="1">VLOOKUP($C153,$D$84:$X$101,E$82,FALSE)*$D$132*$A153/8760/1000*VLOOKUP($D153,MMap!$C$10:$AE$93,MATCH("Control Type Weight",MMap!$C$10:$AH$10,0),FALSE)</f>
        <v>1.6041669816848916E-2</v>
      </c>
      <c r="F153" s="296">
        <f ca="1">VLOOKUP($C153,$D$84:$X$101,F$82,FALSE)*$D$132*$A153/8760/1000*VLOOKUP($D153,MMap!$C$10:$AE$93,MATCH("Control Type Weight",MMap!$C$10:$AH$10,0),FALSE)</f>
        <v>2.720375150547889E-2</v>
      </c>
      <c r="G153" s="296">
        <f ca="1">VLOOKUP($C153,$D$84:$X$101,G$82,FALSE)*$D$132*$A153/8760/1000*VLOOKUP($D153,MMap!$C$10:$AE$93,MATCH("Control Type Weight",MMap!$C$10:$AH$10,0),FALSE)</f>
        <v>3.4859319096822751E-2</v>
      </c>
      <c r="H153" s="296">
        <f ca="1">VLOOKUP($C153,$D$84:$X$101,H$82,FALSE)*$D$132*$A153/8760/1000*VLOOKUP($D153,MMap!$C$10:$AE$93,MATCH("Control Type Weight",MMap!$C$10:$AH$10,0),FALSE)</f>
        <v>4.076238492062003E-2</v>
      </c>
      <c r="I153" s="296">
        <f ca="1">VLOOKUP($C153,$D$84:$X$101,I$82,FALSE)*$D$132*$A153/8760/1000*VLOOKUP($D153,MMap!$C$10:$AE$93,MATCH("Control Type Weight",MMap!$C$10:$AH$10,0),FALSE)</f>
        <v>4.5887909349950212E-2</v>
      </c>
      <c r="J153" s="296">
        <f ca="1">VLOOKUP($C153,$D$84:$X$101,J$82,FALSE)*$D$132*$A153/8760/1000*VLOOKUP($D153,MMap!$C$10:$AE$93,MATCH("Control Type Weight",MMap!$C$10:$AH$10,0),FALSE)</f>
        <v>5.0277733146110101E-2</v>
      </c>
      <c r="K153" s="296">
        <f ca="1">VLOOKUP($C153,$D$84:$X$101,K$82,FALSE)*$D$132*$A153/8760/1000*VLOOKUP($D153,MMap!$C$10:$AE$93,MATCH("Control Type Weight",MMap!$C$10:$AH$10,0),FALSE)</f>
        <v>5.3993876023056032E-2</v>
      </c>
      <c r="L153" s="296">
        <f ca="1">VLOOKUP($C153,$D$84:$X$101,L$82,FALSE)*$D$132*$A153/8760/1000*VLOOKUP($D153,MMap!$C$10:$AE$93,MATCH("Control Type Weight",MMap!$C$10:$AH$10,0),FALSE)</f>
        <v>5.710742441435112E-2</v>
      </c>
      <c r="M153" s="296">
        <f ca="1">VLOOKUP($C153,$D$84:$X$101,M$82,FALSE)*$D$132*$A153/8760/1000*VLOOKUP($D153,MMap!$C$10:$AE$93,MATCH("Control Type Weight",MMap!$C$10:$AH$10,0),FALSE)</f>
        <v>5.9691378894799224E-2</v>
      </c>
      <c r="N153" s="296">
        <f ca="1">VLOOKUP($C153,$D$84:$X$101,N$82,FALSE)*$D$132*$A153/8760/1000*VLOOKUP($D153,MMap!$C$10:$AE$93,MATCH("Control Type Weight",MMap!$C$10:$AH$10,0),FALSE)</f>
        <v>9.6994232557760449E-2</v>
      </c>
      <c r="O153" s="296">
        <f ca="1">VLOOKUP($C153,$D$84:$X$101,O$82,FALSE)*$D$132*$A153/8760/1000*VLOOKUP($D153,MMap!$C$10:$AE$93,MATCH("Control Type Weight",MMap!$C$10:$AH$10,0),FALSE)</f>
        <v>8.6704856197796581E-2</v>
      </c>
      <c r="P153" s="296">
        <f ca="1">VLOOKUP($C153,$D$84:$X$101,P$82,FALSE)*$D$132*$A153/8760/1000*VLOOKUP($D153,MMap!$C$10:$AE$93,MATCH("Control Type Weight",MMap!$C$10:$AH$10,0),FALSE)</f>
        <v>8.5164673870716384E-2</v>
      </c>
      <c r="Q153" s="296">
        <f ca="1">VLOOKUP($C153,$D$84:$X$101,Q$82,FALSE)*$D$132*$A153/8760/1000*VLOOKUP($D153,MMap!$C$10:$AE$93,MATCH("Control Type Weight",MMap!$C$10:$AH$10,0),FALSE)</f>
        <v>8.7083249732674672E-2</v>
      </c>
      <c r="R153" s="296">
        <f ca="1">VLOOKUP($C153,$D$84:$X$101,R$82,FALSE)*$D$132*$A153/8760/1000*VLOOKUP($D153,MMap!$C$10:$AE$93,MATCH("Control Type Weight",MMap!$C$10:$AH$10,0),FALSE)</f>
        <v>8.479177671142793E-2</v>
      </c>
      <c r="S153" s="296">
        <f ca="1">VLOOKUP($C153,$D$84:$X$101,S$82,FALSE)*$D$132*$A153/8760/1000*VLOOKUP($D153,MMap!$C$10:$AE$93,MATCH("Control Type Weight",MMap!$C$10:$AH$10,0),FALSE)</f>
        <v>8.0345608761601003E-2</v>
      </c>
      <c r="T153" s="296">
        <f ca="1">VLOOKUP($C153,$D$84:$X$101,T$82,FALSE)*$D$132*$A153/8760/1000*VLOOKUP($D153,MMap!$C$10:$AE$93,MATCH("Control Type Weight",MMap!$C$10:$AH$10,0),FALSE)</f>
        <v>8.2500780244877642E-2</v>
      </c>
      <c r="U153" s="296">
        <f ca="1">VLOOKUP($C153,$D$84:$X$101,U$82,FALSE)*$D$132*$A153/8760/1000*VLOOKUP($D153,MMap!$C$10:$AE$93,MATCH("Control Type Weight",MMap!$C$10:$AH$10,0),FALSE)</f>
        <v>7.9401139141163632E-2</v>
      </c>
      <c r="V153" s="296">
        <f ca="1">VLOOKUP($C153,$D$84:$X$101,V$82,FALSE)*$D$132*$A153/8760/1000*VLOOKUP($D153,MMap!$C$10:$AE$93,MATCH("Control Type Weight",MMap!$C$10:$AH$10,0),FALSE)</f>
        <v>7.8023283620152428E-2</v>
      </c>
      <c r="W153" s="296">
        <f ca="1">VLOOKUP($C153,$D$84:$X$101,W$82,FALSE)*$D$132*$A153/8760/1000*VLOOKUP($D153,MMap!$C$10:$AE$93,MATCH("Control Type Weight",MMap!$C$10:$AH$10,0),FALSE)</f>
        <v>7.8282461611360057E-2</v>
      </c>
      <c r="X153" s="296">
        <f ca="1">VLOOKUP($C153,$D$84:$X$101,X$82,FALSE)*$D$132*$A153/8760/1000*VLOOKUP($D153,MMap!$C$10:$AE$93,MATCH("Control Type Weight",MMap!$C$10:$AH$10,0),FALSE)</f>
        <v>7.7353413253647127E-2</v>
      </c>
      <c r="Y153" s="328">
        <f>((VLOOKUP($C153,$D$36:$Z$53,$X$107+2,FALSE)+VLOOKUP($C153,$D$60:$Z$77,$X$107+2,FALSE))*$A153*$D$132/8760/1000)*VLOOKUP($D153,MMap!$C$10:$AE$93,MATCH("Control Type Weight",MMap!$C$10:$AH$10,0),FALSE)</f>
        <v>1.4340708500764963</v>
      </c>
      <c r="Z153" s="235">
        <f t="shared" ca="1" si="34"/>
        <v>1.302470922871215</v>
      </c>
      <c r="AB153" s="204">
        <f t="shared" ca="1" si="35"/>
        <v>0.9082333155309158</v>
      </c>
    </row>
    <row r="154" spans="1:28" ht="15">
      <c r="A154" s="316">
        <f t="shared" si="32"/>
        <v>555.37841516252274</v>
      </c>
      <c r="B154" s="304">
        <f t="shared" si="33"/>
        <v>126.16662488112067</v>
      </c>
      <c r="C154" s="314" t="s">
        <v>504</v>
      </c>
      <c r="D154" t="s">
        <v>798</v>
      </c>
      <c r="E154" s="296">
        <f ca="1">VLOOKUP($C154,$D$84:$X$101,E$82,FALSE)*$D$132*$A154/8760/1000*VLOOKUP($D154,MMap!$C$10:$AE$93,MATCH("Control Type Weight",MMap!$C$10:$AH$10,0),FALSE)</f>
        <v>1.5114023189784328E-2</v>
      </c>
      <c r="F154" s="296">
        <f ca="1">VLOOKUP($C154,$D$84:$X$101,F$82,FALSE)*$D$132*$A154/8760/1000*VLOOKUP($D154,MMap!$C$10:$AE$93,MATCH("Control Type Weight",MMap!$C$10:$AH$10,0),FALSE)</f>
        <v>2.5630631710864035E-2</v>
      </c>
      <c r="G154" s="296">
        <f ca="1">VLOOKUP($C154,$D$84:$X$101,G$82,FALSE)*$D$132*$A154/8760/1000*VLOOKUP($D154,MMap!$C$10:$AE$93,MATCH("Control Type Weight",MMap!$C$10:$AH$10,0),FALSE)</f>
        <v>3.2843498415364054E-2</v>
      </c>
      <c r="H154" s="296">
        <f ca="1">VLOOKUP($C154,$D$84:$X$101,H$82,FALSE)*$D$132*$A154/8760/1000*VLOOKUP($D154,MMap!$C$10:$AE$93,MATCH("Control Type Weight",MMap!$C$10:$AH$10,0),FALSE)</f>
        <v>3.8405205816795955E-2</v>
      </c>
      <c r="I154" s="296">
        <f ca="1">VLOOKUP($C154,$D$84:$X$101,I$82,FALSE)*$D$132*$A154/8760/1000*VLOOKUP($D154,MMap!$C$10:$AE$93,MATCH("Control Type Weight",MMap!$C$10:$AH$10,0),FALSE)</f>
        <v>4.3234334951677979E-2</v>
      </c>
      <c r="J154" s="296">
        <f ca="1">VLOOKUP($C154,$D$84:$X$101,J$82,FALSE)*$D$132*$A154/8760/1000*VLOOKUP($D154,MMap!$C$10:$AE$93,MATCH("Control Type Weight",MMap!$C$10:$AH$10,0),FALSE)</f>
        <v>4.7370307042597176E-2</v>
      </c>
      <c r="K154" s="296">
        <f ca="1">VLOOKUP($C154,$D$84:$X$101,K$82,FALSE)*$D$132*$A154/8760/1000*VLOOKUP($D154,MMap!$C$10:$AE$93,MATCH("Control Type Weight",MMap!$C$10:$AH$10,0),FALSE)</f>
        <v>5.087155537023199E-2</v>
      </c>
      <c r="L154" s="296">
        <f ca="1">VLOOKUP($C154,$D$84:$X$101,L$82,FALSE)*$D$132*$A154/8760/1000*VLOOKUP($D154,MMap!$C$10:$AE$93,MATCH("Control Type Weight",MMap!$C$10:$AH$10,0),FALSE)</f>
        <v>5.3805055630854699E-2</v>
      </c>
      <c r="M154" s="296">
        <f ca="1">VLOOKUP($C154,$D$84:$X$101,M$82,FALSE)*$D$132*$A154/8760/1000*VLOOKUP($D154,MMap!$C$10:$AE$93,MATCH("Control Type Weight",MMap!$C$10:$AH$10,0),FALSE)</f>
        <v>5.623958697233767E-2</v>
      </c>
      <c r="N154" s="296">
        <f ca="1">VLOOKUP($C154,$D$84:$X$101,N$82,FALSE)*$D$132*$A154/8760/1000*VLOOKUP($D154,MMap!$C$10:$AE$93,MATCH("Control Type Weight",MMap!$C$10:$AH$10,0),FALSE)</f>
        <v>9.2581773064802378E-2</v>
      </c>
      <c r="O154" s="296">
        <f ca="1">VLOOKUP($C154,$D$84:$X$101,O$82,FALSE)*$D$132*$A154/8760/1000*VLOOKUP($D154,MMap!$C$10:$AE$93,MATCH("Control Type Weight",MMap!$C$10:$AH$10,0),FALSE)</f>
        <v>8.247856376178074E-2</v>
      </c>
      <c r="P154" s="296">
        <f ca="1">VLOOKUP($C154,$D$84:$X$101,P$82,FALSE)*$D$132*$A154/8760/1000*VLOOKUP($D154,MMap!$C$10:$AE$93,MATCH("Control Type Weight",MMap!$C$10:$AH$10,0),FALSE)</f>
        <v>8.0930928327326124E-2</v>
      </c>
      <c r="Q154" s="296">
        <f ca="1">VLOOKUP($C154,$D$84:$X$101,Q$82,FALSE)*$D$132*$A154/8760/1000*VLOOKUP($D154,MMap!$C$10:$AE$93,MATCH("Control Type Weight",MMap!$C$10:$AH$10,0),FALSE)</f>
        <v>8.2771125247567509E-2</v>
      </c>
      <c r="R154" s="296">
        <f ca="1">VLOOKUP($C154,$D$84:$X$101,R$82,FALSE)*$D$132*$A154/8760/1000*VLOOKUP($D154,MMap!$C$10:$AE$93,MATCH("Control Type Weight",MMap!$C$10:$AH$10,0),FALSE)</f>
        <v>8.0510422672613727E-2</v>
      </c>
      <c r="S154" s="296">
        <f ca="1">VLOOKUP($C154,$D$84:$X$101,S$82,FALSE)*$D$132*$A154/8760/1000*VLOOKUP($D154,MMap!$C$10:$AE$93,MATCH("Control Type Weight",MMap!$C$10:$AH$10,0),FALSE)</f>
        <v>7.6153234092397479E-2</v>
      </c>
      <c r="T154" s="296">
        <f ca="1">VLOOKUP($C154,$D$84:$X$101,T$82,FALSE)*$D$132*$A154/8760/1000*VLOOKUP($D154,MMap!$C$10:$AE$93,MATCH("Control Type Weight",MMap!$C$10:$AH$10,0),FALSE)</f>
        <v>7.8245516251228303E-2</v>
      </c>
      <c r="U154" s="296">
        <f ca="1">VLOOKUP($C154,$D$84:$X$101,U$82,FALSE)*$D$132*$A154/8760/1000*VLOOKUP($D154,MMap!$C$10:$AE$93,MATCH("Control Type Weight",MMap!$C$10:$AH$10,0),FALSE)</f>
        <v>7.5212280911917381E-2</v>
      </c>
      <c r="V154" s="296">
        <f ca="1">VLOOKUP($C154,$D$84:$X$101,V$82,FALSE)*$D$132*$A154/8760/1000*VLOOKUP($D154,MMap!$C$10:$AE$93,MATCH("Control Type Weight",MMap!$C$10:$AH$10,0),FALSE)</f>
        <v>7.3863041116999595E-2</v>
      </c>
      <c r="W154" s="296">
        <f ca="1">VLOOKUP($C154,$D$84:$X$101,W$82,FALSE)*$D$132*$A154/8760/1000*VLOOKUP($D154,MMap!$C$10:$AE$93,MATCH("Control Type Weight",MMap!$C$10:$AH$10,0),FALSE)</f>
        <v>7.4114339741775614E-2</v>
      </c>
      <c r="X154" s="296">
        <f ca="1">VLOOKUP($C154,$D$84:$X$101,X$82,FALSE)*$D$132*$A154/8760/1000*VLOOKUP($D154,MMap!$C$10:$AE$93,MATCH("Control Type Weight",MMap!$C$10:$AH$10,0),FALSE)</f>
        <v>7.3207641021703934E-2</v>
      </c>
      <c r="Y154" s="328">
        <f>((VLOOKUP($C154,$D$36:$Z$53,$X$107+2,FALSE)+VLOOKUP($C154,$D$60:$Z$77,$X$107+2,FALSE))*$A154*$D$132/8760/1000)*VLOOKUP($D154,MMap!$C$10:$AE$93,MATCH("Control Type Weight",MMap!$C$10:$AH$10,0),FALSE)</f>
        <v>1.3542369208937608</v>
      </c>
      <c r="Z154" s="235">
        <f t="shared" ca="1" si="34"/>
        <v>1.2335830653106208</v>
      </c>
      <c r="AB154" s="204">
        <f t="shared" ca="1" si="35"/>
        <v>0.9109063903652016</v>
      </c>
    </row>
    <row r="155" spans="1:28" ht="15">
      <c r="A155" s="316">
        <f t="shared" si="32"/>
        <v>0</v>
      </c>
      <c r="B155" s="304">
        <f t="shared" si="33"/>
        <v>9999</v>
      </c>
      <c r="C155" s="107" t="s">
        <v>772</v>
      </c>
      <c r="D155" t="s">
        <v>843</v>
      </c>
      <c r="E155" s="296">
        <f ca="1">VLOOKUP($C155,$D$84:$X$101,E$82,FALSE)*$D$132*$A155/8760/1000*VLOOKUP($D155,MMap!$C$10:$AE$93,MATCH("Control Type Weight",MMap!$C$10:$AH$10,0),FALSE)</f>
        <v>0</v>
      </c>
      <c r="F155" s="296">
        <f ca="1">VLOOKUP($C155,$D$84:$X$101,F$82,FALSE)*$D$132*$A155/8760/1000*VLOOKUP($D155,MMap!$C$10:$AE$93,MATCH("Control Type Weight",MMap!$C$10:$AH$10,0),FALSE)</f>
        <v>0</v>
      </c>
      <c r="G155" s="296">
        <f ca="1">VLOOKUP($C155,$D$84:$X$101,G$82,FALSE)*$D$132*$A155/8760/1000*VLOOKUP($D155,MMap!$C$10:$AE$93,MATCH("Control Type Weight",MMap!$C$10:$AH$10,0),FALSE)</f>
        <v>0</v>
      </c>
      <c r="H155" s="296">
        <f ca="1">VLOOKUP($C155,$D$84:$X$101,H$82,FALSE)*$D$132*$A155/8760/1000*VLOOKUP($D155,MMap!$C$10:$AE$93,MATCH("Control Type Weight",MMap!$C$10:$AH$10,0),FALSE)</f>
        <v>0</v>
      </c>
      <c r="I155" s="296">
        <f ca="1">VLOOKUP($C155,$D$84:$X$101,I$82,FALSE)*$D$132*$A155/8760/1000*VLOOKUP($D155,MMap!$C$10:$AE$93,MATCH("Control Type Weight",MMap!$C$10:$AH$10,0),FALSE)</f>
        <v>0</v>
      </c>
      <c r="J155" s="296">
        <f ca="1">VLOOKUP($C155,$D$84:$X$101,J$82,FALSE)*$D$132*$A155/8760/1000*VLOOKUP($D155,MMap!$C$10:$AE$93,MATCH("Control Type Weight",MMap!$C$10:$AH$10,0),FALSE)</f>
        <v>0</v>
      </c>
      <c r="K155" s="296">
        <f ca="1">VLOOKUP($C155,$D$84:$X$101,K$82,FALSE)*$D$132*$A155/8760/1000*VLOOKUP($D155,MMap!$C$10:$AE$93,MATCH("Control Type Weight",MMap!$C$10:$AH$10,0),FALSE)</f>
        <v>0</v>
      </c>
      <c r="L155" s="296">
        <f ca="1">VLOOKUP($C155,$D$84:$X$101,L$82,FALSE)*$D$132*$A155/8760/1000*VLOOKUP($D155,MMap!$C$10:$AE$93,MATCH("Control Type Weight",MMap!$C$10:$AH$10,0),FALSE)</f>
        <v>0</v>
      </c>
      <c r="M155" s="296">
        <f ca="1">VLOOKUP($C155,$D$84:$X$101,M$82,FALSE)*$D$132*$A155/8760/1000*VLOOKUP($D155,MMap!$C$10:$AE$93,MATCH("Control Type Weight",MMap!$C$10:$AH$10,0),FALSE)</f>
        <v>0</v>
      </c>
      <c r="N155" s="296">
        <f ca="1">VLOOKUP($C155,$D$84:$X$101,N$82,FALSE)*$D$132*$A155/8760/1000*VLOOKUP($D155,MMap!$C$10:$AE$93,MATCH("Control Type Weight",MMap!$C$10:$AH$10,0),FALSE)</f>
        <v>0</v>
      </c>
      <c r="O155" s="296">
        <f ca="1">VLOOKUP($C155,$D$84:$X$101,O$82,FALSE)*$D$132*$A155/8760/1000*VLOOKUP($D155,MMap!$C$10:$AE$93,MATCH("Control Type Weight",MMap!$C$10:$AH$10,0),FALSE)</f>
        <v>0</v>
      </c>
      <c r="P155" s="296">
        <f ca="1">VLOOKUP($C155,$D$84:$X$101,P$82,FALSE)*$D$132*$A155/8760/1000*VLOOKUP($D155,MMap!$C$10:$AE$93,MATCH("Control Type Weight",MMap!$C$10:$AH$10,0),FALSE)</f>
        <v>0</v>
      </c>
      <c r="Q155" s="296">
        <f ca="1">VLOOKUP($C155,$D$84:$X$101,Q$82,FALSE)*$D$132*$A155/8760/1000*VLOOKUP($D155,MMap!$C$10:$AE$93,MATCH("Control Type Weight",MMap!$C$10:$AH$10,0),FALSE)</f>
        <v>0</v>
      </c>
      <c r="R155" s="296">
        <f ca="1">VLOOKUP($C155,$D$84:$X$101,R$82,FALSE)*$D$132*$A155/8760/1000*VLOOKUP($D155,MMap!$C$10:$AE$93,MATCH("Control Type Weight",MMap!$C$10:$AH$10,0),FALSE)</f>
        <v>0</v>
      </c>
      <c r="S155" s="296">
        <f ca="1">VLOOKUP($C155,$D$84:$X$101,S$82,FALSE)*$D$132*$A155/8760/1000*VLOOKUP($D155,MMap!$C$10:$AE$93,MATCH("Control Type Weight",MMap!$C$10:$AH$10,0),FALSE)</f>
        <v>0</v>
      </c>
      <c r="T155" s="296">
        <f ca="1">VLOOKUP($C155,$D$84:$X$101,T$82,FALSE)*$D$132*$A155/8760/1000*VLOOKUP($D155,MMap!$C$10:$AE$93,MATCH("Control Type Weight",MMap!$C$10:$AH$10,0),FALSE)</f>
        <v>0</v>
      </c>
      <c r="U155" s="296">
        <f ca="1">VLOOKUP($C155,$D$84:$X$101,U$82,FALSE)*$D$132*$A155/8760/1000*VLOOKUP($D155,MMap!$C$10:$AE$93,MATCH("Control Type Weight",MMap!$C$10:$AH$10,0),FALSE)</f>
        <v>0</v>
      </c>
      <c r="V155" s="296">
        <f ca="1">VLOOKUP($C155,$D$84:$X$101,V$82,FALSE)*$D$132*$A155/8760/1000*VLOOKUP($D155,MMap!$C$10:$AE$93,MATCH("Control Type Weight",MMap!$C$10:$AH$10,0),FALSE)</f>
        <v>0</v>
      </c>
      <c r="W155" s="296">
        <f ca="1">VLOOKUP($C155,$D$84:$X$101,W$82,FALSE)*$D$132*$A155/8760/1000*VLOOKUP($D155,MMap!$C$10:$AE$93,MATCH("Control Type Weight",MMap!$C$10:$AH$10,0),FALSE)</f>
        <v>0</v>
      </c>
      <c r="X155" s="296">
        <f ca="1">VLOOKUP($C155,$D$84:$X$101,X$82,FALSE)*$D$132*$A155/8760/1000*VLOOKUP($D155,MMap!$C$10:$AE$93,MATCH("Control Type Weight",MMap!$C$10:$AH$10,0),FALSE)</f>
        <v>0</v>
      </c>
      <c r="Y155" s="328">
        <f>((VLOOKUP($C155,$D$36:$Z$53,$X$107+2,FALSE)+VLOOKUP($C155,$D$60:$Z$77,$X$107+2,FALSE))*$A155*$D$132/8760/1000)*VLOOKUP($D155,MMap!$C$10:$AE$93,MATCH("Control Type Weight",MMap!$C$10:$AH$10,0),FALSE)</f>
        <v>0</v>
      </c>
      <c r="Z155" s="235">
        <f t="shared" ca="1" si="34"/>
        <v>0</v>
      </c>
      <c r="AB155" s="204" t="e">
        <f t="shared" ca="1" si="35"/>
        <v>#DIV/0!</v>
      </c>
    </row>
    <row r="156" spans="1:28" ht="15">
      <c r="A156" s="316">
        <f t="shared" si="32"/>
        <v>0</v>
      </c>
      <c r="B156" s="304">
        <f t="shared" si="33"/>
        <v>9999</v>
      </c>
      <c r="C156" s="107" t="s">
        <v>510</v>
      </c>
      <c r="D156" t="s">
        <v>844</v>
      </c>
      <c r="E156" s="296">
        <f ca="1">VLOOKUP($C156,$D$84:$X$101,E$82,FALSE)*$D$132*$A156/8760/1000*VLOOKUP($D156,MMap!$C$10:$AE$93,MATCH("Control Type Weight",MMap!$C$10:$AH$10,0),FALSE)</f>
        <v>0</v>
      </c>
      <c r="F156" s="296">
        <f ca="1">VLOOKUP($C156,$D$84:$X$101,F$82,FALSE)*$D$132*$A156/8760/1000*VLOOKUP($D156,MMap!$C$10:$AE$93,MATCH("Control Type Weight",MMap!$C$10:$AH$10,0),FALSE)</f>
        <v>0</v>
      </c>
      <c r="G156" s="296">
        <f ca="1">VLOOKUP($C156,$D$84:$X$101,G$82,FALSE)*$D$132*$A156/8760/1000*VLOOKUP($D156,MMap!$C$10:$AE$93,MATCH("Control Type Weight",MMap!$C$10:$AH$10,0),FALSE)</f>
        <v>0</v>
      </c>
      <c r="H156" s="296">
        <f ca="1">VLOOKUP($C156,$D$84:$X$101,H$82,FALSE)*$D$132*$A156/8760/1000*VLOOKUP($D156,MMap!$C$10:$AE$93,MATCH("Control Type Weight",MMap!$C$10:$AH$10,0),FALSE)</f>
        <v>0</v>
      </c>
      <c r="I156" s="296">
        <f ca="1">VLOOKUP($C156,$D$84:$X$101,I$82,FALSE)*$D$132*$A156/8760/1000*VLOOKUP($D156,MMap!$C$10:$AE$93,MATCH("Control Type Weight",MMap!$C$10:$AH$10,0),FALSE)</f>
        <v>0</v>
      </c>
      <c r="J156" s="296">
        <f ca="1">VLOOKUP($C156,$D$84:$X$101,J$82,FALSE)*$D$132*$A156/8760/1000*VLOOKUP($D156,MMap!$C$10:$AE$93,MATCH("Control Type Weight",MMap!$C$10:$AH$10,0),FALSE)</f>
        <v>0</v>
      </c>
      <c r="K156" s="296">
        <f ca="1">VLOOKUP($C156,$D$84:$X$101,K$82,FALSE)*$D$132*$A156/8760/1000*VLOOKUP($D156,MMap!$C$10:$AE$93,MATCH("Control Type Weight",MMap!$C$10:$AH$10,0),FALSE)</f>
        <v>0</v>
      </c>
      <c r="L156" s="296">
        <f ca="1">VLOOKUP($C156,$D$84:$X$101,L$82,FALSE)*$D$132*$A156/8760/1000*VLOOKUP($D156,MMap!$C$10:$AE$93,MATCH("Control Type Weight",MMap!$C$10:$AH$10,0),FALSE)</f>
        <v>0</v>
      </c>
      <c r="M156" s="296">
        <f ca="1">VLOOKUP($C156,$D$84:$X$101,M$82,FALSE)*$D$132*$A156/8760/1000*VLOOKUP($D156,MMap!$C$10:$AE$93,MATCH("Control Type Weight",MMap!$C$10:$AH$10,0),FALSE)</f>
        <v>0</v>
      </c>
      <c r="N156" s="296">
        <f ca="1">VLOOKUP($C156,$D$84:$X$101,N$82,FALSE)*$D$132*$A156/8760/1000*VLOOKUP($D156,MMap!$C$10:$AE$93,MATCH("Control Type Weight",MMap!$C$10:$AH$10,0),FALSE)</f>
        <v>0</v>
      </c>
      <c r="O156" s="296">
        <f ca="1">VLOOKUP($C156,$D$84:$X$101,O$82,FALSE)*$D$132*$A156/8760/1000*VLOOKUP($D156,MMap!$C$10:$AE$93,MATCH("Control Type Weight",MMap!$C$10:$AH$10,0),FALSE)</f>
        <v>0</v>
      </c>
      <c r="P156" s="296">
        <f ca="1">VLOOKUP($C156,$D$84:$X$101,P$82,FALSE)*$D$132*$A156/8760/1000*VLOOKUP($D156,MMap!$C$10:$AE$93,MATCH("Control Type Weight",MMap!$C$10:$AH$10,0),FALSE)</f>
        <v>0</v>
      </c>
      <c r="Q156" s="296">
        <f ca="1">VLOOKUP($C156,$D$84:$X$101,Q$82,FALSE)*$D$132*$A156/8760/1000*VLOOKUP($D156,MMap!$C$10:$AE$93,MATCH("Control Type Weight",MMap!$C$10:$AH$10,0),FALSE)</f>
        <v>0</v>
      </c>
      <c r="R156" s="296">
        <f ca="1">VLOOKUP($C156,$D$84:$X$101,R$82,FALSE)*$D$132*$A156/8760/1000*VLOOKUP($D156,MMap!$C$10:$AE$93,MATCH("Control Type Weight",MMap!$C$10:$AH$10,0),FALSE)</f>
        <v>0</v>
      </c>
      <c r="S156" s="296">
        <f ca="1">VLOOKUP($C156,$D$84:$X$101,S$82,FALSE)*$D$132*$A156/8760/1000*VLOOKUP($D156,MMap!$C$10:$AE$93,MATCH("Control Type Weight",MMap!$C$10:$AH$10,0),FALSE)</f>
        <v>0</v>
      </c>
      <c r="T156" s="296">
        <f ca="1">VLOOKUP($C156,$D$84:$X$101,T$82,FALSE)*$D$132*$A156/8760/1000*VLOOKUP($D156,MMap!$C$10:$AE$93,MATCH("Control Type Weight",MMap!$C$10:$AH$10,0),FALSE)</f>
        <v>0</v>
      </c>
      <c r="U156" s="296">
        <f ca="1">VLOOKUP($C156,$D$84:$X$101,U$82,FALSE)*$D$132*$A156/8760/1000*VLOOKUP($D156,MMap!$C$10:$AE$93,MATCH("Control Type Weight",MMap!$C$10:$AH$10,0),FALSE)</f>
        <v>0</v>
      </c>
      <c r="V156" s="296">
        <f ca="1">VLOOKUP($C156,$D$84:$X$101,V$82,FALSE)*$D$132*$A156/8760/1000*VLOOKUP($D156,MMap!$C$10:$AE$93,MATCH("Control Type Weight",MMap!$C$10:$AH$10,0),FALSE)</f>
        <v>0</v>
      </c>
      <c r="W156" s="296">
        <f ca="1">VLOOKUP($C156,$D$84:$X$101,W$82,FALSE)*$D$132*$A156/8760/1000*VLOOKUP($D156,MMap!$C$10:$AE$93,MATCH("Control Type Weight",MMap!$C$10:$AH$10,0),FALSE)</f>
        <v>0</v>
      </c>
      <c r="X156" s="296">
        <f ca="1">VLOOKUP($C156,$D$84:$X$101,X$82,FALSE)*$D$132*$A156/8760/1000*VLOOKUP($D156,MMap!$C$10:$AE$93,MATCH("Control Type Weight",MMap!$C$10:$AH$10,0),FALSE)</f>
        <v>0</v>
      </c>
      <c r="Y156" s="328">
        <f>((VLOOKUP($C156,$D$36:$Z$53,$X$107+2,FALSE)+VLOOKUP($C156,$D$60:$Z$77,$X$107+2,FALSE))*$A156*$D$132/8760/1000)*VLOOKUP($D156,MMap!$C$10:$AE$93,MATCH("Control Type Weight",MMap!$C$10:$AH$10,0),FALSE)</f>
        <v>0</v>
      </c>
      <c r="Z156" s="235">
        <f t="shared" ca="1" si="34"/>
        <v>0</v>
      </c>
      <c r="AB156" s="204" t="e">
        <f t="shared" ca="1" si="35"/>
        <v>#DIV/0!</v>
      </c>
    </row>
    <row r="157" spans="1:28" ht="15">
      <c r="A157" s="316">
        <f t="shared" si="32"/>
        <v>0</v>
      </c>
      <c r="B157" s="304">
        <f t="shared" si="33"/>
        <v>9999</v>
      </c>
      <c r="C157" s="315" t="s">
        <v>511</v>
      </c>
      <c r="D157" t="s">
        <v>845</v>
      </c>
      <c r="E157" s="296">
        <f ca="1">VLOOKUP($C157,$D$84:$X$101,E$82,FALSE)*$D$132*$A157/8760/1000*VLOOKUP($D157,MMap!$C$10:$AE$93,MATCH("Control Type Weight",MMap!$C$10:$AH$10,0),FALSE)</f>
        <v>0</v>
      </c>
      <c r="F157" s="296">
        <f ca="1">VLOOKUP($C157,$D$84:$X$101,F$82,FALSE)*$D$132*$A157/8760/1000*VLOOKUP($D157,MMap!$C$10:$AE$93,MATCH("Control Type Weight",MMap!$C$10:$AH$10,0),FALSE)</f>
        <v>0</v>
      </c>
      <c r="G157" s="296">
        <f ca="1">VLOOKUP($C157,$D$84:$X$101,G$82,FALSE)*$D$132*$A157/8760/1000*VLOOKUP($D157,MMap!$C$10:$AE$93,MATCH("Control Type Weight",MMap!$C$10:$AH$10,0),FALSE)</f>
        <v>0</v>
      </c>
      <c r="H157" s="296">
        <f ca="1">VLOOKUP($C157,$D$84:$X$101,H$82,FALSE)*$D$132*$A157/8760/1000*VLOOKUP($D157,MMap!$C$10:$AE$93,MATCH("Control Type Weight",MMap!$C$10:$AH$10,0),FALSE)</f>
        <v>0</v>
      </c>
      <c r="I157" s="296">
        <f ca="1">VLOOKUP($C157,$D$84:$X$101,I$82,FALSE)*$D$132*$A157/8760/1000*VLOOKUP($D157,MMap!$C$10:$AE$93,MATCH("Control Type Weight",MMap!$C$10:$AH$10,0),FALSE)</f>
        <v>0</v>
      </c>
      <c r="J157" s="296">
        <f ca="1">VLOOKUP($C157,$D$84:$X$101,J$82,FALSE)*$D$132*$A157/8760/1000*VLOOKUP($D157,MMap!$C$10:$AE$93,MATCH("Control Type Weight",MMap!$C$10:$AH$10,0),FALSE)</f>
        <v>0</v>
      </c>
      <c r="K157" s="296">
        <f ca="1">VLOOKUP($C157,$D$84:$X$101,K$82,FALSE)*$D$132*$A157/8760/1000*VLOOKUP($D157,MMap!$C$10:$AE$93,MATCH("Control Type Weight",MMap!$C$10:$AH$10,0),FALSE)</f>
        <v>0</v>
      </c>
      <c r="L157" s="296">
        <f ca="1">VLOOKUP($C157,$D$84:$X$101,L$82,FALSE)*$D$132*$A157/8760/1000*VLOOKUP($D157,MMap!$C$10:$AE$93,MATCH("Control Type Weight",MMap!$C$10:$AH$10,0),FALSE)</f>
        <v>0</v>
      </c>
      <c r="M157" s="296">
        <f ca="1">VLOOKUP($C157,$D$84:$X$101,M$82,FALSE)*$D$132*$A157/8760/1000*VLOOKUP($D157,MMap!$C$10:$AE$93,MATCH("Control Type Weight",MMap!$C$10:$AH$10,0),FALSE)</f>
        <v>0</v>
      </c>
      <c r="N157" s="296">
        <f ca="1">VLOOKUP($C157,$D$84:$X$101,N$82,FALSE)*$D$132*$A157/8760/1000*VLOOKUP($D157,MMap!$C$10:$AE$93,MATCH("Control Type Weight",MMap!$C$10:$AH$10,0),FALSE)</f>
        <v>0</v>
      </c>
      <c r="O157" s="296">
        <f ca="1">VLOOKUP($C157,$D$84:$X$101,O$82,FALSE)*$D$132*$A157/8760/1000*VLOOKUP($D157,MMap!$C$10:$AE$93,MATCH("Control Type Weight",MMap!$C$10:$AH$10,0),FALSE)</f>
        <v>0</v>
      </c>
      <c r="P157" s="296">
        <f ca="1">VLOOKUP($C157,$D$84:$X$101,P$82,FALSE)*$D$132*$A157/8760/1000*VLOOKUP($D157,MMap!$C$10:$AE$93,MATCH("Control Type Weight",MMap!$C$10:$AH$10,0),FALSE)</f>
        <v>0</v>
      </c>
      <c r="Q157" s="296">
        <f ca="1">VLOOKUP($C157,$D$84:$X$101,Q$82,FALSE)*$D$132*$A157/8760/1000*VLOOKUP($D157,MMap!$C$10:$AE$93,MATCH("Control Type Weight",MMap!$C$10:$AH$10,0),FALSE)</f>
        <v>0</v>
      </c>
      <c r="R157" s="296">
        <f ca="1">VLOOKUP($C157,$D$84:$X$101,R$82,FALSE)*$D$132*$A157/8760/1000*VLOOKUP($D157,MMap!$C$10:$AE$93,MATCH("Control Type Weight",MMap!$C$10:$AH$10,0),FALSE)</f>
        <v>0</v>
      </c>
      <c r="S157" s="296">
        <f ca="1">VLOOKUP($C157,$D$84:$X$101,S$82,FALSE)*$D$132*$A157/8760/1000*VLOOKUP($D157,MMap!$C$10:$AE$93,MATCH("Control Type Weight",MMap!$C$10:$AH$10,0),FALSE)</f>
        <v>0</v>
      </c>
      <c r="T157" s="296">
        <f ca="1">VLOOKUP($C157,$D$84:$X$101,T$82,FALSE)*$D$132*$A157/8760/1000*VLOOKUP($D157,MMap!$C$10:$AE$93,MATCH("Control Type Weight",MMap!$C$10:$AH$10,0),FALSE)</f>
        <v>0</v>
      </c>
      <c r="U157" s="296">
        <f ca="1">VLOOKUP($C157,$D$84:$X$101,U$82,FALSE)*$D$132*$A157/8760/1000*VLOOKUP($D157,MMap!$C$10:$AE$93,MATCH("Control Type Weight",MMap!$C$10:$AH$10,0),FALSE)</f>
        <v>0</v>
      </c>
      <c r="V157" s="296">
        <f ca="1">VLOOKUP($C157,$D$84:$X$101,V$82,FALSE)*$D$132*$A157/8760/1000*VLOOKUP($D157,MMap!$C$10:$AE$93,MATCH("Control Type Weight",MMap!$C$10:$AH$10,0),FALSE)</f>
        <v>0</v>
      </c>
      <c r="W157" s="296">
        <f ca="1">VLOOKUP($C157,$D$84:$X$101,W$82,FALSE)*$D$132*$A157/8760/1000*VLOOKUP($D157,MMap!$C$10:$AE$93,MATCH("Control Type Weight",MMap!$C$10:$AH$10,0),FALSE)</f>
        <v>0</v>
      </c>
      <c r="X157" s="296">
        <f ca="1">VLOOKUP($C157,$D$84:$X$101,X$82,FALSE)*$D$132*$A157/8760/1000*VLOOKUP($D157,MMap!$C$10:$AE$93,MATCH("Control Type Weight",MMap!$C$10:$AH$10,0),FALSE)</f>
        <v>0</v>
      </c>
      <c r="Y157" s="328">
        <f>((VLOOKUP($C157,$D$36:$Z$53,$X$107+2,FALSE)+VLOOKUP($C157,$D$60:$Z$77,$X$107+2,FALSE))*$A157*$D$132/8760/1000)*VLOOKUP($D157,MMap!$C$10:$AE$93,MATCH("Control Type Weight",MMap!$C$10:$AH$10,0),FALSE)</f>
        <v>0</v>
      </c>
      <c r="Z157" s="235">
        <f t="shared" ca="1" si="34"/>
        <v>0</v>
      </c>
      <c r="AB157" s="204" t="e">
        <f t="shared" ca="1" si="35"/>
        <v>#DIV/0!</v>
      </c>
    </row>
    <row r="158" spans="1:28" ht="15">
      <c r="A158" s="316">
        <f t="shared" si="32"/>
        <v>0</v>
      </c>
      <c r="B158" s="304">
        <f t="shared" si="33"/>
        <v>9999</v>
      </c>
      <c r="C158" s="315" t="s">
        <v>512</v>
      </c>
      <c r="D158" t="s">
        <v>846</v>
      </c>
      <c r="E158" s="296">
        <f ca="1">VLOOKUP($C158,$D$84:$X$101,E$82,FALSE)*$D$132*$A158/8760/1000*VLOOKUP($D158,MMap!$C$10:$AE$93,MATCH("Control Type Weight",MMap!$C$10:$AH$10,0),FALSE)</f>
        <v>0</v>
      </c>
      <c r="F158" s="296">
        <f ca="1">VLOOKUP($C158,$D$84:$X$101,F$82,FALSE)*$D$132*$A158/8760/1000*VLOOKUP($D158,MMap!$C$10:$AE$93,MATCH("Control Type Weight",MMap!$C$10:$AH$10,0),FALSE)</f>
        <v>0</v>
      </c>
      <c r="G158" s="296">
        <f ca="1">VLOOKUP($C158,$D$84:$X$101,G$82,FALSE)*$D$132*$A158/8760/1000*VLOOKUP($D158,MMap!$C$10:$AE$93,MATCH("Control Type Weight",MMap!$C$10:$AH$10,0),FALSE)</f>
        <v>0</v>
      </c>
      <c r="H158" s="296">
        <f ca="1">VLOOKUP($C158,$D$84:$X$101,H$82,FALSE)*$D$132*$A158/8760/1000*VLOOKUP($D158,MMap!$C$10:$AE$93,MATCH("Control Type Weight",MMap!$C$10:$AH$10,0),FALSE)</f>
        <v>0</v>
      </c>
      <c r="I158" s="296">
        <f ca="1">VLOOKUP($C158,$D$84:$X$101,I$82,FALSE)*$D$132*$A158/8760/1000*VLOOKUP($D158,MMap!$C$10:$AE$93,MATCH("Control Type Weight",MMap!$C$10:$AH$10,0),FALSE)</f>
        <v>0</v>
      </c>
      <c r="J158" s="296">
        <f ca="1">VLOOKUP($C158,$D$84:$X$101,J$82,FALSE)*$D$132*$A158/8760/1000*VLOOKUP($D158,MMap!$C$10:$AE$93,MATCH("Control Type Weight",MMap!$C$10:$AH$10,0),FALSE)</f>
        <v>0</v>
      </c>
      <c r="K158" s="296">
        <f ca="1">VLOOKUP($C158,$D$84:$X$101,K$82,FALSE)*$D$132*$A158/8760/1000*VLOOKUP($D158,MMap!$C$10:$AE$93,MATCH("Control Type Weight",MMap!$C$10:$AH$10,0),FALSE)</f>
        <v>0</v>
      </c>
      <c r="L158" s="296">
        <f ca="1">VLOOKUP($C158,$D$84:$X$101,L$82,FALSE)*$D$132*$A158/8760/1000*VLOOKUP($D158,MMap!$C$10:$AE$93,MATCH("Control Type Weight",MMap!$C$10:$AH$10,0),FALSE)</f>
        <v>0</v>
      </c>
      <c r="M158" s="296">
        <f ca="1">VLOOKUP($C158,$D$84:$X$101,M$82,FALSE)*$D$132*$A158/8760/1000*VLOOKUP($D158,MMap!$C$10:$AE$93,MATCH("Control Type Weight",MMap!$C$10:$AH$10,0),FALSE)</f>
        <v>0</v>
      </c>
      <c r="N158" s="296">
        <f ca="1">VLOOKUP($C158,$D$84:$X$101,N$82,FALSE)*$D$132*$A158/8760/1000*VLOOKUP($D158,MMap!$C$10:$AE$93,MATCH("Control Type Weight",MMap!$C$10:$AH$10,0),FALSE)</f>
        <v>0</v>
      </c>
      <c r="O158" s="296">
        <f ca="1">VLOOKUP($C158,$D$84:$X$101,O$82,FALSE)*$D$132*$A158/8760/1000*VLOOKUP($D158,MMap!$C$10:$AE$93,MATCH("Control Type Weight",MMap!$C$10:$AH$10,0),FALSE)</f>
        <v>0</v>
      </c>
      <c r="P158" s="296">
        <f ca="1">VLOOKUP($C158,$D$84:$X$101,P$82,FALSE)*$D$132*$A158/8760/1000*VLOOKUP($D158,MMap!$C$10:$AE$93,MATCH("Control Type Weight",MMap!$C$10:$AH$10,0),FALSE)</f>
        <v>0</v>
      </c>
      <c r="Q158" s="296">
        <f ca="1">VLOOKUP($C158,$D$84:$X$101,Q$82,FALSE)*$D$132*$A158/8760/1000*VLOOKUP($D158,MMap!$C$10:$AE$93,MATCH("Control Type Weight",MMap!$C$10:$AH$10,0),FALSE)</f>
        <v>0</v>
      </c>
      <c r="R158" s="296">
        <f ca="1">VLOOKUP($C158,$D$84:$X$101,R$82,FALSE)*$D$132*$A158/8760/1000*VLOOKUP($D158,MMap!$C$10:$AE$93,MATCH("Control Type Weight",MMap!$C$10:$AH$10,0),FALSE)</f>
        <v>0</v>
      </c>
      <c r="S158" s="296">
        <f ca="1">VLOOKUP($C158,$D$84:$X$101,S$82,FALSE)*$D$132*$A158/8760/1000*VLOOKUP($D158,MMap!$C$10:$AE$93,MATCH("Control Type Weight",MMap!$C$10:$AH$10,0),FALSE)</f>
        <v>0</v>
      </c>
      <c r="T158" s="296">
        <f ca="1">VLOOKUP($C158,$D$84:$X$101,T$82,FALSE)*$D$132*$A158/8760/1000*VLOOKUP($D158,MMap!$C$10:$AE$93,MATCH("Control Type Weight",MMap!$C$10:$AH$10,0),FALSE)</f>
        <v>0</v>
      </c>
      <c r="U158" s="296">
        <f ca="1">VLOOKUP($C158,$D$84:$X$101,U$82,FALSE)*$D$132*$A158/8760/1000*VLOOKUP($D158,MMap!$C$10:$AE$93,MATCH("Control Type Weight",MMap!$C$10:$AH$10,0),FALSE)</f>
        <v>0</v>
      </c>
      <c r="V158" s="296">
        <f ca="1">VLOOKUP($C158,$D$84:$X$101,V$82,FALSE)*$D$132*$A158/8760/1000*VLOOKUP($D158,MMap!$C$10:$AE$93,MATCH("Control Type Weight",MMap!$C$10:$AH$10,0),FALSE)</f>
        <v>0</v>
      </c>
      <c r="W158" s="296">
        <f ca="1">VLOOKUP($C158,$D$84:$X$101,W$82,FALSE)*$D$132*$A158/8760/1000*VLOOKUP($D158,MMap!$C$10:$AE$93,MATCH("Control Type Weight",MMap!$C$10:$AH$10,0),FALSE)</f>
        <v>0</v>
      </c>
      <c r="X158" s="296">
        <f ca="1">VLOOKUP($C158,$D$84:$X$101,X$82,FALSE)*$D$132*$A158/8760/1000*VLOOKUP($D158,MMap!$C$10:$AE$93,MATCH("Control Type Weight",MMap!$C$10:$AH$10,0),FALSE)</f>
        <v>0</v>
      </c>
      <c r="Y158" s="328">
        <f>((VLOOKUP($C158,$D$36:$Z$53,$X$107+2,FALSE)+VLOOKUP($C158,$D$60:$Z$77,$X$107+2,FALSE))*$A158*$D$132/8760/1000)*VLOOKUP($D158,MMap!$C$10:$AE$93,MATCH("Control Type Weight",MMap!$C$10:$AH$10,0),FALSE)</f>
        <v>0</v>
      </c>
      <c r="Z158" s="235">
        <f t="shared" ca="1" si="34"/>
        <v>0</v>
      </c>
      <c r="AB158" s="204" t="e">
        <f t="shared" ca="1" si="35"/>
        <v>#DIV/0!</v>
      </c>
    </row>
    <row r="159" spans="1:28" ht="15">
      <c r="A159" s="316">
        <f t="shared" si="32"/>
        <v>409.72268378074193</v>
      </c>
      <c r="B159" s="304">
        <f t="shared" si="33"/>
        <v>178.29128875111766</v>
      </c>
      <c r="C159" s="315" t="s">
        <v>291</v>
      </c>
      <c r="D159" t="s">
        <v>808</v>
      </c>
      <c r="E159" s="296">
        <f ca="1">VLOOKUP($C159,$D$84:$X$101,E$82,FALSE)*$D$132*$A159/8760/1000*VLOOKUP($D159,MMap!$C$10:$AE$93,MATCH("Control Type Weight",MMap!$C$10:$AH$10,0),FALSE)</f>
        <v>2.1254146683853621E-2</v>
      </c>
      <c r="F159" s="296">
        <f ca="1">VLOOKUP($C159,$D$84:$X$101,F$82,FALSE)*$D$132*$A159/8760/1000*VLOOKUP($D159,MMap!$C$10:$AE$93,MATCH("Control Type Weight",MMap!$C$10:$AH$10,0),FALSE)</f>
        <v>3.6003396522221037E-2</v>
      </c>
      <c r="G159" s="296">
        <f ca="1">VLOOKUP($C159,$D$84:$X$101,G$82,FALSE)*$D$132*$A159/8760/1000*VLOOKUP($D159,MMap!$C$10:$AE$93,MATCH("Control Type Weight",MMap!$C$10:$AH$10,0),FALSE)</f>
        <v>4.6084422373438752E-2</v>
      </c>
      <c r="H159" s="296">
        <f ca="1">VLOOKUP($C159,$D$84:$X$101,H$82,FALSE)*$D$132*$A159/8760/1000*VLOOKUP($D159,MMap!$C$10:$AE$93,MATCH("Control Type Weight",MMap!$C$10:$AH$10,0),FALSE)</f>
        <v>5.3828888011819488E-2</v>
      </c>
      <c r="I159" s="296">
        <f ca="1">VLOOKUP($C159,$D$84:$X$101,I$82,FALSE)*$D$132*$A159/8760/1000*VLOOKUP($D159,MMap!$C$10:$AE$93,MATCH("Control Type Weight",MMap!$C$10:$AH$10,0),FALSE)</f>
        <v>6.0530556732919336E-2</v>
      </c>
      <c r="J159" s="296">
        <f ca="1">VLOOKUP($C159,$D$84:$X$101,J$82,FALSE)*$D$132*$A159/8760/1000*VLOOKUP($D159,MMap!$C$10:$AE$93,MATCH("Control Type Weight",MMap!$C$10:$AH$10,0),FALSE)</f>
        <v>6.6247982863726268E-2</v>
      </c>
      <c r="K159" s="296">
        <f ca="1">VLOOKUP($C159,$D$84:$X$101,K$82,FALSE)*$D$132*$A159/8760/1000*VLOOKUP($D159,MMap!$C$10:$AE$93,MATCH("Control Type Weight",MMap!$C$10:$AH$10,0),FALSE)</f>
        <v>7.1066029163582081E-2</v>
      </c>
      <c r="L159" s="296">
        <f ca="1">VLOOKUP($C159,$D$84:$X$101,L$82,FALSE)*$D$132*$A159/8760/1000*VLOOKUP($D159,MMap!$C$10:$AE$93,MATCH("Control Type Weight",MMap!$C$10:$AH$10,0),FALSE)</f>
        <v>7.5081111355414037E-2</v>
      </c>
      <c r="M159" s="296">
        <f ca="1">VLOOKUP($C159,$D$84:$X$101,M$82,FALSE)*$D$132*$A159/8760/1000*VLOOKUP($D159,MMap!$C$10:$AE$93,MATCH("Control Type Weight",MMap!$C$10:$AH$10,0),FALSE)</f>
        <v>7.8391740005793062E-2</v>
      </c>
      <c r="N159" s="296">
        <f ca="1">VLOOKUP($C159,$D$84:$X$101,N$82,FALSE)*$D$132*$A159/8760/1000*VLOOKUP($D159,MMap!$C$10:$AE$93,MATCH("Control Type Weight",MMap!$C$10:$AH$10,0),FALSE)</f>
        <v>0.11796252236991711</v>
      </c>
      <c r="O159" s="296">
        <f ca="1">VLOOKUP($C159,$D$84:$X$101,O$82,FALSE)*$D$132*$A159/8760/1000*VLOOKUP($D159,MMap!$C$10:$AE$93,MATCH("Control Type Weight",MMap!$C$10:$AH$10,0),FALSE)</f>
        <v>0.10754293064395193</v>
      </c>
      <c r="P159" s="296">
        <f ca="1">VLOOKUP($C159,$D$84:$X$101,P$82,FALSE)*$D$132*$A159/8760/1000*VLOOKUP($D159,MMap!$C$10:$AE$93,MATCH("Control Type Weight",MMap!$C$10:$AH$10,0),FALSE)</f>
        <v>0.10617528329541302</v>
      </c>
      <c r="Q159" s="296">
        <f ca="1">VLOOKUP($C159,$D$84:$X$101,Q$82,FALSE)*$D$132*$A159/8760/1000*VLOOKUP($D159,MMap!$C$10:$AE$93,MATCH("Control Type Weight",MMap!$C$10:$AH$10,0),FALSE)</f>
        <v>0.10834178096914086</v>
      </c>
      <c r="R159" s="296">
        <f ca="1">VLOOKUP($C159,$D$84:$X$101,R$82,FALSE)*$D$132*$A159/8760/1000*VLOOKUP($D159,MMap!$C$10:$AE$93,MATCH("Control Type Weight",MMap!$C$10:$AH$10,0),FALSE)</f>
        <v>0.10602570820060106</v>
      </c>
      <c r="S159" s="296">
        <f ca="1">VLOOKUP($C159,$D$84:$X$101,S$82,FALSE)*$D$132*$A159/8760/1000*VLOOKUP($D159,MMap!$C$10:$AE$93,MATCH("Control Type Weight",MMap!$C$10:$AH$10,0),FALSE)</f>
        <v>0.1013974135502492</v>
      </c>
      <c r="T159" s="296">
        <f ca="1">VLOOKUP($C159,$D$84:$X$101,T$82,FALSE)*$D$132*$A159/8760/1000*VLOOKUP($D159,MMap!$C$10:$AE$93,MATCH("Control Type Weight",MMap!$C$10:$AH$10,0),FALSE)</f>
        <v>0.10364650431243873</v>
      </c>
      <c r="U159" s="296">
        <f ca="1">VLOOKUP($C159,$D$84:$X$101,U$82,FALSE)*$D$132*$A159/8760/1000*VLOOKUP($D159,MMap!$C$10:$AE$93,MATCH("Control Type Weight",MMap!$C$10:$AH$10,0),FALSE)</f>
        <v>0.10035626203427007</v>
      </c>
      <c r="V159" s="296">
        <f ca="1">VLOOKUP($C159,$D$84:$X$101,V$82,FALSE)*$D$132*$A159/8760/1000*VLOOKUP($D159,MMap!$C$10:$AE$93,MATCH("Control Type Weight",MMap!$C$10:$AH$10,0),FALSE)</f>
        <v>9.8846246132895318E-2</v>
      </c>
      <c r="W159" s="296">
        <f ca="1">VLOOKUP($C159,$D$84:$X$101,W$82,FALSE)*$D$132*$A159/8760/1000*VLOOKUP($D159,MMap!$C$10:$AE$93,MATCH("Control Type Weight",MMap!$C$10:$AH$10,0),FALSE)</f>
        <v>9.9033370861571657E-2</v>
      </c>
      <c r="X159" s="296">
        <f ca="1">VLOOKUP($C159,$D$84:$X$101,X$82,FALSE)*$D$132*$A159/8760/1000*VLOOKUP($D159,MMap!$C$10:$AE$93,MATCH("Control Type Weight",MMap!$C$10:$AH$10,0),FALSE)</f>
        <v>9.7960935201833924E-2</v>
      </c>
      <c r="Y159" s="328">
        <f>((VLOOKUP($C159,$D$36:$Z$53,$X$107+2,FALSE)+VLOOKUP($C159,$D$60:$Z$77,$X$107+2,FALSE))*$A159*$D$132/8760/1000)*VLOOKUP($D159,MMap!$C$10:$AE$93,MATCH("Control Type Weight",MMap!$C$10:$AH$10,0),FALSE)</f>
        <v>1.8813472348374061</v>
      </c>
      <c r="Z159" s="235">
        <f t="shared" ca="1" si="34"/>
        <v>1.6557772312850507</v>
      </c>
      <c r="AB159" s="204">
        <f t="shared" ca="1" si="35"/>
        <v>0.88010187626429837</v>
      </c>
    </row>
    <row r="160" spans="1:28" ht="15">
      <c r="A160" s="316">
        <f t="shared" si="32"/>
        <v>458.32073375628107</v>
      </c>
      <c r="B160" s="304">
        <f t="shared" si="33"/>
        <v>151.65809543624269</v>
      </c>
      <c r="C160" s="315" t="s">
        <v>505</v>
      </c>
      <c r="D160" t="s">
        <v>803</v>
      </c>
      <c r="E160" s="296">
        <f ca="1">VLOOKUP($C160,$D$84:$X$101,E$82,FALSE)*$D$132*$A160/8760/1000*VLOOKUP($D160,MMap!$C$10:$AE$93,MATCH("Control Type Weight",MMap!$C$10:$AH$10,0),FALSE)</f>
        <v>7.6743490158137613E-3</v>
      </c>
      <c r="F160" s="296">
        <f ca="1">VLOOKUP($C160,$D$84:$X$101,F$82,FALSE)*$D$132*$A160/8760/1000*VLOOKUP($D160,MMap!$C$10:$AE$93,MATCH("Control Type Weight",MMap!$C$10:$AH$10,0),FALSE)</f>
        <v>1.2999939954124884E-2</v>
      </c>
      <c r="G160" s="296">
        <f ca="1">VLOOKUP($C160,$D$84:$X$101,G$82,FALSE)*$D$132*$A160/8760/1000*VLOOKUP($D160,MMap!$C$10:$AE$93,MATCH("Control Type Weight",MMap!$C$10:$AH$10,0),FALSE)</f>
        <v>1.6639950158743387E-2</v>
      </c>
      <c r="H160" s="296">
        <f ca="1">VLOOKUP($C160,$D$84:$X$101,H$82,FALSE)*$D$132*$A160/8760/1000*VLOOKUP($D160,MMap!$C$10:$AE$93,MATCH("Control Type Weight",MMap!$C$10:$AH$10,0),FALSE)</f>
        <v>1.9436286004823781E-2</v>
      </c>
      <c r="I160" s="296">
        <f ca="1">VLOOKUP($C160,$D$84:$X$101,I$82,FALSE)*$D$132*$A160/8760/1000*VLOOKUP($D160,MMap!$C$10:$AE$93,MATCH("Control Type Weight",MMap!$C$10:$AH$10,0),FALSE)</f>
        <v>2.1856093561395961E-2</v>
      </c>
      <c r="J160" s="296">
        <f ca="1">VLOOKUP($C160,$D$84:$X$101,J$82,FALSE)*$D$132*$A160/8760/1000*VLOOKUP($D160,MMap!$C$10:$AE$93,MATCH("Control Type Weight",MMap!$C$10:$AH$10,0),FALSE)</f>
        <v>2.3920515354122127E-2</v>
      </c>
      <c r="K160" s="296">
        <f ca="1">VLOOKUP($C160,$D$84:$X$101,K$82,FALSE)*$D$132*$A160/8760/1000*VLOOKUP($D160,MMap!$C$10:$AE$93,MATCH("Control Type Weight",MMap!$C$10:$AH$10,0),FALSE)</f>
        <v>2.5660193235781493E-2</v>
      </c>
      <c r="L160" s="296">
        <f ca="1">VLOOKUP($C160,$D$84:$X$101,L$82,FALSE)*$D$132*$A160/8760/1000*VLOOKUP($D160,MMap!$C$10:$AE$93,MATCH("Control Type Weight",MMap!$C$10:$AH$10,0),FALSE)</f>
        <v>2.7109940549829396E-2</v>
      </c>
      <c r="M160" s="296">
        <f ca="1">VLOOKUP($C160,$D$84:$X$101,M$82,FALSE)*$D$132*$A160/8760/1000*VLOOKUP($D160,MMap!$C$10:$AE$93,MATCH("Control Type Weight",MMap!$C$10:$AH$10,0),FALSE)</f>
        <v>2.8305327036178541E-2</v>
      </c>
      <c r="N160" s="296">
        <f ca="1">VLOOKUP($C160,$D$84:$X$101,N$82,FALSE)*$D$132*$A160/8760/1000*VLOOKUP($D160,MMap!$C$10:$AE$93,MATCH("Control Type Weight",MMap!$C$10:$AH$10,0),FALSE)</f>
        <v>5.5558568973636473E-2</v>
      </c>
      <c r="O160" s="296">
        <f ca="1">VLOOKUP($C160,$D$84:$X$101,O$82,FALSE)*$D$132*$A160/8760/1000*VLOOKUP($D160,MMap!$C$10:$AE$93,MATCH("Control Type Weight",MMap!$C$10:$AH$10,0),FALSE)</f>
        <v>4.7365982297266955E-2</v>
      </c>
      <c r="P160" s="296">
        <f ca="1">VLOOKUP($C160,$D$84:$X$101,P$82,FALSE)*$D$132*$A160/8760/1000*VLOOKUP($D160,MMap!$C$10:$AE$93,MATCH("Control Type Weight",MMap!$C$10:$AH$10,0),FALSE)</f>
        <v>4.5826259700087961E-2</v>
      </c>
      <c r="Q160" s="296">
        <f ca="1">VLOOKUP($C160,$D$84:$X$101,Q$82,FALSE)*$D$132*$A160/8760/1000*VLOOKUP($D160,MMap!$C$10:$AE$93,MATCH("Control Type Weight",MMap!$C$10:$AH$10,0),FALSE)</f>
        <v>4.6961437309864851E-2</v>
      </c>
      <c r="R160" s="296">
        <f ca="1">VLOOKUP($C160,$D$84:$X$101,R$82,FALSE)*$D$132*$A160/8760/1000*VLOOKUP($D160,MMap!$C$10:$AE$93,MATCH("Control Type Weight",MMap!$C$10:$AH$10,0),FALSE)</f>
        <v>4.5022678968082833E-2</v>
      </c>
      <c r="S160" s="296">
        <f ca="1">VLOOKUP($C160,$D$84:$X$101,S$82,FALSE)*$D$132*$A160/8760/1000*VLOOKUP($D160,MMap!$C$10:$AE$93,MATCH("Control Type Weight",MMap!$C$10:$AH$10,0),FALSE)</f>
        <v>4.1529595579084221E-2</v>
      </c>
      <c r="T160" s="296">
        <f ca="1">VLOOKUP($C160,$D$84:$X$101,T$82,FALSE)*$D$132*$A160/8760/1000*VLOOKUP($D160,MMap!$C$10:$AE$93,MATCH("Control Type Weight",MMap!$C$10:$AH$10,0),FALSE)</f>
        <v>4.3010705737302431E-2</v>
      </c>
      <c r="U160" s="296">
        <f ca="1">VLOOKUP($C160,$D$84:$X$101,U$82,FALSE)*$D$132*$A160/8760/1000*VLOOKUP($D160,MMap!$C$10:$AE$93,MATCH("Control Type Weight",MMap!$C$10:$AH$10,0),FALSE)</f>
        <v>4.0599927645596855E-2</v>
      </c>
      <c r="V160" s="296">
        <f ca="1">VLOOKUP($C160,$D$84:$X$101,V$82,FALSE)*$D$132*$A160/8760/1000*VLOOKUP($D160,MMap!$C$10:$AE$93,MATCH("Control Type Weight",MMap!$C$10:$AH$10,0),FALSE)</f>
        <v>3.9501373344730313E-2</v>
      </c>
      <c r="W160" s="296">
        <f ca="1">VLOOKUP($C160,$D$84:$X$101,W$82,FALSE)*$D$132*$A160/8760/1000*VLOOKUP($D160,MMap!$C$10:$AE$93,MATCH("Control Type Weight",MMap!$C$10:$AH$10,0),FALSE)</f>
        <v>3.9645966354041627E-2</v>
      </c>
      <c r="X160" s="296">
        <f ca="1">VLOOKUP($C160,$D$84:$X$101,X$82,FALSE)*$D$132*$A160/8760/1000*VLOOKUP($D160,MMap!$C$10:$AE$93,MATCH("Control Type Weight",MMap!$C$10:$AH$10,0),FALSE)</f>
        <v>3.8918748964771745E-2</v>
      </c>
      <c r="Y160" s="328">
        <f>((VLOOKUP($C160,$D$36:$Z$53,$X$107+2,FALSE)+VLOOKUP($C160,$D$60:$Z$77,$X$107+2,FALSE))*$A160*$D$132/8760/1000)*VLOOKUP($D160,MMap!$C$10:$AE$93,MATCH("Control Type Weight",MMap!$C$10:$AH$10,0),FALSE)</f>
        <v>0.69222006213968812</v>
      </c>
      <c r="Z160" s="235">
        <f t="shared" ca="1" si="34"/>
        <v>0.66754383974527964</v>
      </c>
      <c r="AB160" s="204">
        <f t="shared" ca="1" si="35"/>
        <v>0.9643520554458751</v>
      </c>
    </row>
    <row r="161" spans="1:28" ht="15">
      <c r="A161" s="316">
        <f t="shared" si="32"/>
        <v>193.87221663719944</v>
      </c>
      <c r="B161" s="304">
        <f t="shared" si="33"/>
        <v>258.9268339329617</v>
      </c>
      <c r="C161" s="315" t="s">
        <v>292</v>
      </c>
      <c r="D161" t="s">
        <v>807</v>
      </c>
      <c r="E161" s="296">
        <f ca="1">VLOOKUP($C161,$D$84:$X$101,E$82,FALSE)*$D$132*$A161/8760/1000*VLOOKUP($D161,MMap!$C$10:$AE$93,MATCH("Control Type Weight",MMap!$C$10:$AH$10,0),FALSE)</f>
        <v>1.7607803539599513E-2</v>
      </c>
      <c r="F161" s="296">
        <f ca="1">VLOOKUP($C161,$D$84:$X$101,F$82,FALSE)*$D$132*$A161/8760/1000*VLOOKUP($D161,MMap!$C$10:$AE$93,MATCH("Control Type Weight",MMap!$C$10:$AH$10,0),FALSE)</f>
        <v>2.9838664538784379E-2</v>
      </c>
      <c r="G161" s="296">
        <f ca="1">VLOOKUP($C161,$D$84:$X$101,G$82,FALSE)*$D$132*$A161/8760/1000*VLOOKUP($D161,MMap!$C$10:$AE$93,MATCH("Control Type Weight",MMap!$C$10:$AH$10,0),FALSE)</f>
        <v>3.8208892938971228E-2</v>
      </c>
      <c r="H161" s="296">
        <f ca="1">VLOOKUP($C161,$D$84:$X$101,H$82,FALSE)*$D$132*$A161/8760/1000*VLOOKUP($D161,MMap!$C$10:$AE$93,MATCH("Control Type Weight",MMap!$C$10:$AH$10,0),FALSE)</f>
        <v>4.4647804983332484E-2</v>
      </c>
      <c r="I161" s="296">
        <f ca="1">VLOOKUP($C161,$D$84:$X$101,I$82,FALSE)*$D$132*$A161/8760/1000*VLOOKUP($D161,MMap!$C$10:$AE$93,MATCH("Control Type Weight",MMap!$C$10:$AH$10,0),FALSE)</f>
        <v>5.0226598866146707E-2</v>
      </c>
      <c r="J161" s="296">
        <f ca="1">VLOOKUP($C161,$D$84:$X$101,J$82,FALSE)*$D$132*$A161/8760/1000*VLOOKUP($D161,MMap!$C$10:$AE$93,MATCH("Control Type Weight",MMap!$C$10:$AH$10,0),FALSE)</f>
        <v>5.4992841374961951E-2</v>
      </c>
      <c r="K161" s="296">
        <f ca="1">VLOOKUP($C161,$D$84:$X$101,K$82,FALSE)*$D$132*$A161/8760/1000*VLOOKUP($D161,MMap!$C$10:$AE$93,MATCH("Control Type Weight",MMap!$C$10:$AH$10,0),FALSE)</f>
        <v>5.9016024108071469E-2</v>
      </c>
      <c r="L161" s="296">
        <f ca="1">VLOOKUP($C161,$D$84:$X$101,L$82,FALSE)*$D$132*$A161/8760/1000*VLOOKUP($D161,MMap!$C$10:$AE$93,MATCH("Control Type Weight",MMap!$C$10:$AH$10,0),FALSE)</f>
        <v>6.2375348984500117E-2</v>
      </c>
      <c r="M161" s="296">
        <f ca="1">VLOOKUP($C161,$D$84:$X$101,M$82,FALSE)*$D$132*$A161/8760/1000*VLOOKUP($D161,MMap!$C$10:$AE$93,MATCH("Control Type Weight",MMap!$C$10:$AH$10,0),FALSE)</f>
        <v>6.5151886926732919E-2</v>
      </c>
      <c r="N161" s="296">
        <f ca="1">VLOOKUP($C161,$D$84:$X$101,N$82,FALSE)*$D$132*$A161/8760/1000*VLOOKUP($D161,MMap!$C$10:$AE$93,MATCH("Control Type Weight",MMap!$C$10:$AH$10,0),FALSE)</f>
        <v>8.3837475587915933E-2</v>
      </c>
      <c r="O161" s="296">
        <f ca="1">VLOOKUP($C161,$D$84:$X$101,O$82,FALSE)*$D$132*$A161/8760/1000*VLOOKUP($D161,MMap!$C$10:$AE$93,MATCH("Control Type Weight",MMap!$C$10:$AH$10,0),FALSE)</f>
        <v>8.0068404481943231E-2</v>
      </c>
      <c r="P161" s="296">
        <f ca="1">VLOOKUP($C161,$D$84:$X$101,P$82,FALSE)*$D$132*$A161/8760/1000*VLOOKUP($D161,MMap!$C$10:$AE$93,MATCH("Control Type Weight",MMap!$C$10:$AH$10,0),FALSE)</f>
        <v>8.0109022760212978E-2</v>
      </c>
      <c r="Q161" s="296">
        <f ca="1">VLOOKUP($C161,$D$84:$X$101,Q$82,FALSE)*$D$132*$A161/8760/1000*VLOOKUP($D161,MMap!$C$10:$AE$93,MATCH("Control Type Weight",MMap!$C$10:$AH$10,0),FALSE)</f>
        <v>8.1552225253286106E-2</v>
      </c>
      <c r="R161" s="296">
        <f ca="1">VLOOKUP($C161,$D$84:$X$101,R$82,FALSE)*$D$132*$A161/8760/1000*VLOOKUP($D161,MMap!$C$10:$AE$93,MATCH("Control Type Weight",MMap!$C$10:$AH$10,0),FALSE)</f>
        <v>8.0867406164474936E-2</v>
      </c>
      <c r="S161" s="296">
        <f ca="1">VLOOKUP($C161,$D$84:$X$101,S$82,FALSE)*$D$132*$A161/8760/1000*VLOOKUP($D161,MMap!$C$10:$AE$93,MATCH("Control Type Weight",MMap!$C$10:$AH$10,0),FALSE)</f>
        <v>7.9050477345701184E-2</v>
      </c>
      <c r="T161" s="296">
        <f ca="1">VLOOKUP($C161,$D$84:$X$101,T$82,FALSE)*$D$132*$A161/8760/1000*VLOOKUP($D161,MMap!$C$10:$AE$93,MATCH("Control Type Weight",MMap!$C$10:$AH$10,0),FALSE)</f>
        <v>8.0215539262925947E-2</v>
      </c>
      <c r="U161" s="296">
        <f ca="1">VLOOKUP($C161,$D$84:$X$101,U$82,FALSE)*$D$132*$A161/8760/1000*VLOOKUP($D161,MMap!$C$10:$AE$93,MATCH("Control Type Weight",MMap!$C$10:$AH$10,0),FALSE)</f>
        <v>7.8852818008958117E-2</v>
      </c>
      <c r="V161" s="296">
        <f ca="1">VLOOKUP($C161,$D$84:$X$101,V$82,FALSE)*$D$132*$A161/8760/1000*VLOOKUP($D161,MMap!$C$10:$AE$93,MATCH("Control Type Weight",MMap!$C$10:$AH$10,0),FALSE)</f>
        <v>7.8234738316104224E-2</v>
      </c>
      <c r="W161" s="296">
        <f ca="1">VLOOKUP($C161,$D$84:$X$101,W$82,FALSE)*$D$132*$A161/8760/1000*VLOOKUP($D161,MMap!$C$10:$AE$93,MATCH("Control Type Weight",MMap!$C$10:$AH$10,0),FALSE)</f>
        <v>7.8335102137083751E-2</v>
      </c>
      <c r="X161" s="296">
        <f ca="1">VLOOKUP($C161,$D$84:$X$101,X$82,FALSE)*$D$132*$A161/8760/1000*VLOOKUP($D161,MMap!$C$10:$AE$93,MATCH("Control Type Weight",MMap!$C$10:$AH$10,0),FALSE)</f>
        <v>7.7846019919022458E-2</v>
      </c>
      <c r="Y161" s="328">
        <f>((VLOOKUP($C161,$D$36:$Z$53,$X$107+2,FALSE)+VLOOKUP($C161,$D$60:$Z$77,$X$107+2,FALSE))*$A161*$D$132/8760/1000)*VLOOKUP($D161,MMap!$C$10:$AE$93,MATCH("Control Type Weight",MMap!$C$10:$AH$10,0),FALSE)</f>
        <v>1.512795654120547</v>
      </c>
      <c r="Z161" s="235">
        <f t="shared" ca="1" si="34"/>
        <v>1.3010350954987293</v>
      </c>
      <c r="AB161" s="204">
        <f t="shared" ca="1" si="35"/>
        <v>0.86002038144079473</v>
      </c>
    </row>
    <row r="162" spans="1:28" ht="15">
      <c r="A162" s="316">
        <f t="shared" si="32"/>
        <v>0</v>
      </c>
      <c r="B162" s="304">
        <f t="shared" si="33"/>
        <v>9999</v>
      </c>
      <c r="C162" s="315" t="s">
        <v>506</v>
      </c>
      <c r="D162" t="s">
        <v>847</v>
      </c>
      <c r="E162" s="296">
        <f ca="1">VLOOKUP($C162,$D$84:$X$101,E$82,FALSE)*$D$132*$A162/8760/1000*VLOOKUP($D162,MMap!$C$10:$AE$93,MATCH("Control Type Weight",MMap!$C$10:$AH$10,0),FALSE)</f>
        <v>0</v>
      </c>
      <c r="F162" s="296">
        <f ca="1">VLOOKUP($C162,$D$84:$X$101,F$82,FALSE)*$D$132*$A162/8760/1000*VLOOKUP($D162,MMap!$C$10:$AE$93,MATCH("Control Type Weight",MMap!$C$10:$AH$10,0),FALSE)</f>
        <v>0</v>
      </c>
      <c r="G162" s="296">
        <f ca="1">VLOOKUP($C162,$D$84:$X$101,G$82,FALSE)*$D$132*$A162/8760/1000*VLOOKUP($D162,MMap!$C$10:$AE$93,MATCH("Control Type Weight",MMap!$C$10:$AH$10,0),FALSE)</f>
        <v>0</v>
      </c>
      <c r="H162" s="296">
        <f ca="1">VLOOKUP($C162,$D$84:$X$101,H$82,FALSE)*$D$132*$A162/8760/1000*VLOOKUP($D162,MMap!$C$10:$AE$93,MATCH("Control Type Weight",MMap!$C$10:$AH$10,0),FALSE)</f>
        <v>0</v>
      </c>
      <c r="I162" s="296">
        <f ca="1">VLOOKUP($C162,$D$84:$X$101,I$82,FALSE)*$D$132*$A162/8760/1000*VLOOKUP($D162,MMap!$C$10:$AE$93,MATCH("Control Type Weight",MMap!$C$10:$AH$10,0),FALSE)</f>
        <v>0</v>
      </c>
      <c r="J162" s="296">
        <f ca="1">VLOOKUP($C162,$D$84:$X$101,J$82,FALSE)*$D$132*$A162/8760/1000*VLOOKUP($D162,MMap!$C$10:$AE$93,MATCH("Control Type Weight",MMap!$C$10:$AH$10,0),FALSE)</f>
        <v>0</v>
      </c>
      <c r="K162" s="296">
        <f ca="1">VLOOKUP($C162,$D$84:$X$101,K$82,FALSE)*$D$132*$A162/8760/1000*VLOOKUP($D162,MMap!$C$10:$AE$93,MATCH("Control Type Weight",MMap!$C$10:$AH$10,0),FALSE)</f>
        <v>0</v>
      </c>
      <c r="L162" s="296">
        <f ca="1">VLOOKUP($C162,$D$84:$X$101,L$82,FALSE)*$D$132*$A162/8760/1000*VLOOKUP($D162,MMap!$C$10:$AE$93,MATCH("Control Type Weight",MMap!$C$10:$AH$10,0),FALSE)</f>
        <v>0</v>
      </c>
      <c r="M162" s="296">
        <f ca="1">VLOOKUP($C162,$D$84:$X$101,M$82,FALSE)*$D$132*$A162/8760/1000*VLOOKUP($D162,MMap!$C$10:$AE$93,MATCH("Control Type Weight",MMap!$C$10:$AH$10,0),FALSE)</f>
        <v>0</v>
      </c>
      <c r="N162" s="296">
        <f ca="1">VLOOKUP($C162,$D$84:$X$101,N$82,FALSE)*$D$132*$A162/8760/1000*VLOOKUP($D162,MMap!$C$10:$AE$93,MATCH("Control Type Weight",MMap!$C$10:$AH$10,0),FALSE)</f>
        <v>0</v>
      </c>
      <c r="O162" s="296">
        <f ca="1">VLOOKUP($C162,$D$84:$X$101,O$82,FALSE)*$D$132*$A162/8760/1000*VLOOKUP($D162,MMap!$C$10:$AE$93,MATCH("Control Type Weight",MMap!$C$10:$AH$10,0),FALSE)</f>
        <v>0</v>
      </c>
      <c r="P162" s="296">
        <f ca="1">VLOOKUP($C162,$D$84:$X$101,P$82,FALSE)*$D$132*$A162/8760/1000*VLOOKUP($D162,MMap!$C$10:$AE$93,MATCH("Control Type Weight",MMap!$C$10:$AH$10,0),FALSE)</f>
        <v>0</v>
      </c>
      <c r="Q162" s="296">
        <f ca="1">VLOOKUP($C162,$D$84:$X$101,Q$82,FALSE)*$D$132*$A162/8760/1000*VLOOKUP($D162,MMap!$C$10:$AE$93,MATCH("Control Type Weight",MMap!$C$10:$AH$10,0),FALSE)</f>
        <v>0</v>
      </c>
      <c r="R162" s="296">
        <f ca="1">VLOOKUP($C162,$D$84:$X$101,R$82,FALSE)*$D$132*$A162/8760/1000*VLOOKUP($D162,MMap!$C$10:$AE$93,MATCH("Control Type Weight",MMap!$C$10:$AH$10,0),FALSE)</f>
        <v>0</v>
      </c>
      <c r="S162" s="296">
        <f ca="1">VLOOKUP($C162,$D$84:$X$101,S$82,FALSE)*$D$132*$A162/8760/1000*VLOOKUP($D162,MMap!$C$10:$AE$93,MATCH("Control Type Weight",MMap!$C$10:$AH$10,0),FALSE)</f>
        <v>0</v>
      </c>
      <c r="T162" s="296">
        <f ca="1">VLOOKUP($C162,$D$84:$X$101,T$82,FALSE)*$D$132*$A162/8760/1000*VLOOKUP($D162,MMap!$C$10:$AE$93,MATCH("Control Type Weight",MMap!$C$10:$AH$10,0),FALSE)</f>
        <v>0</v>
      </c>
      <c r="U162" s="296">
        <f ca="1">VLOOKUP($C162,$D$84:$X$101,U$82,FALSE)*$D$132*$A162/8760/1000*VLOOKUP($D162,MMap!$C$10:$AE$93,MATCH("Control Type Weight",MMap!$C$10:$AH$10,0),FALSE)</f>
        <v>0</v>
      </c>
      <c r="V162" s="296">
        <f ca="1">VLOOKUP($C162,$D$84:$X$101,V$82,FALSE)*$D$132*$A162/8760/1000*VLOOKUP($D162,MMap!$C$10:$AE$93,MATCH("Control Type Weight",MMap!$C$10:$AH$10,0),FALSE)</f>
        <v>0</v>
      </c>
      <c r="W162" s="296">
        <f ca="1">VLOOKUP($C162,$D$84:$X$101,W$82,FALSE)*$D$132*$A162/8760/1000*VLOOKUP($D162,MMap!$C$10:$AE$93,MATCH("Control Type Weight",MMap!$C$10:$AH$10,0),FALSE)</f>
        <v>0</v>
      </c>
      <c r="X162" s="296">
        <f ca="1">VLOOKUP($C162,$D$84:$X$101,X$82,FALSE)*$D$132*$A162/8760/1000*VLOOKUP($D162,MMap!$C$10:$AE$93,MATCH("Control Type Weight",MMap!$C$10:$AH$10,0),FALSE)</f>
        <v>0</v>
      </c>
      <c r="Y162" s="328">
        <f>((VLOOKUP($C162,$D$36:$Z$53,$X$107+2,FALSE)+VLOOKUP($C162,$D$60:$Z$77,$X$107+2,FALSE))*$A162*$D$132/8760/1000)*VLOOKUP($D162,MMap!$C$10:$AE$93,MATCH("Control Type Weight",MMap!$C$10:$AH$10,0),FALSE)</f>
        <v>0</v>
      </c>
      <c r="Z162" s="235">
        <f t="shared" ca="1" si="34"/>
        <v>0</v>
      </c>
      <c r="AB162" s="204" t="e">
        <f t="shared" ca="1" si="35"/>
        <v>#DIV/0!</v>
      </c>
    </row>
    <row r="163" spans="1:28" ht="15">
      <c r="A163" s="316">
        <f t="shared" si="32"/>
        <v>0</v>
      </c>
      <c r="B163" s="304">
        <f t="shared" si="33"/>
        <v>9999</v>
      </c>
      <c r="C163" s="315" t="s">
        <v>507</v>
      </c>
      <c r="D163" t="s">
        <v>848</v>
      </c>
      <c r="E163" s="296">
        <f ca="1">VLOOKUP($C163,$D$84:$X$101,E$82,FALSE)*$D$132*$A163/8760/1000*VLOOKUP($D163,MMap!$C$10:$AE$93,MATCH("Control Type Weight",MMap!$C$10:$AH$10,0),FALSE)</f>
        <v>0</v>
      </c>
      <c r="F163" s="296">
        <f ca="1">VLOOKUP($C163,$D$84:$X$101,F$82,FALSE)*$D$132*$A163/8760/1000*VLOOKUP($D163,MMap!$C$10:$AE$93,MATCH("Control Type Weight",MMap!$C$10:$AH$10,0),FALSE)</f>
        <v>0</v>
      </c>
      <c r="G163" s="296">
        <f ca="1">VLOOKUP($C163,$D$84:$X$101,G$82,FALSE)*$D$132*$A163/8760/1000*VLOOKUP($D163,MMap!$C$10:$AE$93,MATCH("Control Type Weight",MMap!$C$10:$AH$10,0),FALSE)</f>
        <v>0</v>
      </c>
      <c r="H163" s="296">
        <f ca="1">VLOOKUP($C163,$D$84:$X$101,H$82,FALSE)*$D$132*$A163/8760/1000*VLOOKUP($D163,MMap!$C$10:$AE$93,MATCH("Control Type Weight",MMap!$C$10:$AH$10,0),FALSE)</f>
        <v>0</v>
      </c>
      <c r="I163" s="296">
        <f ca="1">VLOOKUP($C163,$D$84:$X$101,I$82,FALSE)*$D$132*$A163/8760/1000*VLOOKUP($D163,MMap!$C$10:$AE$93,MATCH("Control Type Weight",MMap!$C$10:$AH$10,0),FALSE)</f>
        <v>0</v>
      </c>
      <c r="J163" s="296">
        <f ca="1">VLOOKUP($C163,$D$84:$X$101,J$82,FALSE)*$D$132*$A163/8760/1000*VLOOKUP($D163,MMap!$C$10:$AE$93,MATCH("Control Type Weight",MMap!$C$10:$AH$10,0),FALSE)</f>
        <v>0</v>
      </c>
      <c r="K163" s="296">
        <f ca="1">VLOOKUP($C163,$D$84:$X$101,K$82,FALSE)*$D$132*$A163/8760/1000*VLOOKUP($D163,MMap!$C$10:$AE$93,MATCH("Control Type Weight",MMap!$C$10:$AH$10,0),FALSE)</f>
        <v>0</v>
      </c>
      <c r="L163" s="296">
        <f ca="1">VLOOKUP($C163,$D$84:$X$101,L$82,FALSE)*$D$132*$A163/8760/1000*VLOOKUP($D163,MMap!$C$10:$AE$93,MATCH("Control Type Weight",MMap!$C$10:$AH$10,0),FALSE)</f>
        <v>0</v>
      </c>
      <c r="M163" s="296">
        <f ca="1">VLOOKUP($C163,$D$84:$X$101,M$82,FALSE)*$D$132*$A163/8760/1000*VLOOKUP($D163,MMap!$C$10:$AE$93,MATCH("Control Type Weight",MMap!$C$10:$AH$10,0),FALSE)</f>
        <v>0</v>
      </c>
      <c r="N163" s="296">
        <f ca="1">VLOOKUP($C163,$D$84:$X$101,N$82,FALSE)*$D$132*$A163/8760/1000*VLOOKUP($D163,MMap!$C$10:$AE$93,MATCH("Control Type Weight",MMap!$C$10:$AH$10,0),FALSE)</f>
        <v>0</v>
      </c>
      <c r="O163" s="296">
        <f ca="1">VLOOKUP($C163,$D$84:$X$101,O$82,FALSE)*$D$132*$A163/8760/1000*VLOOKUP($D163,MMap!$C$10:$AE$93,MATCH("Control Type Weight",MMap!$C$10:$AH$10,0),FALSE)</f>
        <v>0</v>
      </c>
      <c r="P163" s="296">
        <f ca="1">VLOOKUP($C163,$D$84:$X$101,P$82,FALSE)*$D$132*$A163/8760/1000*VLOOKUP($D163,MMap!$C$10:$AE$93,MATCH("Control Type Weight",MMap!$C$10:$AH$10,0),FALSE)</f>
        <v>0</v>
      </c>
      <c r="Q163" s="296">
        <f ca="1">VLOOKUP($C163,$D$84:$X$101,Q$82,FALSE)*$D$132*$A163/8760/1000*VLOOKUP($D163,MMap!$C$10:$AE$93,MATCH("Control Type Weight",MMap!$C$10:$AH$10,0),FALSE)</f>
        <v>0</v>
      </c>
      <c r="R163" s="296">
        <f ca="1">VLOOKUP($C163,$D$84:$X$101,R$82,FALSE)*$D$132*$A163/8760/1000*VLOOKUP($D163,MMap!$C$10:$AE$93,MATCH("Control Type Weight",MMap!$C$10:$AH$10,0),FALSE)</f>
        <v>0</v>
      </c>
      <c r="S163" s="296">
        <f ca="1">VLOOKUP($C163,$D$84:$X$101,S$82,FALSE)*$D$132*$A163/8760/1000*VLOOKUP($D163,MMap!$C$10:$AE$93,MATCH("Control Type Weight",MMap!$C$10:$AH$10,0),FALSE)</f>
        <v>0</v>
      </c>
      <c r="T163" s="296">
        <f ca="1">VLOOKUP($C163,$D$84:$X$101,T$82,FALSE)*$D$132*$A163/8760/1000*VLOOKUP($D163,MMap!$C$10:$AE$93,MATCH("Control Type Weight",MMap!$C$10:$AH$10,0),FALSE)</f>
        <v>0</v>
      </c>
      <c r="U163" s="296">
        <f ca="1">VLOOKUP($C163,$D$84:$X$101,U$82,FALSE)*$D$132*$A163/8760/1000*VLOOKUP($D163,MMap!$C$10:$AE$93,MATCH("Control Type Weight",MMap!$C$10:$AH$10,0),FALSE)</f>
        <v>0</v>
      </c>
      <c r="V163" s="296">
        <f ca="1">VLOOKUP($C163,$D$84:$X$101,V$82,FALSE)*$D$132*$A163/8760/1000*VLOOKUP($D163,MMap!$C$10:$AE$93,MATCH("Control Type Weight",MMap!$C$10:$AH$10,0),FALSE)</f>
        <v>0</v>
      </c>
      <c r="W163" s="296">
        <f ca="1">VLOOKUP($C163,$D$84:$X$101,W$82,FALSE)*$D$132*$A163/8760/1000*VLOOKUP($D163,MMap!$C$10:$AE$93,MATCH("Control Type Weight",MMap!$C$10:$AH$10,0),FALSE)</f>
        <v>0</v>
      </c>
      <c r="X163" s="296">
        <f ca="1">VLOOKUP($C163,$D$84:$X$101,X$82,FALSE)*$D$132*$A163/8760/1000*VLOOKUP($D163,MMap!$C$10:$AE$93,MATCH("Control Type Weight",MMap!$C$10:$AH$10,0),FALSE)</f>
        <v>0</v>
      </c>
      <c r="Y163" s="328">
        <f>((VLOOKUP($C163,$D$36:$Z$53,$X$107+2,FALSE)+VLOOKUP($C163,$D$60:$Z$77,$X$107+2,FALSE))*$A163*$D$132/8760/1000)*VLOOKUP($D163,MMap!$C$10:$AE$93,MATCH("Control Type Weight",MMap!$C$10:$AH$10,0),FALSE)</f>
        <v>0</v>
      </c>
      <c r="Z163" s="235">
        <f t="shared" ca="1" si="34"/>
        <v>0</v>
      </c>
      <c r="AB163" s="204" t="e">
        <f t="shared" ca="1" si="35"/>
        <v>#DIV/0!</v>
      </c>
    </row>
    <row r="164" spans="1:28" ht="15">
      <c r="A164" s="316">
        <f t="shared" si="32"/>
        <v>0</v>
      </c>
      <c r="B164" s="304">
        <f t="shared" si="33"/>
        <v>9999</v>
      </c>
      <c r="C164" s="315" t="s">
        <v>289</v>
      </c>
      <c r="D164" t="s">
        <v>849</v>
      </c>
      <c r="E164" s="296">
        <f ca="1">VLOOKUP($C164,$D$84:$X$101,E$82,FALSE)*$D$132*$A164/8760/1000*VLOOKUP($D164,MMap!$C$10:$AE$93,MATCH("Control Type Weight",MMap!$C$10:$AH$10,0),FALSE)</f>
        <v>0</v>
      </c>
      <c r="F164" s="296">
        <f ca="1">VLOOKUP($C164,$D$84:$X$101,F$82,FALSE)*$D$132*$A164/8760/1000*VLOOKUP($D164,MMap!$C$10:$AE$93,MATCH("Control Type Weight",MMap!$C$10:$AH$10,0),FALSE)</f>
        <v>0</v>
      </c>
      <c r="G164" s="296">
        <f ca="1">VLOOKUP($C164,$D$84:$X$101,G$82,FALSE)*$D$132*$A164/8760/1000*VLOOKUP($D164,MMap!$C$10:$AE$93,MATCH("Control Type Weight",MMap!$C$10:$AH$10,0),FALSE)</f>
        <v>0</v>
      </c>
      <c r="H164" s="296">
        <f ca="1">VLOOKUP($C164,$D$84:$X$101,H$82,FALSE)*$D$132*$A164/8760/1000*VLOOKUP($D164,MMap!$C$10:$AE$93,MATCH("Control Type Weight",MMap!$C$10:$AH$10,0),FALSE)</f>
        <v>0</v>
      </c>
      <c r="I164" s="296">
        <f ca="1">VLOOKUP($C164,$D$84:$X$101,I$82,FALSE)*$D$132*$A164/8760/1000*VLOOKUP($D164,MMap!$C$10:$AE$93,MATCH("Control Type Weight",MMap!$C$10:$AH$10,0),FALSE)</f>
        <v>0</v>
      </c>
      <c r="J164" s="296">
        <f ca="1">VLOOKUP($C164,$D$84:$X$101,J$82,FALSE)*$D$132*$A164/8760/1000*VLOOKUP($D164,MMap!$C$10:$AE$93,MATCH("Control Type Weight",MMap!$C$10:$AH$10,0),FALSE)</f>
        <v>0</v>
      </c>
      <c r="K164" s="296">
        <f ca="1">VLOOKUP($C164,$D$84:$X$101,K$82,FALSE)*$D$132*$A164/8760/1000*VLOOKUP($D164,MMap!$C$10:$AE$93,MATCH("Control Type Weight",MMap!$C$10:$AH$10,0),FALSE)</f>
        <v>0</v>
      </c>
      <c r="L164" s="296">
        <f ca="1">VLOOKUP($C164,$D$84:$X$101,L$82,FALSE)*$D$132*$A164/8760/1000*VLOOKUP($D164,MMap!$C$10:$AE$93,MATCH("Control Type Weight",MMap!$C$10:$AH$10,0),FALSE)</f>
        <v>0</v>
      </c>
      <c r="M164" s="296">
        <f ca="1">VLOOKUP($C164,$D$84:$X$101,M$82,FALSE)*$D$132*$A164/8760/1000*VLOOKUP($D164,MMap!$C$10:$AE$93,MATCH("Control Type Weight",MMap!$C$10:$AH$10,0),FALSE)</f>
        <v>0</v>
      </c>
      <c r="N164" s="296">
        <f ca="1">VLOOKUP($C164,$D$84:$X$101,N$82,FALSE)*$D$132*$A164/8760/1000*VLOOKUP($D164,MMap!$C$10:$AE$93,MATCH("Control Type Weight",MMap!$C$10:$AH$10,0),FALSE)</f>
        <v>0</v>
      </c>
      <c r="O164" s="296">
        <f ca="1">VLOOKUP($C164,$D$84:$X$101,O$82,FALSE)*$D$132*$A164/8760/1000*VLOOKUP($D164,MMap!$C$10:$AE$93,MATCH("Control Type Weight",MMap!$C$10:$AH$10,0),FALSE)</f>
        <v>0</v>
      </c>
      <c r="P164" s="296">
        <f ca="1">VLOOKUP($C164,$D$84:$X$101,P$82,FALSE)*$D$132*$A164/8760/1000*VLOOKUP($D164,MMap!$C$10:$AE$93,MATCH("Control Type Weight",MMap!$C$10:$AH$10,0),FALSE)</f>
        <v>0</v>
      </c>
      <c r="Q164" s="296">
        <f ca="1">VLOOKUP($C164,$D$84:$X$101,Q$82,FALSE)*$D$132*$A164/8760/1000*VLOOKUP($D164,MMap!$C$10:$AE$93,MATCH("Control Type Weight",MMap!$C$10:$AH$10,0),FALSE)</f>
        <v>0</v>
      </c>
      <c r="R164" s="296">
        <f ca="1">VLOOKUP($C164,$D$84:$X$101,R$82,FALSE)*$D$132*$A164/8760/1000*VLOOKUP($D164,MMap!$C$10:$AE$93,MATCH("Control Type Weight",MMap!$C$10:$AH$10,0),FALSE)</f>
        <v>0</v>
      </c>
      <c r="S164" s="296">
        <f ca="1">VLOOKUP($C164,$D$84:$X$101,S$82,FALSE)*$D$132*$A164/8760/1000*VLOOKUP($D164,MMap!$C$10:$AE$93,MATCH("Control Type Weight",MMap!$C$10:$AH$10,0),FALSE)</f>
        <v>0</v>
      </c>
      <c r="T164" s="296">
        <f ca="1">VLOOKUP($C164,$D$84:$X$101,T$82,FALSE)*$D$132*$A164/8760/1000*VLOOKUP($D164,MMap!$C$10:$AE$93,MATCH("Control Type Weight",MMap!$C$10:$AH$10,0),FALSE)</f>
        <v>0</v>
      </c>
      <c r="U164" s="296">
        <f ca="1">VLOOKUP($C164,$D$84:$X$101,U$82,FALSE)*$D$132*$A164/8760/1000*VLOOKUP($D164,MMap!$C$10:$AE$93,MATCH("Control Type Weight",MMap!$C$10:$AH$10,0),FALSE)</f>
        <v>0</v>
      </c>
      <c r="V164" s="296">
        <f ca="1">VLOOKUP($C164,$D$84:$X$101,V$82,FALSE)*$D$132*$A164/8760/1000*VLOOKUP($D164,MMap!$C$10:$AE$93,MATCH("Control Type Weight",MMap!$C$10:$AH$10,0),FALSE)</f>
        <v>0</v>
      </c>
      <c r="W164" s="296">
        <f ca="1">VLOOKUP($C164,$D$84:$X$101,W$82,FALSE)*$D$132*$A164/8760/1000*VLOOKUP($D164,MMap!$C$10:$AE$93,MATCH("Control Type Weight",MMap!$C$10:$AH$10,0),FALSE)</f>
        <v>0</v>
      </c>
      <c r="X164" s="296">
        <f ca="1">VLOOKUP($C164,$D$84:$X$101,X$82,FALSE)*$D$132*$A164/8760/1000*VLOOKUP($D164,MMap!$C$10:$AE$93,MATCH("Control Type Weight",MMap!$C$10:$AH$10,0),FALSE)</f>
        <v>0</v>
      </c>
      <c r="Y164" s="328">
        <f>((VLOOKUP($C164,$D$36:$Z$53,$X$107+2,FALSE)+VLOOKUP($C164,$D$60:$Z$77,$X$107+2,FALSE))*$A164*$D$132/8760/1000)*VLOOKUP($D164,MMap!$C$10:$AE$93,MATCH("Control Type Weight",MMap!$C$10:$AH$10,0),FALSE)</f>
        <v>0</v>
      </c>
      <c r="Z164" s="235">
        <f t="shared" ca="1" si="34"/>
        <v>0</v>
      </c>
      <c r="AB164" s="204" t="e">
        <f t="shared" ca="1" si="35"/>
        <v>#DIV/0!</v>
      </c>
    </row>
    <row r="165" spans="1:28" ht="15">
      <c r="A165" s="316">
        <f t="shared" si="32"/>
        <v>0</v>
      </c>
      <c r="B165" s="304">
        <f t="shared" si="33"/>
        <v>9999</v>
      </c>
      <c r="C165" s="315" t="s">
        <v>285</v>
      </c>
      <c r="D165" t="s">
        <v>850</v>
      </c>
      <c r="E165" s="296">
        <f ca="1">VLOOKUP($C165,$D$84:$X$101,E$82,FALSE)*$D$132*$A165/8760/1000*VLOOKUP($D165,MMap!$C$10:$AE$93,MATCH("Control Type Weight",MMap!$C$10:$AH$10,0),FALSE)</f>
        <v>0</v>
      </c>
      <c r="F165" s="296">
        <f ca="1">VLOOKUP($C165,$D$84:$X$101,F$82,FALSE)*$D$132*$A165/8760/1000*VLOOKUP($D165,MMap!$C$10:$AE$93,MATCH("Control Type Weight",MMap!$C$10:$AH$10,0),FALSE)</f>
        <v>0</v>
      </c>
      <c r="G165" s="296">
        <f ca="1">VLOOKUP($C165,$D$84:$X$101,G$82,FALSE)*$D$132*$A165/8760/1000*VLOOKUP($D165,MMap!$C$10:$AE$93,MATCH("Control Type Weight",MMap!$C$10:$AH$10,0),FALSE)</f>
        <v>0</v>
      </c>
      <c r="H165" s="296">
        <f ca="1">VLOOKUP($C165,$D$84:$X$101,H$82,FALSE)*$D$132*$A165/8760/1000*VLOOKUP($D165,MMap!$C$10:$AE$93,MATCH("Control Type Weight",MMap!$C$10:$AH$10,0),FALSE)</f>
        <v>0</v>
      </c>
      <c r="I165" s="296">
        <f ca="1">VLOOKUP($C165,$D$84:$X$101,I$82,FALSE)*$D$132*$A165/8760/1000*VLOOKUP($D165,MMap!$C$10:$AE$93,MATCH("Control Type Weight",MMap!$C$10:$AH$10,0),FALSE)</f>
        <v>0</v>
      </c>
      <c r="J165" s="296">
        <f ca="1">VLOOKUP($C165,$D$84:$X$101,J$82,FALSE)*$D$132*$A165/8760/1000*VLOOKUP($D165,MMap!$C$10:$AE$93,MATCH("Control Type Weight",MMap!$C$10:$AH$10,0),FALSE)</f>
        <v>0</v>
      </c>
      <c r="K165" s="296">
        <f ca="1">VLOOKUP($C165,$D$84:$X$101,K$82,FALSE)*$D$132*$A165/8760/1000*VLOOKUP($D165,MMap!$C$10:$AE$93,MATCH("Control Type Weight",MMap!$C$10:$AH$10,0),FALSE)</f>
        <v>0</v>
      </c>
      <c r="L165" s="296">
        <f ca="1">VLOOKUP($C165,$D$84:$X$101,L$82,FALSE)*$D$132*$A165/8760/1000*VLOOKUP($D165,MMap!$C$10:$AE$93,MATCH("Control Type Weight",MMap!$C$10:$AH$10,0),FALSE)</f>
        <v>0</v>
      </c>
      <c r="M165" s="296">
        <f ca="1">VLOOKUP($C165,$D$84:$X$101,M$82,FALSE)*$D$132*$A165/8760/1000*VLOOKUP($D165,MMap!$C$10:$AE$93,MATCH("Control Type Weight",MMap!$C$10:$AH$10,0),FALSE)</f>
        <v>0</v>
      </c>
      <c r="N165" s="296">
        <f ca="1">VLOOKUP($C165,$D$84:$X$101,N$82,FALSE)*$D$132*$A165/8760/1000*VLOOKUP($D165,MMap!$C$10:$AE$93,MATCH("Control Type Weight",MMap!$C$10:$AH$10,0),FALSE)</f>
        <v>0</v>
      </c>
      <c r="O165" s="296">
        <f ca="1">VLOOKUP($C165,$D$84:$X$101,O$82,FALSE)*$D$132*$A165/8760/1000*VLOOKUP($D165,MMap!$C$10:$AE$93,MATCH("Control Type Weight",MMap!$C$10:$AH$10,0),FALSE)</f>
        <v>0</v>
      </c>
      <c r="P165" s="296">
        <f ca="1">VLOOKUP($C165,$D$84:$X$101,P$82,FALSE)*$D$132*$A165/8760/1000*VLOOKUP($D165,MMap!$C$10:$AE$93,MATCH("Control Type Weight",MMap!$C$10:$AH$10,0),FALSE)</f>
        <v>0</v>
      </c>
      <c r="Q165" s="296">
        <f ca="1">VLOOKUP($C165,$D$84:$X$101,Q$82,FALSE)*$D$132*$A165/8760/1000*VLOOKUP($D165,MMap!$C$10:$AE$93,MATCH("Control Type Weight",MMap!$C$10:$AH$10,0),FALSE)</f>
        <v>0</v>
      </c>
      <c r="R165" s="296">
        <f ca="1">VLOOKUP($C165,$D$84:$X$101,R$82,FALSE)*$D$132*$A165/8760/1000*VLOOKUP($D165,MMap!$C$10:$AE$93,MATCH("Control Type Weight",MMap!$C$10:$AH$10,0),FALSE)</f>
        <v>0</v>
      </c>
      <c r="S165" s="296">
        <f ca="1">VLOOKUP($C165,$D$84:$X$101,S$82,FALSE)*$D$132*$A165/8760/1000*VLOOKUP($D165,MMap!$C$10:$AE$93,MATCH("Control Type Weight",MMap!$C$10:$AH$10,0),FALSE)</f>
        <v>0</v>
      </c>
      <c r="T165" s="296">
        <f ca="1">VLOOKUP($C165,$D$84:$X$101,T$82,FALSE)*$D$132*$A165/8760/1000*VLOOKUP($D165,MMap!$C$10:$AE$93,MATCH("Control Type Weight",MMap!$C$10:$AH$10,0),FALSE)</f>
        <v>0</v>
      </c>
      <c r="U165" s="296">
        <f ca="1">VLOOKUP($C165,$D$84:$X$101,U$82,FALSE)*$D$132*$A165/8760/1000*VLOOKUP($D165,MMap!$C$10:$AE$93,MATCH("Control Type Weight",MMap!$C$10:$AH$10,0),FALSE)</f>
        <v>0</v>
      </c>
      <c r="V165" s="296">
        <f ca="1">VLOOKUP($C165,$D$84:$X$101,V$82,FALSE)*$D$132*$A165/8760/1000*VLOOKUP($D165,MMap!$C$10:$AE$93,MATCH("Control Type Weight",MMap!$C$10:$AH$10,0),FALSE)</f>
        <v>0</v>
      </c>
      <c r="W165" s="296">
        <f ca="1">VLOOKUP($C165,$D$84:$X$101,W$82,FALSE)*$D$132*$A165/8760/1000*VLOOKUP($D165,MMap!$C$10:$AE$93,MATCH("Control Type Weight",MMap!$C$10:$AH$10,0),FALSE)</f>
        <v>0</v>
      </c>
      <c r="X165" s="296">
        <f ca="1">VLOOKUP($C165,$D$84:$X$101,X$82,FALSE)*$D$132*$A165/8760/1000*VLOOKUP($D165,MMap!$C$10:$AE$93,MATCH("Control Type Weight",MMap!$C$10:$AH$10,0),FALSE)</f>
        <v>0</v>
      </c>
      <c r="Y165" s="328">
        <f>((VLOOKUP($C165,$D$36:$Z$53,$X$107+2,FALSE)+VLOOKUP($C165,$D$60:$Z$77,$X$107+2,FALSE))*$A165*$D$132/8760/1000)*VLOOKUP($D165,MMap!$C$10:$AE$93,MATCH("Control Type Weight",MMap!$C$10:$AH$10,0),FALSE)</f>
        <v>0</v>
      </c>
      <c r="Z165" s="235">
        <f t="shared" ca="1" si="34"/>
        <v>0</v>
      </c>
      <c r="AB165" s="204" t="e">
        <f t="shared" ca="1" si="35"/>
        <v>#DIV/0!</v>
      </c>
    </row>
    <row r="166" spans="1:28" ht="15">
      <c r="A166" s="316">
        <f t="shared" si="32"/>
        <v>0</v>
      </c>
      <c r="B166" s="304">
        <f t="shared" si="33"/>
        <v>9999</v>
      </c>
      <c r="C166" s="315" t="s">
        <v>508</v>
      </c>
      <c r="D166" t="s">
        <v>851</v>
      </c>
      <c r="E166" s="296">
        <f ca="1">VLOOKUP($C166,$D$84:$X$101,E$82,FALSE)*$D$132*$A166/8760/1000*VLOOKUP($D166,MMap!$C$10:$AE$93,MATCH("Control Type Weight",MMap!$C$10:$AH$10,0),FALSE)</f>
        <v>0</v>
      </c>
      <c r="F166" s="296">
        <f ca="1">VLOOKUP($C166,$D$84:$X$101,F$82,FALSE)*$D$132*$A166/8760/1000*VLOOKUP($D166,MMap!$C$10:$AE$93,MATCH("Control Type Weight",MMap!$C$10:$AH$10,0),FALSE)</f>
        <v>0</v>
      </c>
      <c r="G166" s="296">
        <f ca="1">VLOOKUP($C166,$D$84:$X$101,G$82,FALSE)*$D$132*$A166/8760/1000*VLOOKUP($D166,MMap!$C$10:$AE$93,MATCH("Control Type Weight",MMap!$C$10:$AH$10,0),FALSE)</f>
        <v>0</v>
      </c>
      <c r="H166" s="296">
        <f ca="1">VLOOKUP($C166,$D$84:$X$101,H$82,FALSE)*$D$132*$A166/8760/1000*VLOOKUP($D166,MMap!$C$10:$AE$93,MATCH("Control Type Weight",MMap!$C$10:$AH$10,0),FALSE)</f>
        <v>0</v>
      </c>
      <c r="I166" s="296">
        <f ca="1">VLOOKUP($C166,$D$84:$X$101,I$82,FALSE)*$D$132*$A166/8760/1000*VLOOKUP($D166,MMap!$C$10:$AE$93,MATCH("Control Type Weight",MMap!$C$10:$AH$10,0),FALSE)</f>
        <v>0</v>
      </c>
      <c r="J166" s="296">
        <f ca="1">VLOOKUP($C166,$D$84:$X$101,J$82,FALSE)*$D$132*$A166/8760/1000*VLOOKUP($D166,MMap!$C$10:$AE$93,MATCH("Control Type Weight",MMap!$C$10:$AH$10,0),FALSE)</f>
        <v>0</v>
      </c>
      <c r="K166" s="296">
        <f ca="1">VLOOKUP($C166,$D$84:$X$101,K$82,FALSE)*$D$132*$A166/8760/1000*VLOOKUP($D166,MMap!$C$10:$AE$93,MATCH("Control Type Weight",MMap!$C$10:$AH$10,0),FALSE)</f>
        <v>0</v>
      </c>
      <c r="L166" s="296">
        <f ca="1">VLOOKUP($C166,$D$84:$X$101,L$82,FALSE)*$D$132*$A166/8760/1000*VLOOKUP($D166,MMap!$C$10:$AE$93,MATCH("Control Type Weight",MMap!$C$10:$AH$10,0),FALSE)</f>
        <v>0</v>
      </c>
      <c r="M166" s="296">
        <f ca="1">VLOOKUP($C166,$D$84:$X$101,M$82,FALSE)*$D$132*$A166/8760/1000*VLOOKUP($D166,MMap!$C$10:$AE$93,MATCH("Control Type Weight",MMap!$C$10:$AH$10,0),FALSE)</f>
        <v>0</v>
      </c>
      <c r="N166" s="296">
        <f ca="1">VLOOKUP($C166,$D$84:$X$101,N$82,FALSE)*$D$132*$A166/8760/1000*VLOOKUP($D166,MMap!$C$10:$AE$93,MATCH("Control Type Weight",MMap!$C$10:$AH$10,0),FALSE)</f>
        <v>0</v>
      </c>
      <c r="O166" s="296">
        <f ca="1">VLOOKUP($C166,$D$84:$X$101,O$82,FALSE)*$D$132*$A166/8760/1000*VLOOKUP($D166,MMap!$C$10:$AE$93,MATCH("Control Type Weight",MMap!$C$10:$AH$10,0),FALSE)</f>
        <v>0</v>
      </c>
      <c r="P166" s="296">
        <f ca="1">VLOOKUP($C166,$D$84:$X$101,P$82,FALSE)*$D$132*$A166/8760/1000*VLOOKUP($D166,MMap!$C$10:$AE$93,MATCH("Control Type Weight",MMap!$C$10:$AH$10,0),FALSE)</f>
        <v>0</v>
      </c>
      <c r="Q166" s="296">
        <f ca="1">VLOOKUP($C166,$D$84:$X$101,Q$82,FALSE)*$D$132*$A166/8760/1000*VLOOKUP($D166,MMap!$C$10:$AE$93,MATCH("Control Type Weight",MMap!$C$10:$AH$10,0),FALSE)</f>
        <v>0</v>
      </c>
      <c r="R166" s="296">
        <f ca="1">VLOOKUP($C166,$D$84:$X$101,R$82,FALSE)*$D$132*$A166/8760/1000*VLOOKUP($D166,MMap!$C$10:$AE$93,MATCH("Control Type Weight",MMap!$C$10:$AH$10,0),FALSE)</f>
        <v>0</v>
      </c>
      <c r="S166" s="296">
        <f ca="1">VLOOKUP($C166,$D$84:$X$101,S$82,FALSE)*$D$132*$A166/8760/1000*VLOOKUP($D166,MMap!$C$10:$AE$93,MATCH("Control Type Weight",MMap!$C$10:$AH$10,0),FALSE)</f>
        <v>0</v>
      </c>
      <c r="T166" s="296">
        <f ca="1">VLOOKUP($C166,$D$84:$X$101,T$82,FALSE)*$D$132*$A166/8760/1000*VLOOKUP($D166,MMap!$C$10:$AE$93,MATCH("Control Type Weight",MMap!$C$10:$AH$10,0),FALSE)</f>
        <v>0</v>
      </c>
      <c r="U166" s="296">
        <f ca="1">VLOOKUP($C166,$D$84:$X$101,U$82,FALSE)*$D$132*$A166/8760/1000*VLOOKUP($D166,MMap!$C$10:$AE$93,MATCH("Control Type Weight",MMap!$C$10:$AH$10,0),FALSE)</f>
        <v>0</v>
      </c>
      <c r="V166" s="296">
        <f ca="1">VLOOKUP($C166,$D$84:$X$101,V$82,FALSE)*$D$132*$A166/8760/1000*VLOOKUP($D166,MMap!$C$10:$AE$93,MATCH("Control Type Weight",MMap!$C$10:$AH$10,0),FALSE)</f>
        <v>0</v>
      </c>
      <c r="W166" s="296">
        <f ca="1">VLOOKUP($C166,$D$84:$X$101,W$82,FALSE)*$D$132*$A166/8760/1000*VLOOKUP($D166,MMap!$C$10:$AE$93,MATCH("Control Type Weight",MMap!$C$10:$AH$10,0),FALSE)</f>
        <v>0</v>
      </c>
      <c r="X166" s="296">
        <f ca="1">VLOOKUP($C166,$D$84:$X$101,X$82,FALSE)*$D$132*$A166/8760/1000*VLOOKUP($D166,MMap!$C$10:$AE$93,MATCH("Control Type Weight",MMap!$C$10:$AH$10,0),FALSE)</f>
        <v>0</v>
      </c>
      <c r="Y166" s="328">
        <f>((VLOOKUP($C166,$D$36:$Z$53,$X$107+2,FALSE)+VLOOKUP($C166,$D$60:$Z$77,$X$107+2,FALSE))*$A166*$D$132/8760/1000)*VLOOKUP($D166,MMap!$C$10:$AE$93,MATCH("Control Type Weight",MMap!$C$10:$AH$10,0),FALSE)</f>
        <v>0</v>
      </c>
      <c r="Z166" s="235">
        <f t="shared" ca="1" si="34"/>
        <v>0</v>
      </c>
      <c r="AB166" s="204" t="e">
        <f t="shared" ca="1" si="35"/>
        <v>#DIV/0!</v>
      </c>
    </row>
    <row r="167" spans="1:28" ht="15">
      <c r="A167" s="316">
        <f t="shared" si="32"/>
        <v>0</v>
      </c>
      <c r="B167" s="304">
        <f t="shared" si="33"/>
        <v>9999</v>
      </c>
      <c r="C167" s="315" t="s">
        <v>288</v>
      </c>
      <c r="D167" t="s">
        <v>852</v>
      </c>
      <c r="E167" s="296">
        <f ca="1">VLOOKUP($C167,$D$84:$X$101,E$82,FALSE)*$D$132*$A167/8760/1000*VLOOKUP($D167,MMap!$C$10:$AE$93,MATCH("Control Type Weight",MMap!$C$10:$AH$10,0),FALSE)</f>
        <v>0</v>
      </c>
      <c r="F167" s="296">
        <f ca="1">VLOOKUP($C167,$D$84:$X$101,F$82,FALSE)*$D$132*$A167/8760/1000*VLOOKUP($D167,MMap!$C$10:$AE$93,MATCH("Control Type Weight",MMap!$C$10:$AH$10,0),FALSE)</f>
        <v>0</v>
      </c>
      <c r="G167" s="296">
        <f ca="1">VLOOKUP($C167,$D$84:$X$101,G$82,FALSE)*$D$132*$A167/8760/1000*VLOOKUP($D167,MMap!$C$10:$AE$93,MATCH("Control Type Weight",MMap!$C$10:$AH$10,0),FALSE)</f>
        <v>0</v>
      </c>
      <c r="H167" s="296">
        <f ca="1">VLOOKUP($C167,$D$84:$X$101,H$82,FALSE)*$D$132*$A167/8760/1000*VLOOKUP($D167,MMap!$C$10:$AE$93,MATCH("Control Type Weight",MMap!$C$10:$AH$10,0),FALSE)</f>
        <v>0</v>
      </c>
      <c r="I167" s="296">
        <f ca="1">VLOOKUP($C167,$D$84:$X$101,I$82,FALSE)*$D$132*$A167/8760/1000*VLOOKUP($D167,MMap!$C$10:$AE$93,MATCH("Control Type Weight",MMap!$C$10:$AH$10,0),FALSE)</f>
        <v>0</v>
      </c>
      <c r="J167" s="296">
        <f ca="1">VLOOKUP($C167,$D$84:$X$101,J$82,FALSE)*$D$132*$A167/8760/1000*VLOOKUP($D167,MMap!$C$10:$AE$93,MATCH("Control Type Weight",MMap!$C$10:$AH$10,0),FALSE)</f>
        <v>0</v>
      </c>
      <c r="K167" s="296">
        <f ca="1">VLOOKUP($C167,$D$84:$X$101,K$82,FALSE)*$D$132*$A167/8760/1000*VLOOKUP($D167,MMap!$C$10:$AE$93,MATCH("Control Type Weight",MMap!$C$10:$AH$10,0),FALSE)</f>
        <v>0</v>
      </c>
      <c r="L167" s="296">
        <f ca="1">VLOOKUP($C167,$D$84:$X$101,L$82,FALSE)*$D$132*$A167/8760/1000*VLOOKUP($D167,MMap!$C$10:$AE$93,MATCH("Control Type Weight",MMap!$C$10:$AH$10,0),FALSE)</f>
        <v>0</v>
      </c>
      <c r="M167" s="296">
        <f ca="1">VLOOKUP($C167,$D$84:$X$101,M$82,FALSE)*$D$132*$A167/8760/1000*VLOOKUP($D167,MMap!$C$10:$AE$93,MATCH("Control Type Weight",MMap!$C$10:$AH$10,0),FALSE)</f>
        <v>0</v>
      </c>
      <c r="N167" s="296">
        <f ca="1">VLOOKUP($C167,$D$84:$X$101,N$82,FALSE)*$D$132*$A167/8760/1000*VLOOKUP($D167,MMap!$C$10:$AE$93,MATCH("Control Type Weight",MMap!$C$10:$AH$10,0),FALSE)</f>
        <v>0</v>
      </c>
      <c r="O167" s="296">
        <f ca="1">VLOOKUP($C167,$D$84:$X$101,O$82,FALSE)*$D$132*$A167/8760/1000*VLOOKUP($D167,MMap!$C$10:$AE$93,MATCH("Control Type Weight",MMap!$C$10:$AH$10,0),FALSE)</f>
        <v>0</v>
      </c>
      <c r="P167" s="296">
        <f ca="1">VLOOKUP($C167,$D$84:$X$101,P$82,FALSE)*$D$132*$A167/8760/1000*VLOOKUP($D167,MMap!$C$10:$AE$93,MATCH("Control Type Weight",MMap!$C$10:$AH$10,0),FALSE)</f>
        <v>0</v>
      </c>
      <c r="Q167" s="296">
        <f ca="1">VLOOKUP($C167,$D$84:$X$101,Q$82,FALSE)*$D$132*$A167/8760/1000*VLOOKUP($D167,MMap!$C$10:$AE$93,MATCH("Control Type Weight",MMap!$C$10:$AH$10,0),FALSE)</f>
        <v>0</v>
      </c>
      <c r="R167" s="296">
        <f ca="1">VLOOKUP($C167,$D$84:$X$101,R$82,FALSE)*$D$132*$A167/8760/1000*VLOOKUP($D167,MMap!$C$10:$AE$93,MATCH("Control Type Weight",MMap!$C$10:$AH$10,0),FALSE)</f>
        <v>0</v>
      </c>
      <c r="S167" s="296">
        <f ca="1">VLOOKUP($C167,$D$84:$X$101,S$82,FALSE)*$D$132*$A167/8760/1000*VLOOKUP($D167,MMap!$C$10:$AE$93,MATCH("Control Type Weight",MMap!$C$10:$AH$10,0),FALSE)</f>
        <v>0</v>
      </c>
      <c r="T167" s="296">
        <f ca="1">VLOOKUP($C167,$D$84:$X$101,T$82,FALSE)*$D$132*$A167/8760/1000*VLOOKUP($D167,MMap!$C$10:$AE$93,MATCH("Control Type Weight",MMap!$C$10:$AH$10,0),FALSE)</f>
        <v>0</v>
      </c>
      <c r="U167" s="296">
        <f ca="1">VLOOKUP($C167,$D$84:$X$101,U$82,FALSE)*$D$132*$A167/8760/1000*VLOOKUP($D167,MMap!$C$10:$AE$93,MATCH("Control Type Weight",MMap!$C$10:$AH$10,0),FALSE)</f>
        <v>0</v>
      </c>
      <c r="V167" s="296">
        <f ca="1">VLOOKUP($C167,$D$84:$X$101,V$82,FALSE)*$D$132*$A167/8760/1000*VLOOKUP($D167,MMap!$C$10:$AE$93,MATCH("Control Type Weight",MMap!$C$10:$AH$10,0),FALSE)</f>
        <v>0</v>
      </c>
      <c r="W167" s="296">
        <f ca="1">VLOOKUP($C167,$D$84:$X$101,W$82,FALSE)*$D$132*$A167/8760/1000*VLOOKUP($D167,MMap!$C$10:$AE$93,MATCH("Control Type Weight",MMap!$C$10:$AH$10,0),FALSE)</f>
        <v>0</v>
      </c>
      <c r="X167" s="296">
        <f ca="1">VLOOKUP($C167,$D$84:$X$101,X$82,FALSE)*$D$132*$A167/8760/1000*VLOOKUP($D167,MMap!$C$10:$AE$93,MATCH("Control Type Weight",MMap!$C$10:$AH$10,0),FALSE)</f>
        <v>0</v>
      </c>
      <c r="Y167" s="328">
        <f>((VLOOKUP($C167,$D$36:$Z$53,$X$107+2,FALSE)+VLOOKUP($C167,$D$60:$Z$77,$X$107+2,FALSE))*$A167*$D$132/8760/1000)*VLOOKUP($D167,MMap!$C$10:$AE$93,MATCH("Control Type Weight",MMap!$C$10:$AH$10,0),FALSE)</f>
        <v>0</v>
      </c>
      <c r="Z167" s="235">
        <f t="shared" ca="1" si="34"/>
        <v>0</v>
      </c>
      <c r="AB167" s="204" t="e">
        <f t="shared" ca="1" si="35"/>
        <v>#DIV/0!</v>
      </c>
    </row>
    <row r="168" spans="1:28" ht="15">
      <c r="A168" s="316">
        <f t="shared" si="32"/>
        <v>0</v>
      </c>
      <c r="B168" s="304">
        <f t="shared" si="33"/>
        <v>9999</v>
      </c>
      <c r="C168" s="315" t="s">
        <v>283</v>
      </c>
      <c r="D168" t="s">
        <v>853</v>
      </c>
      <c r="E168" s="296">
        <f ca="1">VLOOKUP($C168,$D$84:$X$101,E$82,FALSE)*$D$132*$A168/8760/1000*VLOOKUP($D168,MMap!$C$10:$AE$93,MATCH("Control Type Weight",MMap!$C$10:$AH$10,0),FALSE)</f>
        <v>0</v>
      </c>
      <c r="F168" s="296">
        <f ca="1">VLOOKUP($C168,$D$84:$X$101,F$82,FALSE)*$D$132*$A168/8760/1000*VLOOKUP($D168,MMap!$C$10:$AE$93,MATCH("Control Type Weight",MMap!$C$10:$AH$10,0),FALSE)</f>
        <v>0</v>
      </c>
      <c r="G168" s="296">
        <f ca="1">VLOOKUP($C168,$D$84:$X$101,G$82,FALSE)*$D$132*$A168/8760/1000*VLOOKUP($D168,MMap!$C$10:$AE$93,MATCH("Control Type Weight",MMap!$C$10:$AH$10,0),FALSE)</f>
        <v>0</v>
      </c>
      <c r="H168" s="296">
        <f ca="1">VLOOKUP($C168,$D$84:$X$101,H$82,FALSE)*$D$132*$A168/8760/1000*VLOOKUP($D168,MMap!$C$10:$AE$93,MATCH("Control Type Weight",MMap!$C$10:$AH$10,0),FALSE)</f>
        <v>0</v>
      </c>
      <c r="I168" s="296">
        <f ca="1">VLOOKUP($C168,$D$84:$X$101,I$82,FALSE)*$D$132*$A168/8760/1000*VLOOKUP($D168,MMap!$C$10:$AE$93,MATCH("Control Type Weight",MMap!$C$10:$AH$10,0),FALSE)</f>
        <v>0</v>
      </c>
      <c r="J168" s="296">
        <f ca="1">VLOOKUP($C168,$D$84:$X$101,J$82,FALSE)*$D$132*$A168/8760/1000*VLOOKUP($D168,MMap!$C$10:$AE$93,MATCH("Control Type Weight",MMap!$C$10:$AH$10,0),FALSE)</f>
        <v>0</v>
      </c>
      <c r="K168" s="296">
        <f ca="1">VLOOKUP($C168,$D$84:$X$101,K$82,FALSE)*$D$132*$A168/8760/1000*VLOOKUP($D168,MMap!$C$10:$AE$93,MATCH("Control Type Weight",MMap!$C$10:$AH$10,0),FALSE)</f>
        <v>0</v>
      </c>
      <c r="L168" s="296">
        <f ca="1">VLOOKUP($C168,$D$84:$X$101,L$82,FALSE)*$D$132*$A168/8760/1000*VLOOKUP($D168,MMap!$C$10:$AE$93,MATCH("Control Type Weight",MMap!$C$10:$AH$10,0),FALSE)</f>
        <v>0</v>
      </c>
      <c r="M168" s="296">
        <f ca="1">VLOOKUP($C168,$D$84:$X$101,M$82,FALSE)*$D$132*$A168/8760/1000*VLOOKUP($D168,MMap!$C$10:$AE$93,MATCH("Control Type Weight",MMap!$C$10:$AH$10,0),FALSE)</f>
        <v>0</v>
      </c>
      <c r="N168" s="296">
        <f ca="1">VLOOKUP($C168,$D$84:$X$101,N$82,FALSE)*$D$132*$A168/8760/1000*VLOOKUP($D168,MMap!$C$10:$AE$93,MATCH("Control Type Weight",MMap!$C$10:$AH$10,0),FALSE)</f>
        <v>0</v>
      </c>
      <c r="O168" s="296">
        <f ca="1">VLOOKUP($C168,$D$84:$X$101,O$82,FALSE)*$D$132*$A168/8760/1000*VLOOKUP($D168,MMap!$C$10:$AE$93,MATCH("Control Type Weight",MMap!$C$10:$AH$10,0),FALSE)</f>
        <v>0</v>
      </c>
      <c r="P168" s="296">
        <f ca="1">VLOOKUP($C168,$D$84:$X$101,P$82,FALSE)*$D$132*$A168/8760/1000*VLOOKUP($D168,MMap!$C$10:$AE$93,MATCH("Control Type Weight",MMap!$C$10:$AH$10,0),FALSE)</f>
        <v>0</v>
      </c>
      <c r="Q168" s="296">
        <f ca="1">VLOOKUP($C168,$D$84:$X$101,Q$82,FALSE)*$D$132*$A168/8760/1000*VLOOKUP($D168,MMap!$C$10:$AE$93,MATCH("Control Type Weight",MMap!$C$10:$AH$10,0),FALSE)</f>
        <v>0</v>
      </c>
      <c r="R168" s="296">
        <f ca="1">VLOOKUP($C168,$D$84:$X$101,R$82,FALSE)*$D$132*$A168/8760/1000*VLOOKUP($D168,MMap!$C$10:$AE$93,MATCH("Control Type Weight",MMap!$C$10:$AH$10,0),FALSE)</f>
        <v>0</v>
      </c>
      <c r="S168" s="296">
        <f ca="1">VLOOKUP($C168,$D$84:$X$101,S$82,FALSE)*$D$132*$A168/8760/1000*VLOOKUP($D168,MMap!$C$10:$AE$93,MATCH("Control Type Weight",MMap!$C$10:$AH$10,0),FALSE)</f>
        <v>0</v>
      </c>
      <c r="T168" s="296">
        <f ca="1">VLOOKUP($C168,$D$84:$X$101,T$82,FALSE)*$D$132*$A168/8760/1000*VLOOKUP($D168,MMap!$C$10:$AE$93,MATCH("Control Type Weight",MMap!$C$10:$AH$10,0),FALSE)</f>
        <v>0</v>
      </c>
      <c r="U168" s="296">
        <f ca="1">VLOOKUP($C168,$D$84:$X$101,U$82,FALSE)*$D$132*$A168/8760/1000*VLOOKUP($D168,MMap!$C$10:$AE$93,MATCH("Control Type Weight",MMap!$C$10:$AH$10,0),FALSE)</f>
        <v>0</v>
      </c>
      <c r="V168" s="296">
        <f ca="1">VLOOKUP($C168,$D$84:$X$101,V$82,FALSE)*$D$132*$A168/8760/1000*VLOOKUP($D168,MMap!$C$10:$AE$93,MATCH("Control Type Weight",MMap!$C$10:$AH$10,0),FALSE)</f>
        <v>0</v>
      </c>
      <c r="W168" s="296">
        <f ca="1">VLOOKUP($C168,$D$84:$X$101,W$82,FALSE)*$D$132*$A168/8760/1000*VLOOKUP($D168,MMap!$C$10:$AE$93,MATCH("Control Type Weight",MMap!$C$10:$AH$10,0),FALSE)</f>
        <v>0</v>
      </c>
      <c r="X168" s="296">
        <f ca="1">VLOOKUP($C168,$D$84:$X$101,X$82,FALSE)*$D$132*$A168/8760/1000*VLOOKUP($D168,MMap!$C$10:$AE$93,MATCH("Control Type Weight",MMap!$C$10:$AH$10,0),FALSE)</f>
        <v>0</v>
      </c>
      <c r="Y168" s="328">
        <f>((VLOOKUP($C168,$D$36:$Z$53,$X$107+2,FALSE)+VLOOKUP($C168,$D$60:$Z$77,$X$107+2,FALSE))*$A168*$D$132/8760/1000)*VLOOKUP($D168,MMap!$C$10:$AE$93,MATCH("Control Type Weight",MMap!$C$10:$AH$10,0),FALSE)</f>
        <v>0</v>
      </c>
      <c r="Z168" s="235">
        <f t="shared" ca="1" si="34"/>
        <v>0</v>
      </c>
      <c r="AB168" s="204" t="e">
        <f t="shared" ca="1" si="35"/>
        <v>#DIV/0!</v>
      </c>
    </row>
    <row r="169" spans="1:28" ht="15">
      <c r="A169" s="316">
        <f t="shared" si="32"/>
        <v>561.32896019784459</v>
      </c>
      <c r="B169" s="304">
        <f t="shared" si="33"/>
        <v>112.25410659377047</v>
      </c>
      <c r="C169" s="315" t="s">
        <v>287</v>
      </c>
      <c r="D169" t="s">
        <v>793</v>
      </c>
      <c r="E169" s="296">
        <f ca="1">VLOOKUP($C169,$D$84:$X$101,E$82,FALSE)*$D$132*$A169/8760/1000*VLOOKUP($D169,MMap!$C$10:$AE$93,MATCH("Control Type Weight",MMap!$C$10:$AH$10,0),FALSE)</f>
        <v>1.3296726274580119E-2</v>
      </c>
      <c r="F169" s="296">
        <f ca="1">VLOOKUP($C169,$D$84:$X$101,F$82,FALSE)*$D$132*$A169/8760/1000*VLOOKUP($D169,MMap!$C$10:$AE$93,MATCH("Control Type Weight",MMap!$C$10:$AH$10,0),FALSE)</f>
        <v>2.2413126932782183E-2</v>
      </c>
      <c r="G169" s="296">
        <f ca="1">VLOOKUP($C169,$D$84:$X$101,G$82,FALSE)*$D$132*$A169/8760/1000*VLOOKUP($D169,MMap!$C$10:$AE$93,MATCH("Control Type Weight",MMap!$C$10:$AH$10,0),FALSE)</f>
        <v>2.8547694962480091E-2</v>
      </c>
      <c r="H169" s="296">
        <f ca="1">VLOOKUP($C169,$D$84:$X$101,H$82,FALSE)*$D$132*$A169/8760/1000*VLOOKUP($D169,MMap!$C$10:$AE$93,MATCH("Control Type Weight",MMap!$C$10:$AH$10,0),FALSE)</f>
        <v>3.3181057998714951E-2</v>
      </c>
      <c r="I169" s="296">
        <f ca="1">VLOOKUP($C169,$D$84:$X$101,I$82,FALSE)*$D$132*$A169/8760/1000*VLOOKUP($D169,MMap!$C$10:$AE$93,MATCH("Control Type Weight",MMap!$C$10:$AH$10,0),FALSE)</f>
        <v>3.7128500670435972E-2</v>
      </c>
      <c r="J169" s="296">
        <f ca="1">VLOOKUP($C169,$D$84:$X$101,J$82,FALSE)*$D$132*$A169/8760/1000*VLOOKUP($D169,MMap!$C$10:$AE$93,MATCH("Control Type Weight",MMap!$C$10:$AH$10,0),FALSE)</f>
        <v>4.0435547220283911E-2</v>
      </c>
      <c r="K169" s="296">
        <f ca="1">VLOOKUP($C169,$D$84:$X$101,K$82,FALSE)*$D$132*$A169/8760/1000*VLOOKUP($D169,MMap!$C$10:$AE$93,MATCH("Control Type Weight",MMap!$C$10:$AH$10,0),FALSE)</f>
        <v>4.3162902124935135E-2</v>
      </c>
      <c r="L169" s="296">
        <f ca="1">VLOOKUP($C169,$D$84:$X$101,L$82,FALSE)*$D$132*$A169/8760/1000*VLOOKUP($D169,MMap!$C$10:$AE$93,MATCH("Control Type Weight",MMap!$C$10:$AH$10,0),FALSE)</f>
        <v>4.5377148594195039E-2</v>
      </c>
      <c r="M169" s="296">
        <f ca="1">VLOOKUP($C169,$D$84:$X$101,M$82,FALSE)*$D$132*$A169/8760/1000*VLOOKUP($D169,MMap!$C$10:$AE$93,MATCH("Control Type Weight",MMap!$C$10:$AH$10,0),FALSE)</f>
        <v>4.7144901878250496E-2</v>
      </c>
      <c r="N169" s="296">
        <f ca="1">VLOOKUP($C169,$D$84:$X$101,N$82,FALSE)*$D$132*$A169/8760/1000*VLOOKUP($D169,MMap!$C$10:$AE$93,MATCH("Control Type Weight",MMap!$C$10:$AH$10,0),FALSE)</f>
        <v>6.4760508821018456E-2</v>
      </c>
      <c r="O169" s="296">
        <f ca="1">VLOOKUP($C169,$D$84:$X$101,O$82,FALSE)*$D$132*$A169/8760/1000*VLOOKUP($D169,MMap!$C$10:$AE$93,MATCH("Control Type Weight",MMap!$C$10:$AH$10,0),FALSE)</f>
        <v>6.0273074139950727E-2</v>
      </c>
      <c r="P169" s="296">
        <f ca="1">VLOOKUP($C169,$D$84:$X$101,P$82,FALSE)*$D$132*$A169/8760/1000*VLOOKUP($D169,MMap!$C$10:$AE$93,MATCH("Control Type Weight",MMap!$C$10:$AH$10,0),FALSE)</f>
        <v>5.9671762925857172E-2</v>
      </c>
      <c r="Q169" s="296">
        <f ca="1">VLOOKUP($C169,$D$84:$X$101,Q$82,FALSE)*$D$132*$A169/8760/1000*VLOOKUP($D169,MMap!$C$10:$AE$93,MATCH("Control Type Weight",MMap!$C$10:$AH$10,0),FALSE)</f>
        <v>6.055181907289571E-2</v>
      </c>
      <c r="R169" s="296">
        <f ca="1">VLOOKUP($C169,$D$84:$X$101,R$82,FALSE)*$D$132*$A169/8760/1000*VLOOKUP($D169,MMap!$C$10:$AE$93,MATCH("Control Type Weight",MMap!$C$10:$AH$10,0),FALSE)</f>
        <v>5.9402609042408711E-2</v>
      </c>
      <c r="S169" s="296">
        <f ca="1">VLOOKUP($C169,$D$84:$X$101,S$82,FALSE)*$D$132*$A169/8760/1000*VLOOKUP($D169,MMap!$C$10:$AE$93,MATCH("Control Type Weight",MMap!$C$10:$AH$10,0),FALSE)</f>
        <v>5.7193736225571543E-2</v>
      </c>
      <c r="T169" s="296">
        <f ca="1">VLOOKUP($C169,$D$84:$X$101,T$82,FALSE)*$D$132*$A169/8760/1000*VLOOKUP($D169,MMap!$C$10:$AE$93,MATCH("Control Type Weight",MMap!$C$10:$AH$10,0),FALSE)</f>
        <v>5.7981523291025169E-2</v>
      </c>
      <c r="U169" s="296">
        <f ca="1">VLOOKUP($C169,$D$84:$X$101,U$82,FALSE)*$D$132*$A169/8760/1000*VLOOKUP($D169,MMap!$C$10:$AE$93,MATCH("Control Type Weight",MMap!$C$10:$AH$10,0),FALSE)</f>
        <v>5.6307974296252852E-2</v>
      </c>
      <c r="V169" s="296">
        <f ca="1">VLOOKUP($C169,$D$84:$X$101,V$82,FALSE)*$D$132*$A169/8760/1000*VLOOKUP($D169,MMap!$C$10:$AE$93,MATCH("Control Type Weight",MMap!$C$10:$AH$10,0),FALSE)</f>
        <v>5.5401630555204917E-2</v>
      </c>
      <c r="W169" s="296">
        <f ca="1">VLOOKUP($C169,$D$84:$X$101,W$82,FALSE)*$D$132*$A169/8760/1000*VLOOKUP($D169,MMap!$C$10:$AE$93,MATCH("Control Type Weight",MMap!$C$10:$AH$10,0),FALSE)</f>
        <v>5.523067270658271E-2</v>
      </c>
      <c r="X169" s="296">
        <f ca="1">VLOOKUP($C169,$D$84:$X$101,X$82,FALSE)*$D$132*$A169/8760/1000*VLOOKUP($D169,MMap!$C$10:$AE$93,MATCH("Control Type Weight",MMap!$C$10:$AH$10,0),FALSE)</f>
        <v>5.4497089704589323E-2</v>
      </c>
      <c r="Y169" s="328">
        <f>((VLOOKUP($C169,$D$36:$Z$53,$X$107+2,FALSE)+VLOOKUP($C169,$D$60:$Z$77,$X$107+2,FALSE))*$A169*$D$132/8760/1000)*VLOOKUP($D169,MMap!$C$10:$AE$93,MATCH("Control Type Weight",MMap!$C$10:$AH$10,0),FALSE)</f>
        <v>1.0122689965158556</v>
      </c>
      <c r="Z169" s="235">
        <f t="shared" ca="1" si="34"/>
        <v>0.95196000743801512</v>
      </c>
      <c r="AB169" s="204">
        <f t="shared" ca="1" si="35"/>
        <v>0.94042197352144652</v>
      </c>
    </row>
    <row r="170" spans="1:28" ht="15">
      <c r="A170" s="304"/>
      <c r="B170" s="304"/>
      <c r="E170" s="321"/>
      <c r="F170" s="321"/>
      <c r="G170" s="321"/>
      <c r="H170" s="321"/>
      <c r="I170" s="321"/>
      <c r="J170" s="321"/>
      <c r="K170" s="321"/>
      <c r="L170" s="321"/>
      <c r="M170" s="321"/>
      <c r="N170" s="321"/>
      <c r="O170" s="321"/>
      <c r="P170" s="321"/>
      <c r="Q170" s="321"/>
      <c r="R170" s="321"/>
      <c r="S170" s="321"/>
      <c r="T170" s="321"/>
      <c r="U170" s="321"/>
      <c r="V170" s="321"/>
      <c r="W170" s="321"/>
      <c r="X170" s="321"/>
      <c r="Y170" s="81"/>
    </row>
    <row r="171" spans="1:28" ht="15">
      <c r="A171" s="322"/>
      <c r="B171" s="93"/>
      <c r="D171" s="23" t="s">
        <v>209</v>
      </c>
      <c r="E171" s="321">
        <f ca="1">SUM(E134:E169)</f>
        <v>0.34021431848091777</v>
      </c>
      <c r="F171" s="321">
        <f t="shared" ref="F171:X171" ca="1" si="36">SUM(F134:F169)</f>
        <v>0.57637769115617099</v>
      </c>
      <c r="G171" s="321">
        <f t="shared" ca="1" si="36"/>
        <v>0.73786003911813136</v>
      </c>
      <c r="H171" s="321">
        <f t="shared" ca="1" si="36"/>
        <v>0.86197123900548644</v>
      </c>
      <c r="I171" s="321">
        <f t="shared" ca="1" si="36"/>
        <v>0.96941765806036051</v>
      </c>
      <c r="J171" s="321">
        <f t="shared" ca="1" si="36"/>
        <v>1.0611314069481277</v>
      </c>
      <c r="K171" s="321">
        <f t="shared" ca="1" si="36"/>
        <v>1.1384662650201993</v>
      </c>
      <c r="L171" s="321">
        <f t="shared" ca="1" si="36"/>
        <v>1.2029616026195185</v>
      </c>
      <c r="M171" s="321">
        <f t="shared" ca="1" si="36"/>
        <v>1.2561910003673376</v>
      </c>
      <c r="N171" s="321">
        <f t="shared" ca="1" si="36"/>
        <v>1.8476312215834541</v>
      </c>
      <c r="O171" s="321">
        <f t="shared" ca="1" si="36"/>
        <v>1.6955187108483845</v>
      </c>
      <c r="P171" s="321">
        <f t="shared" ca="1" si="36"/>
        <v>1.6772821102281856</v>
      </c>
      <c r="Q171" s="321">
        <f t="shared" ca="1" si="36"/>
        <v>1.7110623766527486</v>
      </c>
      <c r="R171" s="321">
        <f t="shared" ca="1" si="36"/>
        <v>1.6778285958727805</v>
      </c>
      <c r="S171" s="321">
        <f t="shared" ca="1" si="36"/>
        <v>1.6099253183141655</v>
      </c>
      <c r="T171" s="321">
        <f t="shared" ca="1" si="36"/>
        <v>1.643998075173815</v>
      </c>
      <c r="U171" s="321">
        <f t="shared" ca="1" si="36"/>
        <v>1.5955621412816678</v>
      </c>
      <c r="V171" s="321">
        <f t="shared" ca="1" si="36"/>
        <v>1.5734429384303004</v>
      </c>
      <c r="W171" s="321">
        <f t="shared" ca="1" si="36"/>
        <v>1.5764379249046792</v>
      </c>
      <c r="X171" s="321">
        <f t="shared" ca="1" si="36"/>
        <v>1.5606294575393402</v>
      </c>
      <c r="Y171" s="81"/>
    </row>
    <row r="172" spans="1:28" ht="15">
      <c r="A172" s="304"/>
      <c r="B172" s="304"/>
      <c r="E172" s="321"/>
      <c r="F172" s="321"/>
      <c r="G172" s="321"/>
      <c r="H172" s="321"/>
      <c r="I172" s="321"/>
      <c r="J172" s="321"/>
      <c r="K172" s="321"/>
      <c r="L172" s="321"/>
      <c r="M172" s="321"/>
      <c r="N172" s="321"/>
      <c r="O172" s="321"/>
      <c r="P172" s="321"/>
      <c r="Q172" s="321"/>
      <c r="R172" s="321"/>
      <c r="S172" s="321"/>
      <c r="T172" s="321"/>
      <c r="U172" s="321"/>
      <c r="V172" s="321"/>
      <c r="W172" s="321"/>
      <c r="X172" s="321"/>
      <c r="Y172" s="81"/>
    </row>
    <row r="173" spans="1:28" ht="15">
      <c r="A173" s="304"/>
      <c r="B173" s="304"/>
      <c r="E173" s="321"/>
      <c r="F173" s="321"/>
      <c r="G173" s="321"/>
      <c r="H173" s="321"/>
      <c r="I173" s="321"/>
      <c r="J173" s="321"/>
      <c r="K173" s="321"/>
      <c r="L173" s="321"/>
      <c r="M173" s="321"/>
      <c r="N173" s="321"/>
      <c r="O173" s="321"/>
      <c r="P173" s="321"/>
      <c r="Q173" s="321"/>
      <c r="R173" s="321"/>
      <c r="S173" s="321"/>
      <c r="T173" s="321"/>
      <c r="U173" s="321"/>
      <c r="V173" s="321"/>
      <c r="W173" s="321"/>
      <c r="X173" s="321"/>
      <c r="Y173" s="81"/>
    </row>
    <row r="174" spans="1:28" ht="15">
      <c r="A174" s="304"/>
      <c r="B174" s="304"/>
      <c r="E174" s="321"/>
      <c r="F174" s="321"/>
      <c r="G174" s="321"/>
      <c r="H174" s="321"/>
      <c r="I174" s="321"/>
      <c r="J174" s="321"/>
      <c r="K174" s="321"/>
      <c r="L174" s="321"/>
      <c r="M174" s="321"/>
      <c r="N174" s="321"/>
      <c r="O174" s="321"/>
      <c r="P174" s="321"/>
      <c r="Q174" s="321"/>
      <c r="R174" s="321"/>
      <c r="S174" s="321"/>
      <c r="T174" s="321"/>
      <c r="U174" s="321"/>
      <c r="V174" s="321"/>
      <c r="W174" s="321"/>
      <c r="X174" s="321"/>
      <c r="Y174" s="81"/>
    </row>
    <row r="175" spans="1:28" ht="15">
      <c r="A175" s="111" t="s">
        <v>88</v>
      </c>
      <c r="B175" s="111"/>
      <c r="C175" s="23"/>
      <c r="D175" s="23"/>
      <c r="E175" s="23"/>
      <c r="F175" s="23"/>
      <c r="G175" s="23"/>
      <c r="H175" s="23"/>
      <c r="I175" s="23"/>
      <c r="J175" s="23"/>
      <c r="K175" s="23"/>
      <c r="L175" s="23"/>
      <c r="M175" s="23"/>
      <c r="N175" s="23"/>
      <c r="O175" s="23"/>
      <c r="P175" s="23"/>
      <c r="Q175" s="23"/>
      <c r="R175" s="23"/>
      <c r="S175" s="23"/>
      <c r="T175" s="23"/>
      <c r="U175" s="23"/>
      <c r="V175" s="23"/>
      <c r="W175" s="23"/>
      <c r="X175" s="23"/>
      <c r="Y175" s="23"/>
    </row>
    <row r="176" spans="1:28" ht="15">
      <c r="A176" s="23"/>
      <c r="B176" s="23"/>
      <c r="C176" s="23"/>
      <c r="D176" s="23"/>
      <c r="E176" s="91">
        <f t="shared" ref="E176:X177" si="37">E11</f>
        <v>2016</v>
      </c>
      <c r="F176" s="91">
        <f t="shared" si="37"/>
        <v>2017</v>
      </c>
      <c r="G176" s="91">
        <f t="shared" si="37"/>
        <v>2018</v>
      </c>
      <c r="H176" s="91">
        <f t="shared" si="37"/>
        <v>2019</v>
      </c>
      <c r="I176" s="91">
        <f t="shared" si="37"/>
        <v>2020</v>
      </c>
      <c r="J176" s="91">
        <f t="shared" si="37"/>
        <v>2021</v>
      </c>
      <c r="K176" s="91">
        <f t="shared" si="37"/>
        <v>2022</v>
      </c>
      <c r="L176" s="91">
        <f t="shared" si="37"/>
        <v>2023</v>
      </c>
      <c r="M176" s="91">
        <f t="shared" si="37"/>
        <v>2024</v>
      </c>
      <c r="N176" s="91">
        <f t="shared" si="37"/>
        <v>2025</v>
      </c>
      <c r="O176" s="91">
        <f t="shared" si="37"/>
        <v>2026</v>
      </c>
      <c r="P176" s="91">
        <f t="shared" si="37"/>
        <v>2027</v>
      </c>
      <c r="Q176" s="91">
        <f t="shared" si="37"/>
        <v>2028</v>
      </c>
      <c r="R176" s="91">
        <f t="shared" si="37"/>
        <v>2029</v>
      </c>
      <c r="S176" s="91">
        <f t="shared" si="37"/>
        <v>2030</v>
      </c>
      <c r="T176" s="91">
        <f t="shared" si="37"/>
        <v>2031</v>
      </c>
      <c r="U176" s="91">
        <f t="shared" si="37"/>
        <v>2032</v>
      </c>
      <c r="V176" s="91">
        <f t="shared" si="37"/>
        <v>2033</v>
      </c>
      <c r="W176" s="91">
        <f t="shared" si="37"/>
        <v>2034</v>
      </c>
      <c r="X176" s="91">
        <f t="shared" si="37"/>
        <v>2035</v>
      </c>
      <c r="Y176" s="23"/>
    </row>
    <row r="177" spans="1:25" ht="15">
      <c r="A177" s="23"/>
      <c r="B177" s="23"/>
      <c r="C177" s="95" t="s">
        <v>85</v>
      </c>
      <c r="D177" s="95" t="s">
        <v>85</v>
      </c>
      <c r="E177" s="92" t="str">
        <f t="shared" si="37"/>
        <v>FLOOR_2016</v>
      </c>
      <c r="F177" s="92" t="str">
        <f t="shared" si="37"/>
        <v>FLOOR_2017</v>
      </c>
      <c r="G177" s="92" t="str">
        <f t="shared" si="37"/>
        <v>FLOOR_2018</v>
      </c>
      <c r="H177" s="92" t="str">
        <f t="shared" si="37"/>
        <v>FLOOR_2019</v>
      </c>
      <c r="I177" s="92" t="str">
        <f t="shared" si="37"/>
        <v>FLOOR_2020</v>
      </c>
      <c r="J177" s="92" t="str">
        <f t="shared" si="37"/>
        <v>FLOOR_2021</v>
      </c>
      <c r="K177" s="92" t="str">
        <f t="shared" si="37"/>
        <v>FLOOR_2022</v>
      </c>
      <c r="L177" s="92" t="str">
        <f t="shared" si="37"/>
        <v>FLOOR_2023</v>
      </c>
      <c r="M177" s="92" t="str">
        <f t="shared" si="37"/>
        <v>FLOOR_2024</v>
      </c>
      <c r="N177" s="92" t="str">
        <f t="shared" si="37"/>
        <v>FLOOR_2025</v>
      </c>
      <c r="O177" s="92" t="str">
        <f t="shared" si="37"/>
        <v>FLOOR_2026</v>
      </c>
      <c r="P177" s="92" t="str">
        <f t="shared" si="37"/>
        <v>FLOOR_2027</v>
      </c>
      <c r="Q177" s="92" t="str">
        <f t="shared" si="37"/>
        <v>FLOOR_2028</v>
      </c>
      <c r="R177" s="92" t="str">
        <f t="shared" si="37"/>
        <v>FLOOR_2029</v>
      </c>
      <c r="S177" s="92" t="str">
        <f t="shared" si="37"/>
        <v>FLOOR_2030</v>
      </c>
      <c r="T177" s="92" t="str">
        <f t="shared" si="37"/>
        <v>FLOOR_2031</v>
      </c>
      <c r="U177" s="92" t="str">
        <f t="shared" si="37"/>
        <v>FLOOR_2032</v>
      </c>
      <c r="V177" s="92" t="str">
        <f t="shared" si="37"/>
        <v>FLOOR_2033</v>
      </c>
      <c r="W177" s="92" t="str">
        <f t="shared" si="37"/>
        <v>FLOOR_2034</v>
      </c>
      <c r="X177" s="92" t="str">
        <f t="shared" si="37"/>
        <v>FLOOR_2035</v>
      </c>
      <c r="Y177" s="320" t="s">
        <v>78</v>
      </c>
    </row>
    <row r="178" spans="1:25">
      <c r="A178" s="23"/>
      <c r="B178" s="23" t="s">
        <v>89</v>
      </c>
      <c r="C178" s="96" t="s">
        <v>90</v>
      </c>
      <c r="D178" s="96" t="s">
        <v>91</v>
      </c>
      <c r="E178" s="97">
        <f>DSUM($B$133:$AA$169,E$133,$C$177:$D178)</f>
        <v>0</v>
      </c>
      <c r="F178" s="97">
        <f>DSUM($B$133:$AA$169,F$133,$C$177:$D178)</f>
        <v>0</v>
      </c>
      <c r="G178" s="97">
        <f>DSUM($B$133:$AA$169,G$133,$C$177:$D178)</f>
        <v>0</v>
      </c>
      <c r="H178" s="97">
        <f>DSUM($B$133:$AA$169,H$133,$C$177:$D178)</f>
        <v>0</v>
      </c>
      <c r="I178" s="97">
        <f>DSUM($B$133:$AA$169,I$133,$C$177:$D178)</f>
        <v>0</v>
      </c>
      <c r="J178" s="97">
        <f>DSUM($B$133:$AA$169,J$133,$C$177:$D178)</f>
        <v>0</v>
      </c>
      <c r="K178" s="97">
        <f>DSUM($B$133:$AA$169,K$133,$C$177:$D178)</f>
        <v>0</v>
      </c>
      <c r="L178" s="97">
        <f>DSUM($B$133:$AA$169,L$133,$C$177:$D178)</f>
        <v>0</v>
      </c>
      <c r="M178" s="97">
        <f>DSUM($B$133:$AA$169,M$133,$C$177:$D178)</f>
        <v>0</v>
      </c>
      <c r="N178" s="97">
        <f>DSUM($B$133:$AA$169,N$133,$C$177:$D178)</f>
        <v>0</v>
      </c>
      <c r="O178" s="97">
        <f>DSUM($B$133:$AA$169,O$133,$C$177:$D178)</f>
        <v>0</v>
      </c>
      <c r="P178" s="97">
        <f>DSUM($B$133:$AA$169,P$133,$C$177:$D178)</f>
        <v>0</v>
      </c>
      <c r="Q178" s="97">
        <f>DSUM($B$133:$AA$169,Q$133,$C$177:$D178)</f>
        <v>0</v>
      </c>
      <c r="R178" s="97">
        <f>DSUM($B$133:$AA$169,R$133,$C$177:$D178)</f>
        <v>0</v>
      </c>
      <c r="S178" s="97">
        <f>DSUM($B$133:$AA$169,S$133,$C$177:$D178)</f>
        <v>0</v>
      </c>
      <c r="T178" s="97">
        <f>DSUM($B$133:$AA$169,T$133,$C$177:$D178)</f>
        <v>0</v>
      </c>
      <c r="U178" s="97">
        <f>DSUM($B$133:$AA$169,U$133,$C$177:$D178)</f>
        <v>0</v>
      </c>
      <c r="V178" s="97">
        <f>DSUM($B$133:$AA$169,V$133,$C$177:$D178)</f>
        <v>0</v>
      </c>
      <c r="W178" s="97">
        <f>DSUM($B$133:$AA$169,W$133,$C$177:$D178)</f>
        <v>0</v>
      </c>
      <c r="X178" s="97">
        <f>DSUM($B$133:$AA$169,X$133,$C$177:$D178)</f>
        <v>0</v>
      </c>
      <c r="Y178" s="323">
        <f>DSUM($B$133:$Y$169,Y$133,$C$177:$D178)</f>
        <v>0</v>
      </c>
    </row>
    <row r="179" spans="1:25">
      <c r="B179" s="23" t="s">
        <v>92</v>
      </c>
      <c r="C179" s="96" t="s">
        <v>93</v>
      </c>
      <c r="D179" s="96" t="s">
        <v>94</v>
      </c>
      <c r="E179" s="97">
        <f>DSUM($B$133:$AA$169,E$133,$C$177:$D179)</f>
        <v>0</v>
      </c>
      <c r="F179" s="97">
        <f>DSUM($B$133:$AA$169,F$133,$C$177:$D179)</f>
        <v>0</v>
      </c>
      <c r="G179" s="97">
        <f>DSUM($B$133:$AA$169,G$133,$C$177:$D179)</f>
        <v>0</v>
      </c>
      <c r="H179" s="97">
        <f>DSUM($B$133:$AA$169,H$133,$C$177:$D179)</f>
        <v>0</v>
      </c>
      <c r="I179" s="97">
        <f>DSUM($B$133:$AA$169,I$133,$C$177:$D179)</f>
        <v>0</v>
      </c>
      <c r="J179" s="97">
        <f>DSUM($B$133:$AA$169,J$133,$C$177:$D179)</f>
        <v>0</v>
      </c>
      <c r="K179" s="97">
        <f>DSUM($B$133:$AA$169,K$133,$C$177:$D179)</f>
        <v>0</v>
      </c>
      <c r="L179" s="97">
        <f>DSUM($B$133:$AA$169,L$133,$C$177:$D179)</f>
        <v>0</v>
      </c>
      <c r="M179" s="97">
        <f>DSUM($B$133:$AA$169,M$133,$C$177:$D179)</f>
        <v>0</v>
      </c>
      <c r="N179" s="97">
        <f>DSUM($B$133:$AA$169,N$133,$C$177:$D179)</f>
        <v>0</v>
      </c>
      <c r="O179" s="97">
        <f>DSUM($B$133:$AA$169,O$133,$C$177:$D179)</f>
        <v>0</v>
      </c>
      <c r="P179" s="97">
        <f>DSUM($B$133:$AA$169,P$133,$C$177:$D179)</f>
        <v>0</v>
      </c>
      <c r="Q179" s="97">
        <f>DSUM($B$133:$AA$169,Q$133,$C$177:$D179)</f>
        <v>0</v>
      </c>
      <c r="R179" s="97">
        <f>DSUM($B$133:$AA$169,R$133,$C$177:$D179)</f>
        <v>0</v>
      </c>
      <c r="S179" s="97">
        <f>DSUM($B$133:$AA$169,S$133,$C$177:$D179)</f>
        <v>0</v>
      </c>
      <c r="T179" s="97">
        <f>DSUM($B$133:$AA$169,T$133,$C$177:$D179)</f>
        <v>0</v>
      </c>
      <c r="U179" s="97">
        <f>DSUM($B$133:$AA$169,U$133,$C$177:$D179)</f>
        <v>0</v>
      </c>
      <c r="V179" s="97">
        <f>DSUM($B$133:$AA$169,V$133,$C$177:$D179)</f>
        <v>0</v>
      </c>
      <c r="W179" s="97">
        <f>DSUM($B$133:$AA$169,W$133,$C$177:$D179)</f>
        <v>0</v>
      </c>
      <c r="X179" s="97">
        <f>DSUM($B$133:$AA$169,X$133,$C$177:$D179)</f>
        <v>0</v>
      </c>
      <c r="Y179" s="323">
        <f>DSUM($B$133:$Y$169,Y$133,$C$177:$D179)</f>
        <v>0</v>
      </c>
    </row>
    <row r="180" spans="1:25">
      <c r="B180" s="23" t="s">
        <v>95</v>
      </c>
      <c r="C180" s="96" t="s">
        <v>96</v>
      </c>
      <c r="D180" s="96" t="s">
        <v>97</v>
      </c>
      <c r="E180" s="97">
        <f>DSUM($B$133:$AA$169,E$133,$C$177:$D180)</f>
        <v>0</v>
      </c>
      <c r="F180" s="97">
        <f>DSUM($B$133:$AA$169,F$133,$C$177:$D180)</f>
        <v>0</v>
      </c>
      <c r="G180" s="97">
        <f>DSUM($B$133:$AA$169,G$133,$C$177:$D180)</f>
        <v>0</v>
      </c>
      <c r="H180" s="97">
        <f>DSUM($B$133:$AA$169,H$133,$C$177:$D180)</f>
        <v>0</v>
      </c>
      <c r="I180" s="97">
        <f>DSUM($B$133:$AA$169,I$133,$C$177:$D180)</f>
        <v>0</v>
      </c>
      <c r="J180" s="97">
        <f>DSUM($B$133:$AA$169,J$133,$C$177:$D180)</f>
        <v>0</v>
      </c>
      <c r="K180" s="97">
        <f>DSUM($B$133:$AA$169,K$133,$C$177:$D180)</f>
        <v>0</v>
      </c>
      <c r="L180" s="97">
        <f>DSUM($B$133:$AA$169,L$133,$C$177:$D180)</f>
        <v>0</v>
      </c>
      <c r="M180" s="97">
        <f>DSUM($B$133:$AA$169,M$133,$C$177:$D180)</f>
        <v>0</v>
      </c>
      <c r="N180" s="97">
        <f>DSUM($B$133:$AA$169,N$133,$C$177:$D180)</f>
        <v>0</v>
      </c>
      <c r="O180" s="97">
        <f>DSUM($B$133:$AA$169,O$133,$C$177:$D180)</f>
        <v>0</v>
      </c>
      <c r="P180" s="97">
        <f>DSUM($B$133:$AA$169,P$133,$C$177:$D180)</f>
        <v>0</v>
      </c>
      <c r="Q180" s="97">
        <f>DSUM($B$133:$AA$169,Q$133,$C$177:$D180)</f>
        <v>0</v>
      </c>
      <c r="R180" s="97">
        <f>DSUM($B$133:$AA$169,R$133,$C$177:$D180)</f>
        <v>0</v>
      </c>
      <c r="S180" s="97">
        <f>DSUM($B$133:$AA$169,S$133,$C$177:$D180)</f>
        <v>0</v>
      </c>
      <c r="T180" s="97">
        <f>DSUM($B$133:$AA$169,T$133,$C$177:$D180)</f>
        <v>0</v>
      </c>
      <c r="U180" s="97">
        <f>DSUM($B$133:$AA$169,U$133,$C$177:$D180)</f>
        <v>0</v>
      </c>
      <c r="V180" s="97">
        <f>DSUM($B$133:$AA$169,V$133,$C$177:$D180)</f>
        <v>0</v>
      </c>
      <c r="W180" s="97">
        <f>DSUM($B$133:$AA$169,W$133,$C$177:$D180)</f>
        <v>0</v>
      </c>
      <c r="X180" s="97">
        <f>DSUM($B$133:$AA$169,X$133,$C$177:$D180)</f>
        <v>0</v>
      </c>
      <c r="Y180" s="323">
        <f>DSUM($B$133:$Y$169,Y$133,$C$177:$D180)</f>
        <v>0</v>
      </c>
    </row>
    <row r="181" spans="1:25">
      <c r="B181" s="23" t="s">
        <v>98</v>
      </c>
      <c r="C181" s="96" t="s">
        <v>99</v>
      </c>
      <c r="D181" s="96" t="s">
        <v>100</v>
      </c>
      <c r="E181" s="97">
        <f>DSUM($B$133:$AA$169,E$133,$C$177:$D181)</f>
        <v>0</v>
      </c>
      <c r="F181" s="97">
        <f>DSUM($B$133:$AA$169,F$133,$C$177:$D181)</f>
        <v>0</v>
      </c>
      <c r="G181" s="97">
        <f>DSUM($B$133:$AA$169,G$133,$C$177:$D181)</f>
        <v>0</v>
      </c>
      <c r="H181" s="97">
        <f>DSUM($B$133:$AA$169,H$133,$C$177:$D181)</f>
        <v>0</v>
      </c>
      <c r="I181" s="97">
        <f>DSUM($B$133:$AA$169,I$133,$C$177:$D181)</f>
        <v>0</v>
      </c>
      <c r="J181" s="97">
        <f>DSUM($B$133:$AA$169,J$133,$C$177:$D181)</f>
        <v>0</v>
      </c>
      <c r="K181" s="97">
        <f>DSUM($B$133:$AA$169,K$133,$C$177:$D181)</f>
        <v>0</v>
      </c>
      <c r="L181" s="97">
        <f>DSUM($B$133:$AA$169,L$133,$C$177:$D181)</f>
        <v>0</v>
      </c>
      <c r="M181" s="97">
        <f>DSUM($B$133:$AA$169,M$133,$C$177:$D181)</f>
        <v>0</v>
      </c>
      <c r="N181" s="97">
        <f>DSUM($B$133:$AA$169,N$133,$C$177:$D181)</f>
        <v>0</v>
      </c>
      <c r="O181" s="97">
        <f>DSUM($B$133:$AA$169,O$133,$C$177:$D181)</f>
        <v>0</v>
      </c>
      <c r="P181" s="97">
        <f>DSUM($B$133:$AA$169,P$133,$C$177:$D181)</f>
        <v>0</v>
      </c>
      <c r="Q181" s="97">
        <f>DSUM($B$133:$AA$169,Q$133,$C$177:$D181)</f>
        <v>0</v>
      </c>
      <c r="R181" s="97">
        <f>DSUM($B$133:$AA$169,R$133,$C$177:$D181)</f>
        <v>0</v>
      </c>
      <c r="S181" s="97">
        <f>DSUM($B$133:$AA$169,S$133,$C$177:$D181)</f>
        <v>0</v>
      </c>
      <c r="T181" s="97">
        <f>DSUM($B$133:$AA$169,T$133,$C$177:$D181)</f>
        <v>0</v>
      </c>
      <c r="U181" s="97">
        <f>DSUM($B$133:$AA$169,U$133,$C$177:$D181)</f>
        <v>0</v>
      </c>
      <c r="V181" s="97">
        <f>DSUM($B$133:$AA$169,V$133,$C$177:$D181)</f>
        <v>0</v>
      </c>
      <c r="W181" s="97">
        <f>DSUM($B$133:$AA$169,W$133,$C$177:$D181)</f>
        <v>0</v>
      </c>
      <c r="X181" s="97">
        <f>DSUM($B$133:$AA$169,X$133,$C$177:$D181)</f>
        <v>0</v>
      </c>
      <c r="Y181" s="323">
        <f>DSUM($B$133:$Y$169,Y$133,$C$177:$D181)</f>
        <v>0</v>
      </c>
    </row>
    <row r="182" spans="1:25">
      <c r="B182" s="23" t="s">
        <v>101</v>
      </c>
      <c r="C182" s="96" t="s">
        <v>102</v>
      </c>
      <c r="D182" s="96" t="s">
        <v>103</v>
      </c>
      <c r="E182" s="97">
        <f>DSUM($B$133:$AA$169,E$133,$C$177:$D182)</f>
        <v>0</v>
      </c>
      <c r="F182" s="97">
        <f>DSUM($B$133:$AA$169,F$133,$C$177:$D182)</f>
        <v>0</v>
      </c>
      <c r="G182" s="97">
        <f>DSUM($B$133:$AA$169,G$133,$C$177:$D182)</f>
        <v>0</v>
      </c>
      <c r="H182" s="97">
        <f>DSUM($B$133:$AA$169,H$133,$C$177:$D182)</f>
        <v>0</v>
      </c>
      <c r="I182" s="97">
        <f>DSUM($B$133:$AA$169,I$133,$C$177:$D182)</f>
        <v>0</v>
      </c>
      <c r="J182" s="97">
        <f>DSUM($B$133:$AA$169,J$133,$C$177:$D182)</f>
        <v>0</v>
      </c>
      <c r="K182" s="97">
        <f>DSUM($B$133:$AA$169,K$133,$C$177:$D182)</f>
        <v>0</v>
      </c>
      <c r="L182" s="97">
        <f>DSUM($B$133:$AA$169,L$133,$C$177:$D182)</f>
        <v>0</v>
      </c>
      <c r="M182" s="97">
        <f>DSUM($B$133:$AA$169,M$133,$C$177:$D182)</f>
        <v>0</v>
      </c>
      <c r="N182" s="97">
        <f>DSUM($B$133:$AA$169,N$133,$C$177:$D182)</f>
        <v>0</v>
      </c>
      <c r="O182" s="97">
        <f>DSUM($B$133:$AA$169,O$133,$C$177:$D182)</f>
        <v>0</v>
      </c>
      <c r="P182" s="97">
        <f>DSUM($B$133:$AA$169,P$133,$C$177:$D182)</f>
        <v>0</v>
      </c>
      <c r="Q182" s="97">
        <f>DSUM($B$133:$AA$169,Q$133,$C$177:$D182)</f>
        <v>0</v>
      </c>
      <c r="R182" s="97">
        <f>DSUM($B$133:$AA$169,R$133,$C$177:$D182)</f>
        <v>0</v>
      </c>
      <c r="S182" s="97">
        <f>DSUM($B$133:$AA$169,S$133,$C$177:$D182)</f>
        <v>0</v>
      </c>
      <c r="T182" s="97">
        <f>DSUM($B$133:$AA$169,T$133,$C$177:$D182)</f>
        <v>0</v>
      </c>
      <c r="U182" s="97">
        <f>DSUM($B$133:$AA$169,U$133,$C$177:$D182)</f>
        <v>0</v>
      </c>
      <c r="V182" s="97">
        <f>DSUM($B$133:$AA$169,V$133,$C$177:$D182)</f>
        <v>0</v>
      </c>
      <c r="W182" s="97">
        <f>DSUM($B$133:$AA$169,W$133,$C$177:$D182)</f>
        <v>0</v>
      </c>
      <c r="X182" s="97">
        <f>DSUM($B$133:$AA$169,X$133,$C$177:$D182)</f>
        <v>0</v>
      </c>
      <c r="Y182" s="323">
        <f>DSUM($B$133:$Y$169,Y$133,$C$177:$D182)</f>
        <v>0</v>
      </c>
    </row>
    <row r="183" spans="1:25">
      <c r="B183" s="23" t="s">
        <v>104</v>
      </c>
      <c r="C183" s="96" t="s">
        <v>105</v>
      </c>
      <c r="D183" s="96" t="s">
        <v>106</v>
      </c>
      <c r="E183" s="97">
        <f>DSUM($B$133:$AA$169,E$133,$C$177:$D183)</f>
        <v>0</v>
      </c>
      <c r="F183" s="97">
        <f>DSUM($B$133:$AA$169,F$133,$C$177:$D183)</f>
        <v>0</v>
      </c>
      <c r="G183" s="97">
        <f>DSUM($B$133:$AA$169,G$133,$C$177:$D183)</f>
        <v>0</v>
      </c>
      <c r="H183" s="97">
        <f>DSUM($B$133:$AA$169,H$133,$C$177:$D183)</f>
        <v>0</v>
      </c>
      <c r="I183" s="97">
        <f>DSUM($B$133:$AA$169,I$133,$C$177:$D183)</f>
        <v>0</v>
      </c>
      <c r="J183" s="97">
        <f>DSUM($B$133:$AA$169,J$133,$C$177:$D183)</f>
        <v>0</v>
      </c>
      <c r="K183" s="97">
        <f>DSUM($B$133:$AA$169,K$133,$C$177:$D183)</f>
        <v>0</v>
      </c>
      <c r="L183" s="97">
        <f>DSUM($B$133:$AA$169,L$133,$C$177:$D183)</f>
        <v>0</v>
      </c>
      <c r="M183" s="97">
        <f>DSUM($B$133:$AA$169,M$133,$C$177:$D183)</f>
        <v>0</v>
      </c>
      <c r="N183" s="97">
        <f>DSUM($B$133:$AA$169,N$133,$C$177:$D183)</f>
        <v>0</v>
      </c>
      <c r="O183" s="97">
        <f>DSUM($B$133:$AA$169,O$133,$C$177:$D183)</f>
        <v>0</v>
      </c>
      <c r="P183" s="97">
        <f>DSUM($B$133:$AA$169,P$133,$C$177:$D183)</f>
        <v>0</v>
      </c>
      <c r="Q183" s="97">
        <f>DSUM($B$133:$AA$169,Q$133,$C$177:$D183)</f>
        <v>0</v>
      </c>
      <c r="R183" s="97">
        <f>DSUM($B$133:$AA$169,R$133,$C$177:$D183)</f>
        <v>0</v>
      </c>
      <c r="S183" s="97">
        <f>DSUM($B$133:$AA$169,S$133,$C$177:$D183)</f>
        <v>0</v>
      </c>
      <c r="T183" s="97">
        <f>DSUM($B$133:$AA$169,T$133,$C$177:$D183)</f>
        <v>0</v>
      </c>
      <c r="U183" s="97">
        <f>DSUM($B$133:$AA$169,U$133,$C$177:$D183)</f>
        <v>0</v>
      </c>
      <c r="V183" s="97">
        <f>DSUM($B$133:$AA$169,V$133,$C$177:$D183)</f>
        <v>0</v>
      </c>
      <c r="W183" s="97">
        <f>DSUM($B$133:$AA$169,W$133,$C$177:$D183)</f>
        <v>0</v>
      </c>
      <c r="X183" s="97">
        <f>DSUM($B$133:$AA$169,X$133,$C$177:$D183)</f>
        <v>0</v>
      </c>
      <c r="Y183" s="323">
        <f>DSUM($B$133:$Y$169,Y$133,$C$177:$D183)</f>
        <v>0</v>
      </c>
    </row>
    <row r="184" spans="1:25">
      <c r="B184" s="23" t="s">
        <v>107</v>
      </c>
      <c r="C184" s="96" t="s">
        <v>108</v>
      </c>
      <c r="D184" s="96" t="s">
        <v>109</v>
      </c>
      <c r="E184" s="97">
        <f>DSUM($B$133:$AA$169,E$133,$C$177:$D184)</f>
        <v>0</v>
      </c>
      <c r="F184" s="97">
        <f>DSUM($B$133:$AA$169,F$133,$C$177:$D184)</f>
        <v>0</v>
      </c>
      <c r="G184" s="97">
        <f>DSUM($B$133:$AA$169,G$133,$C$177:$D184)</f>
        <v>0</v>
      </c>
      <c r="H184" s="97">
        <f>DSUM($B$133:$AA$169,H$133,$C$177:$D184)</f>
        <v>0</v>
      </c>
      <c r="I184" s="97">
        <f>DSUM($B$133:$AA$169,I$133,$C$177:$D184)</f>
        <v>0</v>
      </c>
      <c r="J184" s="97">
        <f>DSUM($B$133:$AA$169,J$133,$C$177:$D184)</f>
        <v>0</v>
      </c>
      <c r="K184" s="97">
        <f>DSUM($B$133:$AA$169,K$133,$C$177:$D184)</f>
        <v>0</v>
      </c>
      <c r="L184" s="97">
        <f>DSUM($B$133:$AA$169,L$133,$C$177:$D184)</f>
        <v>0</v>
      </c>
      <c r="M184" s="97">
        <f>DSUM($B$133:$AA$169,M$133,$C$177:$D184)</f>
        <v>0</v>
      </c>
      <c r="N184" s="97">
        <f>DSUM($B$133:$AA$169,N$133,$C$177:$D184)</f>
        <v>0</v>
      </c>
      <c r="O184" s="97">
        <f>DSUM($B$133:$AA$169,O$133,$C$177:$D184)</f>
        <v>0</v>
      </c>
      <c r="P184" s="97">
        <f>DSUM($B$133:$AA$169,P$133,$C$177:$D184)</f>
        <v>0</v>
      </c>
      <c r="Q184" s="97">
        <f>DSUM($B$133:$AA$169,Q$133,$C$177:$D184)</f>
        <v>0</v>
      </c>
      <c r="R184" s="97">
        <f>DSUM($B$133:$AA$169,R$133,$C$177:$D184)</f>
        <v>0</v>
      </c>
      <c r="S184" s="97">
        <f>DSUM($B$133:$AA$169,S$133,$C$177:$D184)</f>
        <v>0</v>
      </c>
      <c r="T184" s="97">
        <f>DSUM($B$133:$AA$169,T$133,$C$177:$D184)</f>
        <v>0</v>
      </c>
      <c r="U184" s="97">
        <f>DSUM($B$133:$AA$169,U$133,$C$177:$D184)</f>
        <v>0</v>
      </c>
      <c r="V184" s="97">
        <f>DSUM($B$133:$AA$169,V$133,$C$177:$D184)</f>
        <v>0</v>
      </c>
      <c r="W184" s="97">
        <f>DSUM($B$133:$AA$169,W$133,$C$177:$D184)</f>
        <v>0</v>
      </c>
      <c r="X184" s="97">
        <f>DSUM($B$133:$AA$169,X$133,$C$177:$D184)</f>
        <v>0</v>
      </c>
      <c r="Y184" s="323">
        <f>DSUM($B$133:$Y$169,Y$133,$C$177:$D184)</f>
        <v>0</v>
      </c>
    </row>
    <row r="185" spans="1:25">
      <c r="B185" s="23" t="s">
        <v>110</v>
      </c>
      <c r="C185" s="96" t="s">
        <v>111</v>
      </c>
      <c r="D185" s="96" t="s">
        <v>112</v>
      </c>
      <c r="E185" s="97">
        <f>DSUM($B$133:$AA$169,E$133,$C$177:$D185)</f>
        <v>0</v>
      </c>
      <c r="F185" s="97">
        <f>DSUM($B$133:$AA$169,F$133,$C$177:$D185)</f>
        <v>0</v>
      </c>
      <c r="G185" s="97">
        <f>DSUM($B$133:$AA$169,G$133,$C$177:$D185)</f>
        <v>0</v>
      </c>
      <c r="H185" s="97">
        <f>DSUM($B$133:$AA$169,H$133,$C$177:$D185)</f>
        <v>0</v>
      </c>
      <c r="I185" s="97">
        <f>DSUM($B$133:$AA$169,I$133,$C$177:$D185)</f>
        <v>0</v>
      </c>
      <c r="J185" s="97">
        <f>DSUM($B$133:$AA$169,J$133,$C$177:$D185)</f>
        <v>0</v>
      </c>
      <c r="K185" s="97">
        <f>DSUM($B$133:$AA$169,K$133,$C$177:$D185)</f>
        <v>0</v>
      </c>
      <c r="L185" s="97">
        <f>DSUM($B$133:$AA$169,L$133,$C$177:$D185)</f>
        <v>0</v>
      </c>
      <c r="M185" s="97">
        <f>DSUM($B$133:$AA$169,M$133,$C$177:$D185)</f>
        <v>0</v>
      </c>
      <c r="N185" s="97">
        <f>DSUM($B$133:$AA$169,N$133,$C$177:$D185)</f>
        <v>0</v>
      </c>
      <c r="O185" s="97">
        <f>DSUM($B$133:$AA$169,O$133,$C$177:$D185)</f>
        <v>0</v>
      </c>
      <c r="P185" s="97">
        <f>DSUM($B$133:$AA$169,P$133,$C$177:$D185)</f>
        <v>0</v>
      </c>
      <c r="Q185" s="97">
        <f>DSUM($B$133:$AA$169,Q$133,$C$177:$D185)</f>
        <v>0</v>
      </c>
      <c r="R185" s="97">
        <f>DSUM($B$133:$AA$169,R$133,$C$177:$D185)</f>
        <v>0</v>
      </c>
      <c r="S185" s="97">
        <f>DSUM($B$133:$AA$169,S$133,$C$177:$D185)</f>
        <v>0</v>
      </c>
      <c r="T185" s="97">
        <f>DSUM($B$133:$AA$169,T$133,$C$177:$D185)</f>
        <v>0</v>
      </c>
      <c r="U185" s="97">
        <f>DSUM($B$133:$AA$169,U$133,$C$177:$D185)</f>
        <v>0</v>
      </c>
      <c r="V185" s="97">
        <f>DSUM($B$133:$AA$169,V$133,$C$177:$D185)</f>
        <v>0</v>
      </c>
      <c r="W185" s="97">
        <f>DSUM($B$133:$AA$169,W$133,$C$177:$D185)</f>
        <v>0</v>
      </c>
      <c r="X185" s="97">
        <f>DSUM($B$133:$AA$169,X$133,$C$177:$D185)</f>
        <v>0</v>
      </c>
      <c r="Y185" s="323">
        <f>DSUM($B$133:$Y$169,Y$133,$C$177:$D185)</f>
        <v>0</v>
      </c>
    </row>
    <row r="186" spans="1:25">
      <c r="B186" s="23" t="s">
        <v>113</v>
      </c>
      <c r="C186" s="96" t="s">
        <v>114</v>
      </c>
      <c r="D186" s="96" t="s">
        <v>115</v>
      </c>
      <c r="E186" s="97">
        <f>DSUM($B$133:$AA$169,E$133,$C$177:$D186)</f>
        <v>0</v>
      </c>
      <c r="F186" s="97">
        <f>DSUM($B$133:$AA$169,F$133,$C$177:$D186)</f>
        <v>0</v>
      </c>
      <c r="G186" s="97">
        <f>DSUM($B$133:$AA$169,G$133,$C$177:$D186)</f>
        <v>0</v>
      </c>
      <c r="H186" s="97">
        <f>DSUM($B$133:$AA$169,H$133,$C$177:$D186)</f>
        <v>0</v>
      </c>
      <c r="I186" s="97">
        <f>DSUM($B$133:$AA$169,I$133,$C$177:$D186)</f>
        <v>0</v>
      </c>
      <c r="J186" s="97">
        <f>DSUM($B$133:$AA$169,J$133,$C$177:$D186)</f>
        <v>0</v>
      </c>
      <c r="K186" s="97">
        <f>DSUM($B$133:$AA$169,K$133,$C$177:$D186)</f>
        <v>0</v>
      </c>
      <c r="L186" s="97">
        <f>DSUM($B$133:$AA$169,L$133,$C$177:$D186)</f>
        <v>0</v>
      </c>
      <c r="M186" s="97">
        <f>DSUM($B$133:$AA$169,M$133,$C$177:$D186)</f>
        <v>0</v>
      </c>
      <c r="N186" s="97">
        <f>DSUM($B$133:$AA$169,N$133,$C$177:$D186)</f>
        <v>0</v>
      </c>
      <c r="O186" s="97">
        <f>DSUM($B$133:$AA$169,O$133,$C$177:$D186)</f>
        <v>0</v>
      </c>
      <c r="P186" s="97">
        <f>DSUM($B$133:$AA$169,P$133,$C$177:$D186)</f>
        <v>0</v>
      </c>
      <c r="Q186" s="97">
        <f>DSUM($B$133:$AA$169,Q$133,$C$177:$D186)</f>
        <v>0</v>
      </c>
      <c r="R186" s="97">
        <f>DSUM($B$133:$AA$169,R$133,$C$177:$D186)</f>
        <v>0</v>
      </c>
      <c r="S186" s="97">
        <f>DSUM($B$133:$AA$169,S$133,$C$177:$D186)</f>
        <v>0</v>
      </c>
      <c r="T186" s="97">
        <f>DSUM($B$133:$AA$169,T$133,$C$177:$D186)</f>
        <v>0</v>
      </c>
      <c r="U186" s="97">
        <f>DSUM($B$133:$AA$169,U$133,$C$177:$D186)</f>
        <v>0</v>
      </c>
      <c r="V186" s="97">
        <f>DSUM($B$133:$AA$169,V$133,$C$177:$D186)</f>
        <v>0</v>
      </c>
      <c r="W186" s="97">
        <f>DSUM($B$133:$AA$169,W$133,$C$177:$D186)</f>
        <v>0</v>
      </c>
      <c r="X186" s="97">
        <f>DSUM($B$133:$AA$169,X$133,$C$177:$D186)</f>
        <v>0</v>
      </c>
      <c r="Y186" s="323">
        <f>DSUM($B$133:$Y$169,Y$133,$C$177:$D186)</f>
        <v>0</v>
      </c>
    </row>
    <row r="187" spans="1:25">
      <c r="B187" s="23" t="s">
        <v>116</v>
      </c>
      <c r="C187" s="96" t="s">
        <v>117</v>
      </c>
      <c r="D187" s="96" t="s">
        <v>118</v>
      </c>
      <c r="E187" s="97">
        <f ca="1">DSUM($B$133:$AA$169,E$133,$C$177:$D187)</f>
        <v>6.006901174875235E-2</v>
      </c>
      <c r="F187" s="97">
        <f ca="1">DSUM($B$133:$AA$169,F$133,$C$177:$D187)</f>
        <v>0.10186610792078618</v>
      </c>
      <c r="G187" s="97">
        <f ca="1">DSUM($B$133:$AA$169,G$133,$C$177:$D187)</f>
        <v>0.13053284803189352</v>
      </c>
      <c r="H187" s="97">
        <f ca="1">DSUM($B$133:$AA$169,H$133,$C$177:$D187)</f>
        <v>0.1526372383087026</v>
      </c>
      <c r="I187" s="97">
        <f ca="1">DSUM($B$133:$AA$169,I$133,$C$177:$D187)</f>
        <v>0.17183007737590328</v>
      </c>
      <c r="J187" s="97">
        <f ca="1">DSUM($B$133:$AA$169,J$133,$C$177:$D187)</f>
        <v>0.18826804051796472</v>
      </c>
      <c r="K187" s="97">
        <f ca="1">DSUM($B$133:$AA$169,K$133,$C$177:$D187)</f>
        <v>0.20218336433923226</v>
      </c>
      <c r="L187" s="97">
        <f ca="1">DSUM($B$133:$AA$169,L$133,$C$177:$D187)</f>
        <v>0.21384223632901567</v>
      </c>
      <c r="M187" s="97">
        <f ca="1">DSUM($B$133:$AA$169,M$133,$C$177:$D187)</f>
        <v>0.22351801159533197</v>
      </c>
      <c r="N187" s="97">
        <f ca="1">DSUM($B$133:$AA$169,N$133,$C$177:$D187)</f>
        <v>0.29757784267770365</v>
      </c>
      <c r="O187" s="97">
        <f ca="1">DSUM($B$133:$AA$169,O$133,$C$177:$D187)</f>
        <v>0.28147261234232229</v>
      </c>
      <c r="P187" s="97">
        <f ca="1">DSUM($B$133:$AA$169,P$133,$C$177:$D187)</f>
        <v>0.280999089157832</v>
      </c>
      <c r="Q187" s="97">
        <f ca="1">DSUM($B$133:$AA$169,Q$133,$C$177:$D187)</f>
        <v>0.28639707770030975</v>
      </c>
      <c r="R187" s="97">
        <f ca="1">DSUM($B$133:$AA$169,R$133,$C$177:$D187)</f>
        <v>0.28339669208340618</v>
      </c>
      <c r="S187" s="97">
        <f ca="1">DSUM($B$133:$AA$169,S$133,$C$177:$D187)</f>
        <v>0.27596933566025722</v>
      </c>
      <c r="T187" s="97">
        <f ca="1">DSUM($B$133:$AA$169,T$133,$C$177:$D187)</f>
        <v>0.28065328914735999</v>
      </c>
      <c r="U187" s="97">
        <f ca="1">DSUM($B$133:$AA$169,U$133,$C$177:$D187)</f>
        <v>0.27523541729947776</v>
      </c>
      <c r="V187" s="97">
        <f ca="1">DSUM($B$133:$AA$169,V$133,$C$177:$D187)</f>
        <v>0.27287658875482934</v>
      </c>
      <c r="W187" s="97">
        <f ca="1">DSUM($B$133:$AA$169,W$133,$C$177:$D187)</f>
        <v>0.27345722747509243</v>
      </c>
      <c r="X187" s="97">
        <f ca="1">DSUM($B$133:$AA$169,X$133,$C$177:$D187)</f>
        <v>0.27169918398202419</v>
      </c>
      <c r="Y187" s="323">
        <f>DSUM($B$133:$Y$169,Y$133,$C$177:$D187)</f>
        <v>5.2002375907787943</v>
      </c>
    </row>
    <row r="188" spans="1:25">
      <c r="B188" s="23" t="s">
        <v>119</v>
      </c>
      <c r="C188" s="96" t="s">
        <v>120</v>
      </c>
      <c r="D188" s="96" t="s">
        <v>121</v>
      </c>
      <c r="E188" s="97">
        <f ca="1">DSUM($B$133:$AA$169,E$133,$C$177:$D188)</f>
        <v>0.14500774561705215</v>
      </c>
      <c r="F188" s="97">
        <f ca="1">DSUM($B$133:$AA$169,F$133,$C$177:$D188)</f>
        <v>0.24568057007035968</v>
      </c>
      <c r="G188" s="97">
        <f ca="1">DSUM($B$133:$AA$169,G$133,$C$177:$D188)</f>
        <v>0.31453091361653435</v>
      </c>
      <c r="H188" s="97">
        <f ca="1">DSUM($B$133:$AA$169,H$133,$C$177:$D188)</f>
        <v>0.36745865282614909</v>
      </c>
      <c r="I188" s="97">
        <f ca="1">DSUM($B$133:$AA$169,I$133,$C$177:$D188)</f>
        <v>0.4132888071687556</v>
      </c>
      <c r="J188" s="97">
        <f ca="1">DSUM($B$133:$AA$169,J$133,$C$177:$D188)</f>
        <v>0.45241766543940021</v>
      </c>
      <c r="K188" s="97">
        <f ca="1">DSUM($B$133:$AA$169,K$133,$C$177:$D188)</f>
        <v>0.48542134652275687</v>
      </c>
      <c r="L188" s="97">
        <f ca="1">DSUM($B$133:$AA$169,L$133,$C$177:$D188)</f>
        <v>0.51295519980733528</v>
      </c>
      <c r="M188" s="97">
        <f ca="1">DSUM($B$133:$AA$169,M$133,$C$177:$D188)</f>
        <v>0.53568928650761394</v>
      </c>
      <c r="N188" s="97">
        <f ca="1">DSUM($B$133:$AA$169,N$133,$C$177:$D188)</f>
        <v>0.74571578391562399</v>
      </c>
      <c r="O188" s="97">
        <f ca="1">DSUM($B$133:$AA$169,O$133,$C$177:$D188)</f>
        <v>0.6953193969772945</v>
      </c>
      <c r="P188" s="97">
        <f ca="1">DSUM($B$133:$AA$169,P$133,$C$177:$D188)</f>
        <v>0.69099260398015383</v>
      </c>
      <c r="Q188" s="97">
        <f ca="1">DSUM($B$133:$AA$169,Q$133,$C$177:$D188)</f>
        <v>0.70429377232977952</v>
      </c>
      <c r="R188" s="97">
        <f ca="1">DSUM($B$133:$AA$169,R$133,$C$177:$D188)</f>
        <v>0.69375868358984427</v>
      </c>
      <c r="S188" s="97">
        <f ca="1">DSUM($B$133:$AA$169,S$133,$C$177:$D188)</f>
        <v>0.67078317870169901</v>
      </c>
      <c r="T188" s="97">
        <f ca="1">DSUM($B$133:$AA$169,T$133,$C$177:$D188)</f>
        <v>0.68318243519561395</v>
      </c>
      <c r="U188" s="97">
        <f ca="1">DSUM($B$133:$AA$169,U$133,$C$177:$D188)</f>
        <v>0.66655852340819188</v>
      </c>
      <c r="V188" s="97">
        <f ca="1">DSUM($B$133:$AA$169,V$133,$C$177:$D188)</f>
        <v>0.65897739896665586</v>
      </c>
      <c r="W188" s="97">
        <f ca="1">DSUM($B$133:$AA$169,W$133,$C$177:$D188)</f>
        <v>0.66005345449005248</v>
      </c>
      <c r="X188" s="97">
        <f ca="1">DSUM($B$133:$AA$169,X$133,$C$177:$D188)</f>
        <v>0.65446953263496621</v>
      </c>
      <c r="Y188" s="323">
        <f>DSUM($B$133:$Y$169,Y$133,$C$177:$D188)</f>
        <v>12.397613222899992</v>
      </c>
    </row>
    <row r="189" spans="1:25">
      <c r="B189" s="23" t="s">
        <v>122</v>
      </c>
      <c r="C189" s="96" t="s">
        <v>123</v>
      </c>
      <c r="D189" s="96" t="s">
        <v>124</v>
      </c>
      <c r="E189" s="97">
        <f ca="1">DSUM($B$133:$AA$169,E$133,$C$177:$D189)</f>
        <v>0.16104941543390106</v>
      </c>
      <c r="F189" s="97">
        <f ca="1">DSUM($B$133:$AA$169,F$133,$C$177:$D189)</f>
        <v>0.27288432157583858</v>
      </c>
      <c r="G189" s="97">
        <f ca="1">DSUM($B$133:$AA$169,G$133,$C$177:$D189)</f>
        <v>0.34939023271335712</v>
      </c>
      <c r="H189" s="97">
        <f ca="1">DSUM($B$133:$AA$169,H$133,$C$177:$D189)</f>
        <v>0.4082210377467691</v>
      </c>
      <c r="I189" s="97">
        <f ca="1">DSUM($B$133:$AA$169,I$133,$C$177:$D189)</f>
        <v>0.45917671651870584</v>
      </c>
      <c r="J189" s="97">
        <f ca="1">DSUM($B$133:$AA$169,J$133,$C$177:$D189)</f>
        <v>0.50269539858551027</v>
      </c>
      <c r="K189" s="97">
        <f ca="1">DSUM($B$133:$AA$169,K$133,$C$177:$D189)</f>
        <v>0.53941522254581287</v>
      </c>
      <c r="L189" s="97">
        <f ca="1">DSUM($B$133:$AA$169,L$133,$C$177:$D189)</f>
        <v>0.57006262422168641</v>
      </c>
      <c r="M189" s="97">
        <f ca="1">DSUM($B$133:$AA$169,M$133,$C$177:$D189)</f>
        <v>0.59538066540241319</v>
      </c>
      <c r="N189" s="97">
        <f ca="1">DSUM($B$133:$AA$169,N$133,$C$177:$D189)</f>
        <v>0.84271001647338439</v>
      </c>
      <c r="O189" s="97">
        <f ca="1">DSUM($B$133:$AA$169,O$133,$C$177:$D189)</f>
        <v>0.78202425317509106</v>
      </c>
      <c r="P189" s="97">
        <f ca="1">DSUM($B$133:$AA$169,P$133,$C$177:$D189)</f>
        <v>0.77615727785087019</v>
      </c>
      <c r="Q189" s="97">
        <f ca="1">DSUM($B$133:$AA$169,Q$133,$C$177:$D189)</f>
        <v>0.79137702206245419</v>
      </c>
      <c r="R189" s="97">
        <f ca="1">DSUM($B$133:$AA$169,R$133,$C$177:$D189)</f>
        <v>0.77855046030127217</v>
      </c>
      <c r="S189" s="97">
        <f ca="1">DSUM($B$133:$AA$169,S$133,$C$177:$D189)</f>
        <v>0.75112878746330003</v>
      </c>
      <c r="T189" s="97">
        <f ca="1">DSUM($B$133:$AA$169,T$133,$C$177:$D189)</f>
        <v>0.76568321544049156</v>
      </c>
      <c r="U189" s="97">
        <f ca="1">DSUM($B$133:$AA$169,U$133,$C$177:$D189)</f>
        <v>0.74595966254935553</v>
      </c>
      <c r="V189" s="97">
        <f ca="1">DSUM($B$133:$AA$169,V$133,$C$177:$D189)</f>
        <v>0.73700068258680829</v>
      </c>
      <c r="W189" s="97">
        <f ca="1">DSUM($B$133:$AA$169,W$133,$C$177:$D189)</f>
        <v>0.73833591610141258</v>
      </c>
      <c r="X189" s="97">
        <f ca="1">DSUM($B$133:$AA$169,X$133,$C$177:$D189)</f>
        <v>0.7318229458886133</v>
      </c>
      <c r="Y189" s="323">
        <f>DSUM($B$133:$Y$169,Y$133,$C$177:$D189)</f>
        <v>13.831684072976488</v>
      </c>
    </row>
    <row r="190" spans="1:25">
      <c r="B190" s="23" t="s">
        <v>125</v>
      </c>
      <c r="C190" s="96" t="s">
        <v>126</v>
      </c>
      <c r="D190" s="96" t="s">
        <v>127</v>
      </c>
      <c r="E190" s="97">
        <f ca="1">DSUM($B$133:$AA$169,E$133,$C$177:$D190)</f>
        <v>0.19953618035812171</v>
      </c>
      <c r="F190" s="97">
        <f ca="1">DSUM($B$133:$AA$169,F$133,$C$177:$D190)</f>
        <v>0.33801516802672743</v>
      </c>
      <c r="G190" s="97">
        <f ca="1">DSUM($B$133:$AA$169,G$133,$C$177:$D190)</f>
        <v>0.43267709170144397</v>
      </c>
      <c r="H190" s="97">
        <f ca="1">DSUM($B$133:$AA$169,H$133,$C$177:$D190)</f>
        <v>0.50541077210681062</v>
      </c>
      <c r="I190" s="97">
        <f ca="1">DSUM($B$133:$AA$169,I$133,$C$177:$D190)</f>
        <v>0.56836244210860498</v>
      </c>
      <c r="J190" s="97">
        <f ca="1">DSUM($B$133:$AA$169,J$133,$C$177:$D190)</f>
        <v>0.62208145754345612</v>
      </c>
      <c r="K190" s="97">
        <f ca="1">DSUM($B$133:$AA$169,K$133,$C$177:$D190)</f>
        <v>0.66736405028780132</v>
      </c>
      <c r="L190" s="97">
        <f ca="1">DSUM($B$133:$AA$169,L$133,$C$177:$D190)</f>
        <v>0.70511486553397262</v>
      </c>
      <c r="M190" s="97">
        <f ca="1">DSUM($B$133:$AA$169,M$133,$C$177:$D190)</f>
        <v>0.73625821223455978</v>
      </c>
      <c r="N190" s="97">
        <f ca="1">DSUM($B$133:$AA$169,N$133,$C$177:$D190)</f>
        <v>1.0617734804024066</v>
      </c>
      <c r="O190" s="97">
        <f ca="1">DSUM($B$133:$AA$169,O$133,$C$177:$D190)</f>
        <v>0.97976160025134307</v>
      </c>
      <c r="P190" s="97">
        <f ca="1">DSUM($B$133:$AA$169,P$133,$C$177:$D190)</f>
        <v>0.97071392132227097</v>
      </c>
      <c r="Q190" s="97">
        <f ca="1">DSUM($B$133:$AA$169,Q$133,$C$177:$D190)</f>
        <v>0.9898807165479625</v>
      </c>
      <c r="R190" s="97">
        <f ca="1">DSUM($B$133:$AA$169,R$133,$C$177:$D190)</f>
        <v>0.97213710713137047</v>
      </c>
      <c r="S190" s="97">
        <f ca="1">DSUM($B$133:$AA$169,S$133,$C$177:$D190)</f>
        <v>0.93524458050953407</v>
      </c>
      <c r="T190" s="97">
        <f ca="1">DSUM($B$133:$AA$169,T$133,$C$177:$D190)</f>
        <v>0.95407393248356376</v>
      </c>
      <c r="U190" s="97">
        <f ca="1">DSUM($B$133:$AA$169,U$133,$C$177:$D190)</f>
        <v>0.92762143836547062</v>
      </c>
      <c r="V190" s="97">
        <f ca="1">DSUM($B$133:$AA$169,V$133,$C$177:$D190)</f>
        <v>0.91550738167034584</v>
      </c>
      <c r="W190" s="97">
        <f ca="1">DSUM($B$133:$AA$169,W$133,$C$177:$D190)</f>
        <v>0.91709048837762119</v>
      </c>
      <c r="X190" s="97">
        <f ca="1">DSUM($B$133:$AA$169,X$133,$C$177:$D190)</f>
        <v>0.9083327706293759</v>
      </c>
      <c r="Y190" s="323">
        <f>DSUM($B$133:$Y$169,Y$133,$C$177:$D190)</f>
        <v>17.101014604315278</v>
      </c>
    </row>
    <row r="191" spans="1:25">
      <c r="B191" s="23" t="s">
        <v>128</v>
      </c>
      <c r="C191" s="96" t="s">
        <v>129</v>
      </c>
      <c r="D191" s="96" t="s">
        <v>130</v>
      </c>
      <c r="E191" s="97">
        <f ca="1">DSUM($B$133:$AA$169,E$133,$C$177:$D191)</f>
        <v>0.21465020354790604</v>
      </c>
      <c r="F191" s="97">
        <f ca="1">DSUM($B$133:$AA$169,F$133,$C$177:$D191)</f>
        <v>0.36364579973759148</v>
      </c>
      <c r="G191" s="97">
        <f ca="1">DSUM($B$133:$AA$169,G$133,$C$177:$D191)</f>
        <v>0.46552059011680802</v>
      </c>
      <c r="H191" s="97">
        <f ca="1">DSUM($B$133:$AA$169,H$133,$C$177:$D191)</f>
        <v>0.54381597792360659</v>
      </c>
      <c r="I191" s="97">
        <f ca="1">DSUM($B$133:$AA$169,I$133,$C$177:$D191)</f>
        <v>0.61159677706028293</v>
      </c>
      <c r="J191" s="97">
        <f ca="1">DSUM($B$133:$AA$169,J$133,$C$177:$D191)</f>
        <v>0.66945176458605327</v>
      </c>
      <c r="K191" s="97">
        <f ca="1">DSUM($B$133:$AA$169,K$133,$C$177:$D191)</f>
        <v>0.71823560565803335</v>
      </c>
      <c r="L191" s="97">
        <f ca="1">DSUM($B$133:$AA$169,L$133,$C$177:$D191)</f>
        <v>0.75891992116482732</v>
      </c>
      <c r="M191" s="97">
        <f ca="1">DSUM($B$133:$AA$169,M$133,$C$177:$D191)</f>
        <v>0.79249779920689745</v>
      </c>
      <c r="N191" s="97">
        <f ca="1">DSUM($B$133:$AA$169,N$133,$C$177:$D191)</f>
        <v>1.154355253467209</v>
      </c>
      <c r="O191" s="97">
        <f ca="1">DSUM($B$133:$AA$169,O$133,$C$177:$D191)</f>
        <v>1.0622401640131236</v>
      </c>
      <c r="P191" s="97">
        <f ca="1">DSUM($B$133:$AA$169,P$133,$C$177:$D191)</f>
        <v>1.0516448496495971</v>
      </c>
      <c r="Q191" s="97">
        <f ca="1">DSUM($B$133:$AA$169,Q$133,$C$177:$D191)</f>
        <v>1.07265184179553</v>
      </c>
      <c r="R191" s="97">
        <f ca="1">DSUM($B$133:$AA$169,R$133,$C$177:$D191)</f>
        <v>1.0526475298039843</v>
      </c>
      <c r="S191" s="97">
        <f ca="1">DSUM($B$133:$AA$169,S$133,$C$177:$D191)</f>
        <v>1.0113978146019316</v>
      </c>
      <c r="T191" s="97">
        <f ca="1">DSUM($B$133:$AA$169,T$133,$C$177:$D191)</f>
        <v>1.0323194487347922</v>
      </c>
      <c r="U191" s="97">
        <f ca="1">DSUM($B$133:$AA$169,U$133,$C$177:$D191)</f>
        <v>1.002833719277388</v>
      </c>
      <c r="V191" s="97">
        <f ca="1">DSUM($B$133:$AA$169,V$133,$C$177:$D191)</f>
        <v>0.98937042278734544</v>
      </c>
      <c r="W191" s="97">
        <f ca="1">DSUM($B$133:$AA$169,W$133,$C$177:$D191)</f>
        <v>0.99120482811939681</v>
      </c>
      <c r="X191" s="97">
        <f ca="1">DSUM($B$133:$AA$169,X$133,$C$177:$D191)</f>
        <v>0.98154041165107986</v>
      </c>
      <c r="Y191" s="323">
        <f>DSUM($B$133:$Y$169,Y$133,$C$177:$D191)</f>
        <v>18.455251525209039</v>
      </c>
    </row>
    <row r="192" spans="1:25">
      <c r="B192" s="23" t="s">
        <v>131</v>
      </c>
      <c r="C192" s="96" t="s">
        <v>132</v>
      </c>
      <c r="D192" s="96" t="s">
        <v>133</v>
      </c>
      <c r="E192" s="97">
        <f ca="1">DSUM($B$133:$AA$169,E$133,$C$177:$D192)</f>
        <v>0.21465020354790604</v>
      </c>
      <c r="F192" s="97">
        <f ca="1">DSUM($B$133:$AA$169,F$133,$C$177:$D192)</f>
        <v>0.36364579973759148</v>
      </c>
      <c r="G192" s="97">
        <f ca="1">DSUM($B$133:$AA$169,G$133,$C$177:$D192)</f>
        <v>0.46552059011680802</v>
      </c>
      <c r="H192" s="97">
        <f ca="1">DSUM($B$133:$AA$169,H$133,$C$177:$D192)</f>
        <v>0.54381597792360659</v>
      </c>
      <c r="I192" s="97">
        <f ca="1">DSUM($B$133:$AA$169,I$133,$C$177:$D192)</f>
        <v>0.61159677706028293</v>
      </c>
      <c r="J192" s="97">
        <f ca="1">DSUM($B$133:$AA$169,J$133,$C$177:$D192)</f>
        <v>0.66945176458605327</v>
      </c>
      <c r="K192" s="97">
        <f ca="1">DSUM($B$133:$AA$169,K$133,$C$177:$D192)</f>
        <v>0.71823560565803335</v>
      </c>
      <c r="L192" s="97">
        <f ca="1">DSUM($B$133:$AA$169,L$133,$C$177:$D192)</f>
        <v>0.75891992116482732</v>
      </c>
      <c r="M192" s="97">
        <f ca="1">DSUM($B$133:$AA$169,M$133,$C$177:$D192)</f>
        <v>0.79249779920689745</v>
      </c>
      <c r="N192" s="97">
        <f ca="1">DSUM($B$133:$AA$169,N$133,$C$177:$D192)</f>
        <v>1.154355253467209</v>
      </c>
      <c r="O192" s="97">
        <f ca="1">DSUM($B$133:$AA$169,O$133,$C$177:$D192)</f>
        <v>1.0622401640131236</v>
      </c>
      <c r="P192" s="97">
        <f ca="1">DSUM($B$133:$AA$169,P$133,$C$177:$D192)</f>
        <v>1.0516448496495971</v>
      </c>
      <c r="Q192" s="97">
        <f ca="1">DSUM($B$133:$AA$169,Q$133,$C$177:$D192)</f>
        <v>1.07265184179553</v>
      </c>
      <c r="R192" s="97">
        <f ca="1">DSUM($B$133:$AA$169,R$133,$C$177:$D192)</f>
        <v>1.0526475298039843</v>
      </c>
      <c r="S192" s="97">
        <f ca="1">DSUM($B$133:$AA$169,S$133,$C$177:$D192)</f>
        <v>1.0113978146019316</v>
      </c>
      <c r="T192" s="97">
        <f ca="1">DSUM($B$133:$AA$169,T$133,$C$177:$D192)</f>
        <v>1.0323194487347922</v>
      </c>
      <c r="U192" s="97">
        <f ca="1">DSUM($B$133:$AA$169,U$133,$C$177:$D192)</f>
        <v>1.002833719277388</v>
      </c>
      <c r="V192" s="97">
        <f ca="1">DSUM($B$133:$AA$169,V$133,$C$177:$D192)</f>
        <v>0.98937042278734544</v>
      </c>
      <c r="W192" s="97">
        <f ca="1">DSUM($B$133:$AA$169,W$133,$C$177:$D192)</f>
        <v>0.99120482811939681</v>
      </c>
      <c r="X192" s="97">
        <f ca="1">DSUM($B$133:$AA$169,X$133,$C$177:$D192)</f>
        <v>0.98154041165107986</v>
      </c>
      <c r="Y192" s="323">
        <f>DSUM($B$133:$Y$169,Y$133,$C$177:$D192)</f>
        <v>18.455251525209039</v>
      </c>
    </row>
    <row r="193" spans="2:25">
      <c r="B193" s="23" t="s">
        <v>134</v>
      </c>
      <c r="C193" s="96" t="s">
        <v>135</v>
      </c>
      <c r="D193" s="96" t="s">
        <v>136</v>
      </c>
      <c r="E193" s="97">
        <f ca="1">DSUM($B$133:$AA$169,E$133,$C$177:$D193)</f>
        <v>0.22744078524092898</v>
      </c>
      <c r="F193" s="97">
        <f ca="1">DSUM($B$133:$AA$169,F$133,$C$177:$D193)</f>
        <v>0.38531236632779964</v>
      </c>
      <c r="G193" s="97">
        <f ca="1">DSUM($B$133:$AA$169,G$133,$C$177:$D193)</f>
        <v>0.49325384038138032</v>
      </c>
      <c r="H193" s="97">
        <f ca="1">DSUM($B$133:$AA$169,H$133,$C$177:$D193)</f>
        <v>0.57620978793164623</v>
      </c>
      <c r="I193" s="97">
        <f ca="1">DSUM($B$133:$AA$169,I$133,$C$177:$D193)</f>
        <v>0.64802359966260958</v>
      </c>
      <c r="J193" s="97">
        <f ca="1">DSUM($B$133:$AA$169,J$133,$C$177:$D193)</f>
        <v>0.70931929017625683</v>
      </c>
      <c r="K193" s="97">
        <f ca="1">DSUM($B$133:$AA$169,K$133,$C$177:$D193)</f>
        <v>0.76100259438433582</v>
      </c>
      <c r="L193" s="97">
        <f ca="1">DSUM($B$133:$AA$169,L$133,$C$177:$D193)</f>
        <v>0.80410315541454302</v>
      </c>
      <c r="M193" s="97">
        <f ca="1">DSUM($B$133:$AA$169,M$133,$C$177:$D193)</f>
        <v>0.83967334426719498</v>
      </c>
      <c r="N193" s="97">
        <f ca="1">DSUM($B$133:$AA$169,N$133,$C$177:$D193)</f>
        <v>1.2469528684232698</v>
      </c>
      <c r="O193" s="97">
        <f ca="1">DSUM($B$133:$AA$169,O$133,$C$177:$D193)</f>
        <v>1.1411834678419019</v>
      </c>
      <c r="P193" s="97">
        <f ca="1">DSUM($B$133:$AA$169,P$133,$C$177:$D193)</f>
        <v>1.1280219491497436</v>
      </c>
      <c r="Q193" s="97">
        <f ca="1">DSUM($B$133:$AA$169,Q$133,$C$177:$D193)</f>
        <v>1.1509209039786381</v>
      </c>
      <c r="R193" s="97">
        <f ca="1">DSUM($B$133:$AA$169,R$133,$C$177:$D193)</f>
        <v>1.1276853280841221</v>
      </c>
      <c r="S193" s="97">
        <f ca="1">DSUM($B$133:$AA$169,S$133,$C$177:$D193)</f>
        <v>1.0806138072337383</v>
      </c>
      <c r="T193" s="97">
        <f ca="1">DSUM($B$133:$AA$169,T$133,$C$177:$D193)</f>
        <v>1.1040039582969627</v>
      </c>
      <c r="U193" s="97">
        <f ca="1">DSUM($B$133:$AA$169,U$133,$C$177:$D193)</f>
        <v>1.0705002653533828</v>
      </c>
      <c r="V193" s="97">
        <f ca="1">DSUM($B$133:$AA$169,V$133,$C$177:$D193)</f>
        <v>1.0552060450285625</v>
      </c>
      <c r="W193" s="97">
        <f ca="1">DSUM($B$133:$AA$169,W$133,$C$177:$D193)</f>
        <v>1.0572814387094662</v>
      </c>
      <c r="X193" s="97">
        <f ca="1">DSUM($B$133:$AA$169,X$133,$C$177:$D193)</f>
        <v>1.0464049932590327</v>
      </c>
      <c r="Y193" s="323">
        <f>DSUM($B$133:$Y$169,Y$133,$C$177:$D193)</f>
        <v>19.608951628775184</v>
      </c>
    </row>
    <row r="194" spans="2:25">
      <c r="B194" s="23" t="s">
        <v>137</v>
      </c>
      <c r="C194" s="96" t="s">
        <v>138</v>
      </c>
      <c r="D194" s="96" t="s">
        <v>139</v>
      </c>
      <c r="E194" s="97">
        <f ca="1">DSUM($B$133:$AA$169,E$133,$C$177:$D194)</f>
        <v>0.23511513425674274</v>
      </c>
      <c r="F194" s="97">
        <f ca="1">DSUM($B$133:$AA$169,F$133,$C$177:$D194)</f>
        <v>0.39831230628192454</v>
      </c>
      <c r="G194" s="97">
        <f ca="1">DSUM($B$133:$AA$169,G$133,$C$177:$D194)</f>
        <v>0.50989379054012363</v>
      </c>
      <c r="H194" s="97">
        <f ca="1">DSUM($B$133:$AA$169,H$133,$C$177:$D194)</f>
        <v>0.59564607393647007</v>
      </c>
      <c r="I194" s="97">
        <f ca="1">DSUM($B$133:$AA$169,I$133,$C$177:$D194)</f>
        <v>0.66987969322400553</v>
      </c>
      <c r="J194" s="97">
        <f ca="1">DSUM($B$133:$AA$169,J$133,$C$177:$D194)</f>
        <v>0.73323980553037893</v>
      </c>
      <c r="K194" s="97">
        <f ca="1">DSUM($B$133:$AA$169,K$133,$C$177:$D194)</f>
        <v>0.78666278762011732</v>
      </c>
      <c r="L194" s="97">
        <f ca="1">DSUM($B$133:$AA$169,L$133,$C$177:$D194)</f>
        <v>0.83121309596437243</v>
      </c>
      <c r="M194" s="97">
        <f ca="1">DSUM($B$133:$AA$169,M$133,$C$177:$D194)</f>
        <v>0.86797867130337347</v>
      </c>
      <c r="N194" s="97">
        <f ca="1">DSUM($B$133:$AA$169,N$133,$C$177:$D194)</f>
        <v>1.3025114373969062</v>
      </c>
      <c r="O194" s="97">
        <f ca="1">DSUM($B$133:$AA$169,O$133,$C$177:$D194)</f>
        <v>1.1885494501391689</v>
      </c>
      <c r="P194" s="97">
        <f ca="1">DSUM($B$133:$AA$169,P$133,$C$177:$D194)</f>
        <v>1.1738482088498317</v>
      </c>
      <c r="Q194" s="97">
        <f ca="1">DSUM($B$133:$AA$169,Q$133,$C$177:$D194)</f>
        <v>1.1978823412885029</v>
      </c>
      <c r="R194" s="97">
        <f ca="1">DSUM($B$133:$AA$169,R$133,$C$177:$D194)</f>
        <v>1.1727080070522049</v>
      </c>
      <c r="S194" s="97">
        <f ca="1">DSUM($B$133:$AA$169,S$133,$C$177:$D194)</f>
        <v>1.1221434028128225</v>
      </c>
      <c r="T194" s="97">
        <f ca="1">DSUM($B$133:$AA$169,T$133,$C$177:$D194)</f>
        <v>1.1470146640342651</v>
      </c>
      <c r="U194" s="97">
        <f ca="1">DSUM($B$133:$AA$169,U$133,$C$177:$D194)</f>
        <v>1.1111001929989797</v>
      </c>
      <c r="V194" s="97">
        <f ca="1">DSUM($B$133:$AA$169,V$133,$C$177:$D194)</f>
        <v>1.0947074183732928</v>
      </c>
      <c r="W194" s="97">
        <f ca="1">DSUM($B$133:$AA$169,W$133,$C$177:$D194)</f>
        <v>1.0969274050635078</v>
      </c>
      <c r="X194" s="97">
        <f ca="1">DSUM($B$133:$AA$169,X$133,$C$177:$D194)</f>
        <v>1.0853237422238045</v>
      </c>
      <c r="Y194" s="323">
        <f>DSUM($B$133:$Y$169,Y$133,$C$177:$D194)</f>
        <v>20.301171690914874</v>
      </c>
    </row>
    <row r="195" spans="2:25">
      <c r="B195" s="23" t="s">
        <v>140</v>
      </c>
      <c r="C195" s="96" t="s">
        <v>141</v>
      </c>
      <c r="D195" s="96" t="s">
        <v>142</v>
      </c>
      <c r="E195" s="97">
        <f ca="1">DSUM($B$133:$AA$169,E$133,$C$177:$D195)</f>
        <v>0.27053871206316549</v>
      </c>
      <c r="F195" s="97">
        <f ca="1">DSUM($B$133:$AA$169,F$133,$C$177:$D195)</f>
        <v>0.45831796715229295</v>
      </c>
      <c r="G195" s="97">
        <f ca="1">DSUM($B$133:$AA$169,G$133,$C$177:$D195)</f>
        <v>0.58670116116252169</v>
      </c>
      <c r="H195" s="97">
        <f ca="1">DSUM($B$133:$AA$169,H$133,$C$177:$D195)</f>
        <v>0.68536088728950251</v>
      </c>
      <c r="I195" s="97">
        <f ca="1">DSUM($B$133:$AA$169,I$133,$C$177:$D195)</f>
        <v>0.7707639544455378</v>
      </c>
      <c r="J195" s="97">
        <f ca="1">DSUM($B$133:$AA$169,J$133,$C$177:$D195)</f>
        <v>0.84365311030325607</v>
      </c>
      <c r="K195" s="97">
        <f ca="1">DSUM($B$133:$AA$169,K$133,$C$177:$D195)</f>
        <v>0.9051061695594208</v>
      </c>
      <c r="L195" s="97">
        <f ca="1">DSUM($B$133:$AA$169,L$133,$C$177:$D195)</f>
        <v>0.95634828155672924</v>
      </c>
      <c r="M195" s="97">
        <f ca="1">DSUM($B$133:$AA$169,M$133,$C$177:$D195)</f>
        <v>0.99863157131302871</v>
      </c>
      <c r="N195" s="97">
        <f ca="1">DSUM($B$133:$AA$169,N$133,$C$177:$D195)</f>
        <v>1.4991156413467681</v>
      </c>
      <c r="O195" s="97">
        <f ca="1">DSUM($B$133:$AA$169,O$133,$C$177:$D195)</f>
        <v>1.3677876678790886</v>
      </c>
      <c r="P195" s="97">
        <f ca="1">DSUM($B$133:$AA$169,P$133,$C$177:$D195)</f>
        <v>1.3508070143421869</v>
      </c>
      <c r="Q195" s="97">
        <f ca="1">DSUM($B$133:$AA$169,Q$133,$C$177:$D195)</f>
        <v>1.3784519762370711</v>
      </c>
      <c r="R195" s="97">
        <f ca="1">DSUM($B$133:$AA$169,R$133,$C$177:$D195)</f>
        <v>1.3494175207198733</v>
      </c>
      <c r="S195" s="97">
        <f ca="1">DSUM($B$133:$AA$169,S$133,$C$177:$D195)</f>
        <v>1.291139092063238</v>
      </c>
      <c r="T195" s="97">
        <f ca="1">DSUM($B$133:$AA$169,T$133,$C$177:$D195)</f>
        <v>1.3197588378883298</v>
      </c>
      <c r="U195" s="97">
        <f ca="1">DSUM($B$133:$AA$169,U$133,$C$177:$D195)</f>
        <v>1.278360629722763</v>
      </c>
      <c r="V195" s="97">
        <f ca="1">DSUM($B$133:$AA$169,V$133,$C$177:$D195)</f>
        <v>1.2594511619281183</v>
      </c>
      <c r="W195" s="97">
        <f ca="1">DSUM($B$133:$AA$169,W$133,$C$177:$D195)</f>
        <v>1.2619830231661273</v>
      </c>
      <c r="X195" s="97">
        <f ca="1">DSUM($B$133:$AA$169,X$133,$C$177:$D195)</f>
        <v>1.2485919675601944</v>
      </c>
      <c r="Y195" s="323">
        <f>DSUM($B$133:$Y$169,Y$133,$C$177:$D195)</f>
        <v>23.436750415643886</v>
      </c>
    </row>
    <row r="196" spans="2:25">
      <c r="B196" s="23" t="s">
        <v>143</v>
      </c>
      <c r="C196" s="96" t="s">
        <v>144</v>
      </c>
      <c r="D196" s="96" t="s">
        <v>145</v>
      </c>
      <c r="E196" s="97">
        <f ca="1">DSUM($B$133:$AA$169,E$133,$C$177:$D196)</f>
        <v>0.2917928587470191</v>
      </c>
      <c r="F196" s="97">
        <f ca="1">DSUM($B$133:$AA$169,F$133,$C$177:$D196)</f>
        <v>0.49432136367451401</v>
      </c>
      <c r="G196" s="97">
        <f ca="1">DSUM($B$133:$AA$169,G$133,$C$177:$D196)</f>
        <v>0.63278558353596048</v>
      </c>
      <c r="H196" s="97">
        <f ca="1">DSUM($B$133:$AA$169,H$133,$C$177:$D196)</f>
        <v>0.73918977530132202</v>
      </c>
      <c r="I196" s="97">
        <f ca="1">DSUM($B$133:$AA$169,I$133,$C$177:$D196)</f>
        <v>0.8312945111784571</v>
      </c>
      <c r="J196" s="97">
        <f ca="1">DSUM($B$133:$AA$169,J$133,$C$177:$D196)</f>
        <v>0.90990109316698231</v>
      </c>
      <c r="K196" s="97">
        <f ca="1">DSUM($B$133:$AA$169,K$133,$C$177:$D196)</f>
        <v>0.97617219872300287</v>
      </c>
      <c r="L196" s="97">
        <f ca="1">DSUM($B$133:$AA$169,L$133,$C$177:$D196)</f>
        <v>1.0314293929121432</v>
      </c>
      <c r="M196" s="97">
        <f ca="1">DSUM($B$133:$AA$169,M$133,$C$177:$D196)</f>
        <v>1.0770233113188219</v>
      </c>
      <c r="N196" s="97">
        <f ca="1">DSUM($B$133:$AA$169,N$133,$C$177:$D196)</f>
        <v>1.6170781637166851</v>
      </c>
      <c r="O196" s="97">
        <f ca="1">DSUM($B$133:$AA$169,O$133,$C$177:$D196)</f>
        <v>1.4753305985230405</v>
      </c>
      <c r="P196" s="97">
        <f ca="1">DSUM($B$133:$AA$169,P$133,$C$177:$D196)</f>
        <v>1.4569822976375999</v>
      </c>
      <c r="Q196" s="97">
        <f ca="1">DSUM($B$133:$AA$169,Q$133,$C$177:$D196)</f>
        <v>1.486793757206212</v>
      </c>
      <c r="R196" s="97">
        <f ca="1">DSUM($B$133:$AA$169,R$133,$C$177:$D196)</f>
        <v>1.4554432289204744</v>
      </c>
      <c r="S196" s="97">
        <f ca="1">DSUM($B$133:$AA$169,S$133,$C$177:$D196)</f>
        <v>1.3925365056134871</v>
      </c>
      <c r="T196" s="97">
        <f ca="1">DSUM($B$133:$AA$169,T$133,$C$177:$D196)</f>
        <v>1.4234053422007686</v>
      </c>
      <c r="U196" s="97">
        <f ca="1">DSUM($B$133:$AA$169,U$133,$C$177:$D196)</f>
        <v>1.3787168917570332</v>
      </c>
      <c r="V196" s="97">
        <f ca="1">DSUM($B$133:$AA$169,V$133,$C$177:$D196)</f>
        <v>1.3582974080610137</v>
      </c>
      <c r="W196" s="97">
        <f ca="1">DSUM($B$133:$AA$169,W$133,$C$177:$D196)</f>
        <v>1.3610163940276989</v>
      </c>
      <c r="X196" s="97">
        <f ca="1">DSUM($B$133:$AA$169,X$133,$C$177:$D196)</f>
        <v>1.3465529027620284</v>
      </c>
      <c r="Y196" s="323">
        <f>DSUM($B$133:$Y$169,Y$133,$C$177:$D196)</f>
        <v>25.318097650481292</v>
      </c>
    </row>
    <row r="197" spans="2:25">
      <c r="B197" s="23" t="s">
        <v>146</v>
      </c>
      <c r="C197" s="96" t="s">
        <v>147</v>
      </c>
      <c r="D197" s="96" t="s">
        <v>148</v>
      </c>
      <c r="E197" s="97">
        <f ca="1">DSUM($B$133:$AA$169,E$133,$C$177:$D197)</f>
        <v>0.32260651494131826</v>
      </c>
      <c r="F197" s="97">
        <f ca="1">DSUM($B$133:$AA$169,F$133,$C$177:$D197)</f>
        <v>0.54653902661738663</v>
      </c>
      <c r="G197" s="97">
        <f ca="1">DSUM($B$133:$AA$169,G$133,$C$177:$D197)</f>
        <v>0.69965114617916013</v>
      </c>
      <c r="H197" s="97">
        <f ca="1">DSUM($B$133:$AA$169,H$133,$C$177:$D197)</f>
        <v>0.81732343402215391</v>
      </c>
      <c r="I197" s="97">
        <f ca="1">DSUM($B$133:$AA$169,I$133,$C$177:$D197)</f>
        <v>0.91919105919421384</v>
      </c>
      <c r="J197" s="97">
        <f ca="1">DSUM($B$133:$AA$169,J$133,$C$177:$D197)</f>
        <v>1.0061385655731658</v>
      </c>
      <c r="K197" s="97">
        <f ca="1">DSUM($B$133:$AA$169,K$133,$C$177:$D197)</f>
        <v>1.0794502409121278</v>
      </c>
      <c r="L197" s="97">
        <f ca="1">DSUM($B$133:$AA$169,L$133,$C$177:$D197)</f>
        <v>1.1405862536350184</v>
      </c>
      <c r="M197" s="97">
        <f ca="1">DSUM($B$133:$AA$169,M$133,$C$177:$D197)</f>
        <v>1.1910391134406046</v>
      </c>
      <c r="N197" s="97">
        <f ca="1">DSUM($B$133:$AA$169,N$133,$C$177:$D197)</f>
        <v>1.7637937459955382</v>
      </c>
      <c r="O197" s="97">
        <f ca="1">DSUM($B$133:$AA$169,O$133,$C$177:$D197)</f>
        <v>1.6154503063664412</v>
      </c>
      <c r="P197" s="97">
        <f ca="1">DSUM($B$133:$AA$169,P$133,$C$177:$D197)</f>
        <v>1.5971730874679726</v>
      </c>
      <c r="Q197" s="97">
        <f ca="1">DSUM($B$133:$AA$169,Q$133,$C$177:$D197)</f>
        <v>1.6295101513994625</v>
      </c>
      <c r="R197" s="97">
        <f ca="1">DSUM($B$133:$AA$169,R$133,$C$177:$D197)</f>
        <v>1.5969611897083056</v>
      </c>
      <c r="S197" s="97">
        <f ca="1">DSUM($B$133:$AA$169,S$133,$C$177:$D197)</f>
        <v>1.5308748409684643</v>
      </c>
      <c r="T197" s="97">
        <f ca="1">DSUM($B$133:$AA$169,T$133,$C$177:$D197)</f>
        <v>1.563782535910889</v>
      </c>
      <c r="U197" s="97">
        <f ca="1">DSUM($B$133:$AA$169,U$133,$C$177:$D197)</f>
        <v>1.5167093232727098</v>
      </c>
      <c r="V197" s="97">
        <f ca="1">DSUM($B$133:$AA$169,V$133,$C$177:$D197)</f>
        <v>1.4952082001141962</v>
      </c>
      <c r="W197" s="97">
        <f ca="1">DSUM($B$133:$AA$169,W$133,$C$177:$D197)</f>
        <v>1.4981028227675954</v>
      </c>
      <c r="X197" s="97">
        <f ca="1">DSUM($B$133:$AA$169,X$133,$C$177:$D197)</f>
        <v>1.4827834376203177</v>
      </c>
      <c r="Y197" s="323">
        <f>DSUM($B$133:$Y$169,Y$133,$C$177:$D197)</f>
        <v>27.965490045192247</v>
      </c>
    </row>
    <row r="198" spans="2:25">
      <c r="B198" s="23" t="s">
        <v>149</v>
      </c>
      <c r="C198" s="96" t="s">
        <v>150</v>
      </c>
      <c r="D198" s="96" t="s">
        <v>151</v>
      </c>
      <c r="E198" s="97">
        <f ca="1">DSUM($B$133:$AA$169,E$133,$C$177:$D198)</f>
        <v>0.32260651494131826</v>
      </c>
      <c r="F198" s="97">
        <f ca="1">DSUM($B$133:$AA$169,F$133,$C$177:$D198)</f>
        <v>0.54653902661738663</v>
      </c>
      <c r="G198" s="97">
        <f ca="1">DSUM($B$133:$AA$169,G$133,$C$177:$D198)</f>
        <v>0.69965114617916013</v>
      </c>
      <c r="H198" s="97">
        <f ca="1">DSUM($B$133:$AA$169,H$133,$C$177:$D198)</f>
        <v>0.81732343402215391</v>
      </c>
      <c r="I198" s="97">
        <f ca="1">DSUM($B$133:$AA$169,I$133,$C$177:$D198)</f>
        <v>0.91919105919421384</v>
      </c>
      <c r="J198" s="97">
        <f ca="1">DSUM($B$133:$AA$169,J$133,$C$177:$D198)</f>
        <v>1.0061385655731658</v>
      </c>
      <c r="K198" s="97">
        <f ca="1">DSUM($B$133:$AA$169,K$133,$C$177:$D198)</f>
        <v>1.0794502409121278</v>
      </c>
      <c r="L198" s="97">
        <f ca="1">DSUM($B$133:$AA$169,L$133,$C$177:$D198)</f>
        <v>1.1405862536350184</v>
      </c>
      <c r="M198" s="97">
        <f ca="1">DSUM($B$133:$AA$169,M$133,$C$177:$D198)</f>
        <v>1.1910391134406046</v>
      </c>
      <c r="N198" s="97">
        <f ca="1">DSUM($B$133:$AA$169,N$133,$C$177:$D198)</f>
        <v>1.7637937459955382</v>
      </c>
      <c r="O198" s="97">
        <f ca="1">DSUM($B$133:$AA$169,O$133,$C$177:$D198)</f>
        <v>1.6154503063664412</v>
      </c>
      <c r="P198" s="97">
        <f ca="1">DSUM($B$133:$AA$169,P$133,$C$177:$D198)</f>
        <v>1.5971730874679726</v>
      </c>
      <c r="Q198" s="97">
        <f ca="1">DSUM($B$133:$AA$169,Q$133,$C$177:$D198)</f>
        <v>1.6295101513994625</v>
      </c>
      <c r="R198" s="97">
        <f ca="1">DSUM($B$133:$AA$169,R$133,$C$177:$D198)</f>
        <v>1.5969611897083056</v>
      </c>
      <c r="S198" s="97">
        <f ca="1">DSUM($B$133:$AA$169,S$133,$C$177:$D198)</f>
        <v>1.5308748409684643</v>
      </c>
      <c r="T198" s="97">
        <f ca="1">DSUM($B$133:$AA$169,T$133,$C$177:$D198)</f>
        <v>1.563782535910889</v>
      </c>
      <c r="U198" s="97">
        <f ca="1">DSUM($B$133:$AA$169,U$133,$C$177:$D198)</f>
        <v>1.5167093232727098</v>
      </c>
      <c r="V198" s="97">
        <f ca="1">DSUM($B$133:$AA$169,V$133,$C$177:$D198)</f>
        <v>1.4952082001141962</v>
      </c>
      <c r="W198" s="97">
        <f ca="1">DSUM($B$133:$AA$169,W$133,$C$177:$D198)</f>
        <v>1.4981028227675954</v>
      </c>
      <c r="X198" s="97">
        <f ca="1">DSUM($B$133:$AA$169,X$133,$C$177:$D198)</f>
        <v>1.4827834376203177</v>
      </c>
      <c r="Y198" s="323">
        <f>DSUM($B$133:$Y$169,Y$133,$C$177:$D198)</f>
        <v>27.965490045192247</v>
      </c>
    </row>
    <row r="199" spans="2:25">
      <c r="B199" s="23" t="s">
        <v>152</v>
      </c>
      <c r="C199" s="96" t="s">
        <v>153</v>
      </c>
      <c r="D199" s="96" t="s">
        <v>154</v>
      </c>
      <c r="E199" s="97">
        <f ca="1">DSUM($B$133:$AA$169,E$133,$C$177:$D199)</f>
        <v>0.32260651494131826</v>
      </c>
      <c r="F199" s="97">
        <f ca="1">DSUM($B$133:$AA$169,F$133,$C$177:$D199)</f>
        <v>0.54653902661738663</v>
      </c>
      <c r="G199" s="97">
        <f ca="1">DSUM($B$133:$AA$169,G$133,$C$177:$D199)</f>
        <v>0.69965114617916013</v>
      </c>
      <c r="H199" s="97">
        <f ca="1">DSUM($B$133:$AA$169,H$133,$C$177:$D199)</f>
        <v>0.81732343402215391</v>
      </c>
      <c r="I199" s="97">
        <f ca="1">DSUM($B$133:$AA$169,I$133,$C$177:$D199)</f>
        <v>0.91919105919421384</v>
      </c>
      <c r="J199" s="97">
        <f ca="1">DSUM($B$133:$AA$169,J$133,$C$177:$D199)</f>
        <v>1.0061385655731658</v>
      </c>
      <c r="K199" s="97">
        <f ca="1">DSUM($B$133:$AA$169,K$133,$C$177:$D199)</f>
        <v>1.0794502409121278</v>
      </c>
      <c r="L199" s="97">
        <f ca="1">DSUM($B$133:$AA$169,L$133,$C$177:$D199)</f>
        <v>1.1405862536350184</v>
      </c>
      <c r="M199" s="97">
        <f ca="1">DSUM($B$133:$AA$169,M$133,$C$177:$D199)</f>
        <v>1.1910391134406046</v>
      </c>
      <c r="N199" s="97">
        <f ca="1">DSUM($B$133:$AA$169,N$133,$C$177:$D199)</f>
        <v>1.7637937459955382</v>
      </c>
      <c r="O199" s="97">
        <f ca="1">DSUM($B$133:$AA$169,O$133,$C$177:$D199)</f>
        <v>1.6154503063664412</v>
      </c>
      <c r="P199" s="97">
        <f ca="1">DSUM($B$133:$AA$169,P$133,$C$177:$D199)</f>
        <v>1.5971730874679726</v>
      </c>
      <c r="Q199" s="97">
        <f ca="1">DSUM($B$133:$AA$169,Q$133,$C$177:$D199)</f>
        <v>1.6295101513994625</v>
      </c>
      <c r="R199" s="97">
        <f ca="1">DSUM($B$133:$AA$169,R$133,$C$177:$D199)</f>
        <v>1.5969611897083056</v>
      </c>
      <c r="S199" s="97">
        <f ca="1">DSUM($B$133:$AA$169,S$133,$C$177:$D199)</f>
        <v>1.5308748409684643</v>
      </c>
      <c r="T199" s="97">
        <f ca="1">DSUM($B$133:$AA$169,T$133,$C$177:$D199)</f>
        <v>1.563782535910889</v>
      </c>
      <c r="U199" s="97">
        <f ca="1">DSUM($B$133:$AA$169,U$133,$C$177:$D199)</f>
        <v>1.5167093232727098</v>
      </c>
      <c r="V199" s="97">
        <f ca="1">DSUM($B$133:$AA$169,V$133,$C$177:$D199)</f>
        <v>1.4952082001141962</v>
      </c>
      <c r="W199" s="97">
        <f ca="1">DSUM($B$133:$AA$169,W$133,$C$177:$D199)</f>
        <v>1.4981028227675954</v>
      </c>
      <c r="X199" s="97">
        <f ca="1">DSUM($B$133:$AA$169,X$133,$C$177:$D199)</f>
        <v>1.4827834376203177</v>
      </c>
      <c r="Y199" s="323">
        <f>DSUM($B$133:$Y$169,Y$133,$C$177:$D199)</f>
        <v>27.965490045192247</v>
      </c>
    </row>
    <row r="200" spans="2:25">
      <c r="B200" s="23" t="s">
        <v>155</v>
      </c>
      <c r="C200" s="96" t="s">
        <v>156</v>
      </c>
      <c r="D200" s="96" t="s">
        <v>157</v>
      </c>
      <c r="E200" s="97">
        <f ca="1">DSUM($B$133:$AA$169,E$133,$C$177:$D200)</f>
        <v>0.32260651494131826</v>
      </c>
      <c r="F200" s="97">
        <f ca="1">DSUM($B$133:$AA$169,F$133,$C$177:$D200)</f>
        <v>0.54653902661738663</v>
      </c>
      <c r="G200" s="97">
        <f ca="1">DSUM($B$133:$AA$169,G$133,$C$177:$D200)</f>
        <v>0.69965114617916013</v>
      </c>
      <c r="H200" s="97">
        <f ca="1">DSUM($B$133:$AA$169,H$133,$C$177:$D200)</f>
        <v>0.81732343402215391</v>
      </c>
      <c r="I200" s="97">
        <f ca="1">DSUM($B$133:$AA$169,I$133,$C$177:$D200)</f>
        <v>0.91919105919421384</v>
      </c>
      <c r="J200" s="97">
        <f ca="1">DSUM($B$133:$AA$169,J$133,$C$177:$D200)</f>
        <v>1.0061385655731658</v>
      </c>
      <c r="K200" s="97">
        <f ca="1">DSUM($B$133:$AA$169,K$133,$C$177:$D200)</f>
        <v>1.0794502409121278</v>
      </c>
      <c r="L200" s="97">
        <f ca="1">DSUM($B$133:$AA$169,L$133,$C$177:$D200)</f>
        <v>1.1405862536350184</v>
      </c>
      <c r="M200" s="97">
        <f ca="1">DSUM($B$133:$AA$169,M$133,$C$177:$D200)</f>
        <v>1.1910391134406046</v>
      </c>
      <c r="N200" s="97">
        <f ca="1">DSUM($B$133:$AA$169,N$133,$C$177:$D200)</f>
        <v>1.7637937459955382</v>
      </c>
      <c r="O200" s="97">
        <f ca="1">DSUM($B$133:$AA$169,O$133,$C$177:$D200)</f>
        <v>1.6154503063664412</v>
      </c>
      <c r="P200" s="97">
        <f ca="1">DSUM($B$133:$AA$169,P$133,$C$177:$D200)</f>
        <v>1.5971730874679726</v>
      </c>
      <c r="Q200" s="97">
        <f ca="1">DSUM($B$133:$AA$169,Q$133,$C$177:$D200)</f>
        <v>1.6295101513994625</v>
      </c>
      <c r="R200" s="97">
        <f ca="1">DSUM($B$133:$AA$169,R$133,$C$177:$D200)</f>
        <v>1.5969611897083056</v>
      </c>
      <c r="S200" s="97">
        <f ca="1">DSUM($B$133:$AA$169,S$133,$C$177:$D200)</f>
        <v>1.5308748409684643</v>
      </c>
      <c r="T200" s="97">
        <f ca="1">DSUM($B$133:$AA$169,T$133,$C$177:$D200)</f>
        <v>1.563782535910889</v>
      </c>
      <c r="U200" s="97">
        <f ca="1">DSUM($B$133:$AA$169,U$133,$C$177:$D200)</f>
        <v>1.5167093232727098</v>
      </c>
      <c r="V200" s="97">
        <f ca="1">DSUM($B$133:$AA$169,V$133,$C$177:$D200)</f>
        <v>1.4952082001141962</v>
      </c>
      <c r="W200" s="97">
        <f ca="1">DSUM($B$133:$AA$169,W$133,$C$177:$D200)</f>
        <v>1.4981028227675954</v>
      </c>
      <c r="X200" s="97">
        <f ca="1">DSUM($B$133:$AA$169,X$133,$C$177:$D200)</f>
        <v>1.4827834376203177</v>
      </c>
      <c r="Y200" s="323">
        <f>DSUM($B$133:$Y$169,Y$133,$C$177:$D200)</f>
        <v>27.965490045192247</v>
      </c>
    </row>
    <row r="201" spans="2:25">
      <c r="B201" s="23" t="s">
        <v>158</v>
      </c>
      <c r="C201" s="96" t="s">
        <v>159</v>
      </c>
      <c r="D201" s="96" t="s">
        <v>160</v>
      </c>
      <c r="E201" s="97">
        <f ca="1">DSUM($B$133:$AA$169,E$133,$C$177:$D201)</f>
        <v>0.32260651494131826</v>
      </c>
      <c r="F201" s="97">
        <f ca="1">DSUM($B$133:$AA$169,F$133,$C$177:$D201)</f>
        <v>0.54653902661738663</v>
      </c>
      <c r="G201" s="97">
        <f ca="1">DSUM($B$133:$AA$169,G$133,$C$177:$D201)</f>
        <v>0.69965114617916013</v>
      </c>
      <c r="H201" s="97">
        <f ca="1">DSUM($B$133:$AA$169,H$133,$C$177:$D201)</f>
        <v>0.81732343402215391</v>
      </c>
      <c r="I201" s="97">
        <f ca="1">DSUM($B$133:$AA$169,I$133,$C$177:$D201)</f>
        <v>0.91919105919421384</v>
      </c>
      <c r="J201" s="97">
        <f ca="1">DSUM($B$133:$AA$169,J$133,$C$177:$D201)</f>
        <v>1.0061385655731658</v>
      </c>
      <c r="K201" s="97">
        <f ca="1">DSUM($B$133:$AA$169,K$133,$C$177:$D201)</f>
        <v>1.0794502409121278</v>
      </c>
      <c r="L201" s="97">
        <f ca="1">DSUM($B$133:$AA$169,L$133,$C$177:$D201)</f>
        <v>1.1405862536350184</v>
      </c>
      <c r="M201" s="97">
        <f ca="1">DSUM($B$133:$AA$169,M$133,$C$177:$D201)</f>
        <v>1.1910391134406046</v>
      </c>
      <c r="N201" s="97">
        <f ca="1">DSUM($B$133:$AA$169,N$133,$C$177:$D201)</f>
        <v>1.7637937459955382</v>
      </c>
      <c r="O201" s="97">
        <f ca="1">DSUM($B$133:$AA$169,O$133,$C$177:$D201)</f>
        <v>1.6154503063664412</v>
      </c>
      <c r="P201" s="97">
        <f ca="1">DSUM($B$133:$AA$169,P$133,$C$177:$D201)</f>
        <v>1.5971730874679726</v>
      </c>
      <c r="Q201" s="97">
        <f ca="1">DSUM($B$133:$AA$169,Q$133,$C$177:$D201)</f>
        <v>1.6295101513994625</v>
      </c>
      <c r="R201" s="97">
        <f ca="1">DSUM($B$133:$AA$169,R$133,$C$177:$D201)</f>
        <v>1.5969611897083056</v>
      </c>
      <c r="S201" s="97">
        <f ca="1">DSUM($B$133:$AA$169,S$133,$C$177:$D201)</f>
        <v>1.5308748409684643</v>
      </c>
      <c r="T201" s="97">
        <f ca="1">DSUM($B$133:$AA$169,T$133,$C$177:$D201)</f>
        <v>1.563782535910889</v>
      </c>
      <c r="U201" s="97">
        <f ca="1">DSUM($B$133:$AA$169,U$133,$C$177:$D201)</f>
        <v>1.5167093232727098</v>
      </c>
      <c r="V201" s="97">
        <f ca="1">DSUM($B$133:$AA$169,V$133,$C$177:$D201)</f>
        <v>1.4952082001141962</v>
      </c>
      <c r="W201" s="97">
        <f ca="1">DSUM($B$133:$AA$169,W$133,$C$177:$D201)</f>
        <v>1.4981028227675954</v>
      </c>
      <c r="X201" s="97">
        <f ca="1">DSUM($B$133:$AA$169,X$133,$C$177:$D201)</f>
        <v>1.4827834376203177</v>
      </c>
      <c r="Y201" s="323">
        <f>DSUM($B$133:$Y$169,Y$133,$C$177:$D201)</f>
        <v>27.965490045192247</v>
      </c>
    </row>
    <row r="202" spans="2:25">
      <c r="B202" s="23" t="s">
        <v>161</v>
      </c>
      <c r="C202" s="96" t="s">
        <v>162</v>
      </c>
      <c r="D202" s="96" t="s">
        <v>163</v>
      </c>
      <c r="E202" s="97">
        <f ca="1">DSUM($B$133:$AA$169,E$133,$C$177:$D202)</f>
        <v>0.32260651494131826</v>
      </c>
      <c r="F202" s="97">
        <f ca="1">DSUM($B$133:$AA$169,F$133,$C$177:$D202)</f>
        <v>0.54653902661738663</v>
      </c>
      <c r="G202" s="97">
        <f ca="1">DSUM($B$133:$AA$169,G$133,$C$177:$D202)</f>
        <v>0.69965114617916013</v>
      </c>
      <c r="H202" s="97">
        <f ca="1">DSUM($B$133:$AA$169,H$133,$C$177:$D202)</f>
        <v>0.81732343402215391</v>
      </c>
      <c r="I202" s="97">
        <f ca="1">DSUM($B$133:$AA$169,I$133,$C$177:$D202)</f>
        <v>0.91919105919421384</v>
      </c>
      <c r="J202" s="97">
        <f ca="1">DSUM($B$133:$AA$169,J$133,$C$177:$D202)</f>
        <v>1.0061385655731658</v>
      </c>
      <c r="K202" s="97">
        <f ca="1">DSUM($B$133:$AA$169,K$133,$C$177:$D202)</f>
        <v>1.0794502409121278</v>
      </c>
      <c r="L202" s="97">
        <f ca="1">DSUM($B$133:$AA$169,L$133,$C$177:$D202)</f>
        <v>1.1405862536350184</v>
      </c>
      <c r="M202" s="97">
        <f ca="1">DSUM($B$133:$AA$169,M$133,$C$177:$D202)</f>
        <v>1.1910391134406046</v>
      </c>
      <c r="N202" s="97">
        <f ca="1">DSUM($B$133:$AA$169,N$133,$C$177:$D202)</f>
        <v>1.7637937459955382</v>
      </c>
      <c r="O202" s="97">
        <f ca="1">DSUM($B$133:$AA$169,O$133,$C$177:$D202)</f>
        <v>1.6154503063664412</v>
      </c>
      <c r="P202" s="97">
        <f ca="1">DSUM($B$133:$AA$169,P$133,$C$177:$D202)</f>
        <v>1.5971730874679726</v>
      </c>
      <c r="Q202" s="97">
        <f ca="1">DSUM($B$133:$AA$169,Q$133,$C$177:$D202)</f>
        <v>1.6295101513994625</v>
      </c>
      <c r="R202" s="97">
        <f ca="1">DSUM($B$133:$AA$169,R$133,$C$177:$D202)</f>
        <v>1.5969611897083056</v>
      </c>
      <c r="S202" s="97">
        <f ca="1">DSUM($B$133:$AA$169,S$133,$C$177:$D202)</f>
        <v>1.5308748409684643</v>
      </c>
      <c r="T202" s="97">
        <f ca="1">DSUM($B$133:$AA$169,T$133,$C$177:$D202)</f>
        <v>1.563782535910889</v>
      </c>
      <c r="U202" s="97">
        <f ca="1">DSUM($B$133:$AA$169,U$133,$C$177:$D202)</f>
        <v>1.5167093232727098</v>
      </c>
      <c r="V202" s="97">
        <f ca="1">DSUM($B$133:$AA$169,V$133,$C$177:$D202)</f>
        <v>1.4952082001141962</v>
      </c>
      <c r="W202" s="97">
        <f ca="1">DSUM($B$133:$AA$169,W$133,$C$177:$D202)</f>
        <v>1.4981028227675954</v>
      </c>
      <c r="X202" s="97">
        <f ca="1">DSUM($B$133:$AA$169,X$133,$C$177:$D202)</f>
        <v>1.4827834376203177</v>
      </c>
      <c r="Y202" s="323">
        <f>DSUM($B$133:$Y$169,Y$133,$C$177:$D202)</f>
        <v>27.965490045192247</v>
      </c>
    </row>
    <row r="203" spans="2:25">
      <c r="B203" s="23" t="s">
        <v>164</v>
      </c>
      <c r="C203" s="96" t="s">
        <v>165</v>
      </c>
      <c r="D203" s="96" t="s">
        <v>166</v>
      </c>
      <c r="E203" s="97">
        <f ca="1">DSUM($B$133:$AA$169,E$133,$C$177:$D203)</f>
        <v>0.32260651494131826</v>
      </c>
      <c r="F203" s="97">
        <f ca="1">DSUM($B$133:$AA$169,F$133,$C$177:$D203)</f>
        <v>0.54653902661738663</v>
      </c>
      <c r="G203" s="97">
        <f ca="1">DSUM($B$133:$AA$169,G$133,$C$177:$D203)</f>
        <v>0.69965114617916013</v>
      </c>
      <c r="H203" s="97">
        <f ca="1">DSUM($B$133:$AA$169,H$133,$C$177:$D203)</f>
        <v>0.81732343402215391</v>
      </c>
      <c r="I203" s="97">
        <f ca="1">DSUM($B$133:$AA$169,I$133,$C$177:$D203)</f>
        <v>0.91919105919421384</v>
      </c>
      <c r="J203" s="97">
        <f ca="1">DSUM($B$133:$AA$169,J$133,$C$177:$D203)</f>
        <v>1.0061385655731658</v>
      </c>
      <c r="K203" s="97">
        <f ca="1">DSUM($B$133:$AA$169,K$133,$C$177:$D203)</f>
        <v>1.0794502409121278</v>
      </c>
      <c r="L203" s="97">
        <f ca="1">DSUM($B$133:$AA$169,L$133,$C$177:$D203)</f>
        <v>1.1405862536350184</v>
      </c>
      <c r="M203" s="97">
        <f ca="1">DSUM($B$133:$AA$169,M$133,$C$177:$D203)</f>
        <v>1.1910391134406046</v>
      </c>
      <c r="N203" s="97">
        <f ca="1">DSUM($B$133:$AA$169,N$133,$C$177:$D203)</f>
        <v>1.7637937459955382</v>
      </c>
      <c r="O203" s="97">
        <f ca="1">DSUM($B$133:$AA$169,O$133,$C$177:$D203)</f>
        <v>1.6154503063664412</v>
      </c>
      <c r="P203" s="97">
        <f ca="1">DSUM($B$133:$AA$169,P$133,$C$177:$D203)</f>
        <v>1.5971730874679726</v>
      </c>
      <c r="Q203" s="97">
        <f ca="1">DSUM($B$133:$AA$169,Q$133,$C$177:$D203)</f>
        <v>1.6295101513994625</v>
      </c>
      <c r="R203" s="97">
        <f ca="1">DSUM($B$133:$AA$169,R$133,$C$177:$D203)</f>
        <v>1.5969611897083056</v>
      </c>
      <c r="S203" s="97">
        <f ca="1">DSUM($B$133:$AA$169,S$133,$C$177:$D203)</f>
        <v>1.5308748409684643</v>
      </c>
      <c r="T203" s="97">
        <f ca="1">DSUM($B$133:$AA$169,T$133,$C$177:$D203)</f>
        <v>1.563782535910889</v>
      </c>
      <c r="U203" s="97">
        <f ca="1">DSUM($B$133:$AA$169,U$133,$C$177:$D203)</f>
        <v>1.5167093232727098</v>
      </c>
      <c r="V203" s="97">
        <f ca="1">DSUM($B$133:$AA$169,V$133,$C$177:$D203)</f>
        <v>1.4952082001141962</v>
      </c>
      <c r="W203" s="97">
        <f ca="1">DSUM($B$133:$AA$169,W$133,$C$177:$D203)</f>
        <v>1.4981028227675954</v>
      </c>
      <c r="X203" s="97">
        <f ca="1">DSUM($B$133:$AA$169,X$133,$C$177:$D203)</f>
        <v>1.4827834376203177</v>
      </c>
      <c r="Y203" s="323">
        <f>DSUM($B$133:$Y$169,Y$133,$C$177:$D203)</f>
        <v>27.965490045192247</v>
      </c>
    </row>
    <row r="204" spans="2:25">
      <c r="B204" s="23" t="s">
        <v>167</v>
      </c>
      <c r="C204" s="96" t="s">
        <v>168</v>
      </c>
      <c r="D204" s="96" t="s">
        <v>169</v>
      </c>
      <c r="E204" s="97">
        <f ca="1">DSUM($B$133:$AA$169,E$133,$C$177:$D204)</f>
        <v>0.34021431848091777</v>
      </c>
      <c r="F204" s="97">
        <f ca="1">DSUM($B$133:$AA$169,F$133,$C$177:$D204)</f>
        <v>0.57637769115617099</v>
      </c>
      <c r="G204" s="97">
        <f ca="1">DSUM($B$133:$AA$169,G$133,$C$177:$D204)</f>
        <v>0.73786003911813136</v>
      </c>
      <c r="H204" s="97">
        <f ca="1">DSUM($B$133:$AA$169,H$133,$C$177:$D204)</f>
        <v>0.86197123900548644</v>
      </c>
      <c r="I204" s="97">
        <f ca="1">DSUM($B$133:$AA$169,I$133,$C$177:$D204)</f>
        <v>0.96941765806036051</v>
      </c>
      <c r="J204" s="97">
        <f ca="1">DSUM($B$133:$AA$169,J$133,$C$177:$D204)</f>
        <v>1.0611314069481277</v>
      </c>
      <c r="K204" s="97">
        <f ca="1">DSUM($B$133:$AA$169,K$133,$C$177:$D204)</f>
        <v>1.1384662650201993</v>
      </c>
      <c r="L204" s="97">
        <f ca="1">DSUM($B$133:$AA$169,L$133,$C$177:$D204)</f>
        <v>1.2029616026195185</v>
      </c>
      <c r="M204" s="97">
        <f ca="1">DSUM($B$133:$AA$169,M$133,$C$177:$D204)</f>
        <v>1.2561910003673376</v>
      </c>
      <c r="N204" s="97">
        <f ca="1">DSUM($B$133:$AA$169,N$133,$C$177:$D204)</f>
        <v>1.8476312215834541</v>
      </c>
      <c r="O204" s="97">
        <f ca="1">DSUM($B$133:$AA$169,O$133,$C$177:$D204)</f>
        <v>1.6955187108483845</v>
      </c>
      <c r="P204" s="97">
        <f ca="1">DSUM($B$133:$AA$169,P$133,$C$177:$D204)</f>
        <v>1.6772821102281856</v>
      </c>
      <c r="Q204" s="97">
        <f ca="1">DSUM($B$133:$AA$169,Q$133,$C$177:$D204)</f>
        <v>1.7110623766527486</v>
      </c>
      <c r="R204" s="97">
        <f ca="1">DSUM($B$133:$AA$169,R$133,$C$177:$D204)</f>
        <v>1.6778285958727805</v>
      </c>
      <c r="S204" s="97">
        <f ca="1">DSUM($B$133:$AA$169,S$133,$C$177:$D204)</f>
        <v>1.6099253183141655</v>
      </c>
      <c r="T204" s="97">
        <f ca="1">DSUM($B$133:$AA$169,T$133,$C$177:$D204)</f>
        <v>1.643998075173815</v>
      </c>
      <c r="U204" s="97">
        <f ca="1">DSUM($B$133:$AA$169,U$133,$C$177:$D204)</f>
        <v>1.5955621412816678</v>
      </c>
      <c r="V204" s="97">
        <f ca="1">DSUM($B$133:$AA$169,V$133,$C$177:$D204)</f>
        <v>1.5734429384303004</v>
      </c>
      <c r="W204" s="97">
        <f ca="1">DSUM($B$133:$AA$169,W$133,$C$177:$D204)</f>
        <v>1.5764379249046792</v>
      </c>
      <c r="X204" s="97">
        <f ca="1">DSUM($B$133:$AA$169,X$133,$C$177:$D204)</f>
        <v>1.5606294575393402</v>
      </c>
      <c r="Y204" s="323">
        <f>DSUM($B$133:$Y$169,Y$133,$C$177:$D204)</f>
        <v>29.478285699312796</v>
      </c>
    </row>
    <row r="205" spans="2:25">
      <c r="B205" s="23" t="s">
        <v>170</v>
      </c>
      <c r="C205" s="96" t="s">
        <v>171</v>
      </c>
      <c r="D205" s="96" t="s">
        <v>172</v>
      </c>
      <c r="E205" s="97">
        <f ca="1">DSUM($B$133:$AA$169,E$133,$C$177:$D205)</f>
        <v>0.34021431848091777</v>
      </c>
      <c r="F205" s="97">
        <f ca="1">DSUM($B$133:$AA$169,F$133,$C$177:$D205)</f>
        <v>0.57637769115617099</v>
      </c>
      <c r="G205" s="97">
        <f ca="1">DSUM($B$133:$AA$169,G$133,$C$177:$D205)</f>
        <v>0.73786003911813136</v>
      </c>
      <c r="H205" s="97">
        <f ca="1">DSUM($B$133:$AA$169,H$133,$C$177:$D205)</f>
        <v>0.86197123900548644</v>
      </c>
      <c r="I205" s="97">
        <f ca="1">DSUM($B$133:$AA$169,I$133,$C$177:$D205)</f>
        <v>0.96941765806036051</v>
      </c>
      <c r="J205" s="97">
        <f ca="1">DSUM($B$133:$AA$169,J$133,$C$177:$D205)</f>
        <v>1.0611314069481277</v>
      </c>
      <c r="K205" s="97">
        <f ca="1">DSUM($B$133:$AA$169,K$133,$C$177:$D205)</f>
        <v>1.1384662650201993</v>
      </c>
      <c r="L205" s="97">
        <f ca="1">DSUM($B$133:$AA$169,L$133,$C$177:$D205)</f>
        <v>1.2029616026195185</v>
      </c>
      <c r="M205" s="97">
        <f ca="1">DSUM($B$133:$AA$169,M$133,$C$177:$D205)</f>
        <v>1.2561910003673376</v>
      </c>
      <c r="N205" s="97">
        <f ca="1">DSUM($B$133:$AA$169,N$133,$C$177:$D205)</f>
        <v>1.8476312215834541</v>
      </c>
      <c r="O205" s="97">
        <f ca="1">DSUM($B$133:$AA$169,O$133,$C$177:$D205)</f>
        <v>1.6955187108483845</v>
      </c>
      <c r="P205" s="97">
        <f ca="1">DSUM($B$133:$AA$169,P$133,$C$177:$D205)</f>
        <v>1.6772821102281856</v>
      </c>
      <c r="Q205" s="97">
        <f ca="1">DSUM($B$133:$AA$169,Q$133,$C$177:$D205)</f>
        <v>1.7110623766527486</v>
      </c>
      <c r="R205" s="97">
        <f ca="1">DSUM($B$133:$AA$169,R$133,$C$177:$D205)</f>
        <v>1.6778285958727805</v>
      </c>
      <c r="S205" s="97">
        <f ca="1">DSUM($B$133:$AA$169,S$133,$C$177:$D205)</f>
        <v>1.6099253183141655</v>
      </c>
      <c r="T205" s="97">
        <f ca="1">DSUM($B$133:$AA$169,T$133,$C$177:$D205)</f>
        <v>1.643998075173815</v>
      </c>
      <c r="U205" s="97">
        <f ca="1">DSUM($B$133:$AA$169,U$133,$C$177:$D205)</f>
        <v>1.5955621412816678</v>
      </c>
      <c r="V205" s="97">
        <f ca="1">DSUM($B$133:$AA$169,V$133,$C$177:$D205)</f>
        <v>1.5734429384303004</v>
      </c>
      <c r="W205" s="97">
        <f ca="1">DSUM($B$133:$AA$169,W$133,$C$177:$D205)</f>
        <v>1.5764379249046792</v>
      </c>
      <c r="X205" s="97">
        <f ca="1">DSUM($B$133:$AA$169,X$133,$C$177:$D205)</f>
        <v>1.5606294575393402</v>
      </c>
      <c r="Y205" s="323">
        <f>DSUM($B$133:$Y$169,Y$133,$C$177:$D205)</f>
        <v>29.478285699312796</v>
      </c>
    </row>
    <row r="206" spans="2:25">
      <c r="B206" s="23" t="s">
        <v>173</v>
      </c>
      <c r="C206" s="96" t="s">
        <v>174</v>
      </c>
      <c r="D206" s="96" t="s">
        <v>175</v>
      </c>
      <c r="E206" s="97">
        <f ca="1">DSUM($B$133:$AA$169,E$133,$C$177:$D206)</f>
        <v>0.34021431848091777</v>
      </c>
      <c r="F206" s="97">
        <f ca="1">DSUM($B$133:$AA$169,F$133,$C$177:$D206)</f>
        <v>0.57637769115617099</v>
      </c>
      <c r="G206" s="97">
        <f ca="1">DSUM($B$133:$AA$169,G$133,$C$177:$D206)</f>
        <v>0.73786003911813136</v>
      </c>
      <c r="H206" s="97">
        <f ca="1">DSUM($B$133:$AA$169,H$133,$C$177:$D206)</f>
        <v>0.86197123900548644</v>
      </c>
      <c r="I206" s="97">
        <f ca="1">DSUM($B$133:$AA$169,I$133,$C$177:$D206)</f>
        <v>0.96941765806036051</v>
      </c>
      <c r="J206" s="97">
        <f ca="1">DSUM($B$133:$AA$169,J$133,$C$177:$D206)</f>
        <v>1.0611314069481277</v>
      </c>
      <c r="K206" s="97">
        <f ca="1">DSUM($B$133:$AA$169,K$133,$C$177:$D206)</f>
        <v>1.1384662650201993</v>
      </c>
      <c r="L206" s="97">
        <f ca="1">DSUM($B$133:$AA$169,L$133,$C$177:$D206)</f>
        <v>1.2029616026195185</v>
      </c>
      <c r="M206" s="97">
        <f ca="1">DSUM($B$133:$AA$169,M$133,$C$177:$D206)</f>
        <v>1.2561910003673376</v>
      </c>
      <c r="N206" s="97">
        <f ca="1">DSUM($B$133:$AA$169,N$133,$C$177:$D206)</f>
        <v>1.8476312215834541</v>
      </c>
      <c r="O206" s="97">
        <f ca="1">DSUM($B$133:$AA$169,O$133,$C$177:$D206)</f>
        <v>1.6955187108483845</v>
      </c>
      <c r="P206" s="97">
        <f ca="1">DSUM($B$133:$AA$169,P$133,$C$177:$D206)</f>
        <v>1.6772821102281856</v>
      </c>
      <c r="Q206" s="97">
        <f ca="1">DSUM($B$133:$AA$169,Q$133,$C$177:$D206)</f>
        <v>1.7110623766527486</v>
      </c>
      <c r="R206" s="97">
        <f ca="1">DSUM($B$133:$AA$169,R$133,$C$177:$D206)</f>
        <v>1.6778285958727805</v>
      </c>
      <c r="S206" s="97">
        <f ca="1">DSUM($B$133:$AA$169,S$133,$C$177:$D206)</f>
        <v>1.6099253183141655</v>
      </c>
      <c r="T206" s="97">
        <f ca="1">DSUM($B$133:$AA$169,T$133,$C$177:$D206)</f>
        <v>1.643998075173815</v>
      </c>
      <c r="U206" s="97">
        <f ca="1">DSUM($B$133:$AA$169,U$133,$C$177:$D206)</f>
        <v>1.5955621412816678</v>
      </c>
      <c r="V206" s="97">
        <f ca="1">DSUM($B$133:$AA$169,V$133,$C$177:$D206)</f>
        <v>1.5734429384303004</v>
      </c>
      <c r="W206" s="97">
        <f ca="1">DSUM($B$133:$AA$169,W$133,$C$177:$D206)</f>
        <v>1.5764379249046792</v>
      </c>
      <c r="X206" s="97">
        <f ca="1">DSUM($B$133:$AA$169,X$133,$C$177:$D206)</f>
        <v>1.5606294575393402</v>
      </c>
      <c r="Y206" s="323">
        <f>DSUM($B$133:$Y$169,Y$133,$C$177:$D206)</f>
        <v>29.478285699312796</v>
      </c>
    </row>
    <row r="207" spans="2:25">
      <c r="B207" s="23" t="s">
        <v>176</v>
      </c>
      <c r="C207" s="96" t="s">
        <v>177</v>
      </c>
      <c r="D207" s="96" t="s">
        <v>178</v>
      </c>
      <c r="E207" s="97">
        <f ca="1">DSUM($B$133:$AA$169,E$133,$C$177:$D207)</f>
        <v>0.34021431848091777</v>
      </c>
      <c r="F207" s="97">
        <f ca="1">DSUM($B$133:$AA$169,F$133,$C$177:$D207)</f>
        <v>0.57637769115617099</v>
      </c>
      <c r="G207" s="97">
        <f ca="1">DSUM($B$133:$AA$169,G$133,$C$177:$D207)</f>
        <v>0.73786003911813136</v>
      </c>
      <c r="H207" s="97">
        <f ca="1">DSUM($B$133:$AA$169,H$133,$C$177:$D207)</f>
        <v>0.86197123900548644</v>
      </c>
      <c r="I207" s="97">
        <f ca="1">DSUM($B$133:$AA$169,I$133,$C$177:$D207)</f>
        <v>0.96941765806036051</v>
      </c>
      <c r="J207" s="97">
        <f ca="1">DSUM($B$133:$AA$169,J$133,$C$177:$D207)</f>
        <v>1.0611314069481277</v>
      </c>
      <c r="K207" s="97">
        <f ca="1">DSUM($B$133:$AA$169,K$133,$C$177:$D207)</f>
        <v>1.1384662650201993</v>
      </c>
      <c r="L207" s="97">
        <f ca="1">DSUM($B$133:$AA$169,L$133,$C$177:$D207)</f>
        <v>1.2029616026195185</v>
      </c>
      <c r="M207" s="97">
        <f ca="1">DSUM($B$133:$AA$169,M$133,$C$177:$D207)</f>
        <v>1.2561910003673376</v>
      </c>
      <c r="N207" s="97">
        <f ca="1">DSUM($B$133:$AA$169,N$133,$C$177:$D207)</f>
        <v>1.8476312215834541</v>
      </c>
      <c r="O207" s="97">
        <f ca="1">DSUM($B$133:$AA$169,O$133,$C$177:$D207)</f>
        <v>1.6955187108483845</v>
      </c>
      <c r="P207" s="97">
        <f ca="1">DSUM($B$133:$AA$169,P$133,$C$177:$D207)</f>
        <v>1.6772821102281856</v>
      </c>
      <c r="Q207" s="97">
        <f ca="1">DSUM($B$133:$AA$169,Q$133,$C$177:$D207)</f>
        <v>1.7110623766527486</v>
      </c>
      <c r="R207" s="97">
        <f ca="1">DSUM($B$133:$AA$169,R$133,$C$177:$D207)</f>
        <v>1.6778285958727805</v>
      </c>
      <c r="S207" s="97">
        <f ca="1">DSUM($B$133:$AA$169,S$133,$C$177:$D207)</f>
        <v>1.6099253183141655</v>
      </c>
      <c r="T207" s="97">
        <f ca="1">DSUM($B$133:$AA$169,T$133,$C$177:$D207)</f>
        <v>1.643998075173815</v>
      </c>
      <c r="U207" s="97">
        <f ca="1">DSUM($B$133:$AA$169,U$133,$C$177:$D207)</f>
        <v>1.5955621412816678</v>
      </c>
      <c r="V207" s="97">
        <f ca="1">DSUM($B$133:$AA$169,V$133,$C$177:$D207)</f>
        <v>1.5734429384303004</v>
      </c>
      <c r="W207" s="97">
        <f ca="1">DSUM($B$133:$AA$169,W$133,$C$177:$D207)</f>
        <v>1.5764379249046792</v>
      </c>
      <c r="X207" s="97">
        <f ca="1">DSUM($B$133:$AA$169,X$133,$C$177:$D207)</f>
        <v>1.5606294575393402</v>
      </c>
      <c r="Y207" s="323">
        <f>DSUM($B$133:$Y$169,Y$133,$C$177:$D207)</f>
        <v>29.478285699312796</v>
      </c>
    </row>
    <row r="208" spans="2:25">
      <c r="B208" s="23" t="s">
        <v>179</v>
      </c>
      <c r="C208" s="96" t="s">
        <v>180</v>
      </c>
      <c r="D208" s="96" t="s">
        <v>181</v>
      </c>
      <c r="E208" s="97">
        <f ca="1">DSUM($B$133:$AA$169,E$133,$C$177:$D208)</f>
        <v>0.34021431848091777</v>
      </c>
      <c r="F208" s="97">
        <f ca="1">DSUM($B$133:$AA$169,F$133,$C$177:$D208)</f>
        <v>0.57637769115617099</v>
      </c>
      <c r="G208" s="97">
        <f ca="1">DSUM($B$133:$AA$169,G$133,$C$177:$D208)</f>
        <v>0.73786003911813136</v>
      </c>
      <c r="H208" s="97">
        <f ca="1">DSUM($B$133:$AA$169,H$133,$C$177:$D208)</f>
        <v>0.86197123900548644</v>
      </c>
      <c r="I208" s="97">
        <f ca="1">DSUM($B$133:$AA$169,I$133,$C$177:$D208)</f>
        <v>0.96941765806036051</v>
      </c>
      <c r="J208" s="97">
        <f ca="1">DSUM($B$133:$AA$169,J$133,$C$177:$D208)</f>
        <v>1.0611314069481277</v>
      </c>
      <c r="K208" s="97">
        <f ca="1">DSUM($B$133:$AA$169,K$133,$C$177:$D208)</f>
        <v>1.1384662650201993</v>
      </c>
      <c r="L208" s="97">
        <f ca="1">DSUM($B$133:$AA$169,L$133,$C$177:$D208)</f>
        <v>1.2029616026195185</v>
      </c>
      <c r="M208" s="97">
        <f ca="1">DSUM($B$133:$AA$169,M$133,$C$177:$D208)</f>
        <v>1.2561910003673376</v>
      </c>
      <c r="N208" s="97">
        <f ca="1">DSUM($B$133:$AA$169,N$133,$C$177:$D208)</f>
        <v>1.8476312215834541</v>
      </c>
      <c r="O208" s="97">
        <f ca="1">DSUM($B$133:$AA$169,O$133,$C$177:$D208)</f>
        <v>1.6955187108483845</v>
      </c>
      <c r="P208" s="97">
        <f ca="1">DSUM($B$133:$AA$169,P$133,$C$177:$D208)</f>
        <v>1.6772821102281856</v>
      </c>
      <c r="Q208" s="97">
        <f ca="1">DSUM($B$133:$AA$169,Q$133,$C$177:$D208)</f>
        <v>1.7110623766527486</v>
      </c>
      <c r="R208" s="97">
        <f ca="1">DSUM($B$133:$AA$169,R$133,$C$177:$D208)</f>
        <v>1.6778285958727805</v>
      </c>
      <c r="S208" s="97">
        <f ca="1">DSUM($B$133:$AA$169,S$133,$C$177:$D208)</f>
        <v>1.6099253183141655</v>
      </c>
      <c r="T208" s="97">
        <f ca="1">DSUM($B$133:$AA$169,T$133,$C$177:$D208)</f>
        <v>1.643998075173815</v>
      </c>
      <c r="U208" s="97">
        <f ca="1">DSUM($B$133:$AA$169,U$133,$C$177:$D208)</f>
        <v>1.5955621412816678</v>
      </c>
      <c r="V208" s="97">
        <f ca="1">DSUM($B$133:$AA$169,V$133,$C$177:$D208)</f>
        <v>1.5734429384303004</v>
      </c>
      <c r="W208" s="97">
        <f ca="1">DSUM($B$133:$AA$169,W$133,$C$177:$D208)</f>
        <v>1.5764379249046792</v>
      </c>
      <c r="X208" s="97">
        <f ca="1">DSUM($B$133:$AA$169,X$133,$C$177:$D208)</f>
        <v>1.5606294575393402</v>
      </c>
      <c r="Y208" s="323">
        <f>DSUM($B$133:$Y$169,Y$133,$C$177:$D208)</f>
        <v>29.478285699312796</v>
      </c>
    </row>
    <row r="209" spans="1:26">
      <c r="B209" s="23" t="s">
        <v>182</v>
      </c>
      <c r="C209" s="96" t="s">
        <v>183</v>
      </c>
      <c r="D209" s="96" t="s">
        <v>184</v>
      </c>
      <c r="E209" s="97">
        <f ca="1">DSUM($B$133:$AA$169,E$133,$C$177:$D209)</f>
        <v>0.34021431848091777</v>
      </c>
      <c r="F209" s="97">
        <f ca="1">DSUM($B$133:$AA$169,F$133,$C$177:$D209)</f>
        <v>0.57637769115617099</v>
      </c>
      <c r="G209" s="97">
        <f ca="1">DSUM($B$133:$AA$169,G$133,$C$177:$D209)</f>
        <v>0.73786003911813136</v>
      </c>
      <c r="H209" s="97">
        <f ca="1">DSUM($B$133:$AA$169,H$133,$C$177:$D209)</f>
        <v>0.86197123900548644</v>
      </c>
      <c r="I209" s="97">
        <f ca="1">DSUM($B$133:$AA$169,I$133,$C$177:$D209)</f>
        <v>0.96941765806036051</v>
      </c>
      <c r="J209" s="97">
        <f ca="1">DSUM($B$133:$AA$169,J$133,$C$177:$D209)</f>
        <v>1.0611314069481277</v>
      </c>
      <c r="K209" s="97">
        <f ca="1">DSUM($B$133:$AA$169,K$133,$C$177:$D209)</f>
        <v>1.1384662650201993</v>
      </c>
      <c r="L209" s="97">
        <f ca="1">DSUM($B$133:$AA$169,L$133,$C$177:$D209)</f>
        <v>1.2029616026195185</v>
      </c>
      <c r="M209" s="97">
        <f ca="1">DSUM($B$133:$AA$169,M$133,$C$177:$D209)</f>
        <v>1.2561910003673376</v>
      </c>
      <c r="N209" s="97">
        <f ca="1">DSUM($B$133:$AA$169,N$133,$C$177:$D209)</f>
        <v>1.8476312215834541</v>
      </c>
      <c r="O209" s="97">
        <f ca="1">DSUM($B$133:$AA$169,O$133,$C$177:$D209)</f>
        <v>1.6955187108483845</v>
      </c>
      <c r="P209" s="97">
        <f ca="1">DSUM($B$133:$AA$169,P$133,$C$177:$D209)</f>
        <v>1.6772821102281856</v>
      </c>
      <c r="Q209" s="97">
        <f ca="1">DSUM($B$133:$AA$169,Q$133,$C$177:$D209)</f>
        <v>1.7110623766527486</v>
      </c>
      <c r="R209" s="97">
        <f ca="1">DSUM($B$133:$AA$169,R$133,$C$177:$D209)</f>
        <v>1.6778285958727805</v>
      </c>
      <c r="S209" s="97">
        <f ca="1">DSUM($B$133:$AA$169,S$133,$C$177:$D209)</f>
        <v>1.6099253183141655</v>
      </c>
      <c r="T209" s="97">
        <f ca="1">DSUM($B$133:$AA$169,T$133,$C$177:$D209)</f>
        <v>1.643998075173815</v>
      </c>
      <c r="U209" s="97">
        <f ca="1">DSUM($B$133:$AA$169,U$133,$C$177:$D209)</f>
        <v>1.5955621412816678</v>
      </c>
      <c r="V209" s="97">
        <f ca="1">DSUM($B$133:$AA$169,V$133,$C$177:$D209)</f>
        <v>1.5734429384303004</v>
      </c>
      <c r="W209" s="97">
        <f ca="1">DSUM($B$133:$AA$169,W$133,$C$177:$D209)</f>
        <v>1.5764379249046792</v>
      </c>
      <c r="X209" s="97">
        <f ca="1">DSUM($B$133:$AA$169,X$133,$C$177:$D209)</f>
        <v>1.5606294575393402</v>
      </c>
      <c r="Y209" s="323">
        <f>DSUM($B$133:$Y$169,Y$133,$C$177:$D209)</f>
        <v>29.478285699312796</v>
      </c>
    </row>
    <row r="212" spans="1:26" ht="15">
      <c r="A212" s="111" t="s">
        <v>185</v>
      </c>
      <c r="B212" s="111"/>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spans="1:26" ht="15">
      <c r="A213" s="23"/>
      <c r="B213" s="23"/>
      <c r="C213" s="73" t="s">
        <v>210</v>
      </c>
      <c r="D213" s="73" t="str">
        <f>$C$8</f>
        <v>Lighting Controls Interior-NR</v>
      </c>
      <c r="E213" s="91">
        <f t="shared" ref="E213:X213" si="38">E11</f>
        <v>2016</v>
      </c>
      <c r="F213" s="91">
        <f t="shared" si="38"/>
        <v>2017</v>
      </c>
      <c r="G213" s="91">
        <f t="shared" si="38"/>
        <v>2018</v>
      </c>
      <c r="H213" s="91">
        <f t="shared" si="38"/>
        <v>2019</v>
      </c>
      <c r="I213" s="91">
        <f t="shared" si="38"/>
        <v>2020</v>
      </c>
      <c r="J213" s="91">
        <f t="shared" si="38"/>
        <v>2021</v>
      </c>
      <c r="K213" s="91">
        <f t="shared" si="38"/>
        <v>2022</v>
      </c>
      <c r="L213" s="91">
        <f t="shared" si="38"/>
        <v>2023</v>
      </c>
      <c r="M213" s="91">
        <f t="shared" si="38"/>
        <v>2024</v>
      </c>
      <c r="N213" s="91">
        <f t="shared" si="38"/>
        <v>2025</v>
      </c>
      <c r="O213" s="91">
        <f t="shared" si="38"/>
        <v>2026</v>
      </c>
      <c r="P213" s="91">
        <f t="shared" si="38"/>
        <v>2027</v>
      </c>
      <c r="Q213" s="91">
        <f t="shared" si="38"/>
        <v>2028</v>
      </c>
      <c r="R213" s="91">
        <f t="shared" si="38"/>
        <v>2029</v>
      </c>
      <c r="S213" s="91">
        <f t="shared" si="38"/>
        <v>2030</v>
      </c>
      <c r="T213" s="91">
        <f t="shared" si="38"/>
        <v>2031</v>
      </c>
      <c r="U213" s="91">
        <f t="shared" si="38"/>
        <v>2032</v>
      </c>
      <c r="V213" s="91">
        <f t="shared" si="38"/>
        <v>2033</v>
      </c>
      <c r="W213" s="91">
        <f t="shared" si="38"/>
        <v>2034</v>
      </c>
      <c r="X213" s="91">
        <f t="shared" si="38"/>
        <v>2035</v>
      </c>
      <c r="Y213" s="23"/>
      <c r="Z213" s="73"/>
    </row>
    <row r="214" spans="1:26" ht="15">
      <c r="A214" s="23"/>
      <c r="B214" s="23"/>
      <c r="C214" s="73">
        <f>C58</f>
        <v>0</v>
      </c>
      <c r="D214" s="73"/>
      <c r="E214" s="92" t="str">
        <f>CONCATENATE("aMW_",E$11)</f>
        <v>aMW_2016</v>
      </c>
      <c r="F214" s="92" t="str">
        <f t="shared" ref="F214:X214" si="39">CONCATENATE("aMW_",F$11)</f>
        <v>aMW_2017</v>
      </c>
      <c r="G214" s="92" t="str">
        <f t="shared" si="39"/>
        <v>aMW_2018</v>
      </c>
      <c r="H214" s="92" t="str">
        <f t="shared" si="39"/>
        <v>aMW_2019</v>
      </c>
      <c r="I214" s="92" t="str">
        <f t="shared" si="39"/>
        <v>aMW_2020</v>
      </c>
      <c r="J214" s="92" t="str">
        <f t="shared" si="39"/>
        <v>aMW_2021</v>
      </c>
      <c r="K214" s="92" t="str">
        <f t="shared" si="39"/>
        <v>aMW_2022</v>
      </c>
      <c r="L214" s="92" t="str">
        <f t="shared" si="39"/>
        <v>aMW_2023</v>
      </c>
      <c r="M214" s="92" t="str">
        <f t="shared" si="39"/>
        <v>aMW_2024</v>
      </c>
      <c r="N214" s="92" t="str">
        <f t="shared" si="39"/>
        <v>aMW_2025</v>
      </c>
      <c r="O214" s="92" t="str">
        <f t="shared" si="39"/>
        <v>aMW_2026</v>
      </c>
      <c r="P214" s="92" t="str">
        <f t="shared" si="39"/>
        <v>aMW_2027</v>
      </c>
      <c r="Q214" s="92" t="str">
        <f t="shared" si="39"/>
        <v>aMW_2028</v>
      </c>
      <c r="R214" s="92" t="str">
        <f t="shared" si="39"/>
        <v>aMW_2029</v>
      </c>
      <c r="S214" s="92" t="str">
        <f t="shared" si="39"/>
        <v>aMW_2030</v>
      </c>
      <c r="T214" s="92" t="str">
        <f t="shared" si="39"/>
        <v>aMW_2031</v>
      </c>
      <c r="U214" s="92" t="str">
        <f t="shared" si="39"/>
        <v>aMW_2032</v>
      </c>
      <c r="V214" s="92" t="str">
        <f t="shared" si="39"/>
        <v>aMW_2033</v>
      </c>
      <c r="W214" s="92" t="str">
        <f t="shared" si="39"/>
        <v>aMW_2034</v>
      </c>
      <c r="X214" s="92" t="str">
        <f t="shared" si="39"/>
        <v>aMW_2035</v>
      </c>
      <c r="Y214" s="78" t="s">
        <v>78</v>
      </c>
      <c r="Z214" s="112"/>
    </row>
    <row r="215" spans="1:26">
      <c r="A215" s="23"/>
      <c r="B215" s="23"/>
      <c r="C215" s="23" t="s">
        <v>89</v>
      </c>
      <c r="D215" s="23"/>
      <c r="E215" s="99">
        <f t="shared" ref="E215:Y215" si="40">E178</f>
        <v>0</v>
      </c>
      <c r="F215" s="99">
        <f t="shared" si="40"/>
        <v>0</v>
      </c>
      <c r="G215" s="99">
        <f t="shared" si="40"/>
        <v>0</v>
      </c>
      <c r="H215" s="99">
        <f t="shared" si="40"/>
        <v>0</v>
      </c>
      <c r="I215" s="99">
        <f t="shared" si="40"/>
        <v>0</v>
      </c>
      <c r="J215" s="99">
        <f t="shared" si="40"/>
        <v>0</v>
      </c>
      <c r="K215" s="99">
        <f t="shared" si="40"/>
        <v>0</v>
      </c>
      <c r="L215" s="99">
        <f t="shared" si="40"/>
        <v>0</v>
      </c>
      <c r="M215" s="99">
        <f t="shared" si="40"/>
        <v>0</v>
      </c>
      <c r="N215" s="99">
        <f t="shared" si="40"/>
        <v>0</v>
      </c>
      <c r="O215" s="99">
        <f t="shared" si="40"/>
        <v>0</v>
      </c>
      <c r="P215" s="99">
        <f t="shared" si="40"/>
        <v>0</v>
      </c>
      <c r="Q215" s="99">
        <f t="shared" si="40"/>
        <v>0</v>
      </c>
      <c r="R215" s="99">
        <f t="shared" si="40"/>
        <v>0</v>
      </c>
      <c r="S215" s="99">
        <f t="shared" si="40"/>
        <v>0</v>
      </c>
      <c r="T215" s="99">
        <f t="shared" si="40"/>
        <v>0</v>
      </c>
      <c r="U215" s="99">
        <f t="shared" si="40"/>
        <v>0</v>
      </c>
      <c r="V215" s="99">
        <f t="shared" si="40"/>
        <v>0</v>
      </c>
      <c r="W215" s="99">
        <f t="shared" si="40"/>
        <v>0</v>
      </c>
      <c r="X215" s="99">
        <f t="shared" si="40"/>
        <v>0</v>
      </c>
      <c r="Y215" s="99">
        <f t="shared" si="40"/>
        <v>0</v>
      </c>
      <c r="Z215" s="99"/>
    </row>
    <row r="216" spans="1:26">
      <c r="A216" s="23"/>
      <c r="B216" s="23"/>
      <c r="C216" s="23" t="s">
        <v>92</v>
      </c>
      <c r="D216" s="23"/>
      <c r="E216" s="99">
        <f t="shared" ref="E216:Y228" si="41">E179-E178</f>
        <v>0</v>
      </c>
      <c r="F216" s="99">
        <f t="shared" si="41"/>
        <v>0</v>
      </c>
      <c r="G216" s="99">
        <f t="shared" si="41"/>
        <v>0</v>
      </c>
      <c r="H216" s="99">
        <f t="shared" si="41"/>
        <v>0</v>
      </c>
      <c r="I216" s="99">
        <f t="shared" si="41"/>
        <v>0</v>
      </c>
      <c r="J216" s="99">
        <f t="shared" si="41"/>
        <v>0</v>
      </c>
      <c r="K216" s="99">
        <f t="shared" si="41"/>
        <v>0</v>
      </c>
      <c r="L216" s="99">
        <f t="shared" si="41"/>
        <v>0</v>
      </c>
      <c r="M216" s="99">
        <f t="shared" si="41"/>
        <v>0</v>
      </c>
      <c r="N216" s="99">
        <f t="shared" si="41"/>
        <v>0</v>
      </c>
      <c r="O216" s="99">
        <f t="shared" si="41"/>
        <v>0</v>
      </c>
      <c r="P216" s="99">
        <f t="shared" si="41"/>
        <v>0</v>
      </c>
      <c r="Q216" s="99">
        <f t="shared" si="41"/>
        <v>0</v>
      </c>
      <c r="R216" s="99">
        <f t="shared" si="41"/>
        <v>0</v>
      </c>
      <c r="S216" s="99">
        <f t="shared" si="41"/>
        <v>0</v>
      </c>
      <c r="T216" s="99">
        <f t="shared" si="41"/>
        <v>0</v>
      </c>
      <c r="U216" s="99">
        <f t="shared" si="41"/>
        <v>0</v>
      </c>
      <c r="V216" s="99">
        <f t="shared" si="41"/>
        <v>0</v>
      </c>
      <c r="W216" s="99">
        <f t="shared" si="41"/>
        <v>0</v>
      </c>
      <c r="X216" s="99">
        <f t="shared" si="41"/>
        <v>0</v>
      </c>
      <c r="Y216" s="99">
        <f t="shared" si="41"/>
        <v>0</v>
      </c>
      <c r="Z216" s="99"/>
    </row>
    <row r="217" spans="1:26">
      <c r="A217" s="23"/>
      <c r="B217" s="23"/>
      <c r="C217" s="23" t="s">
        <v>95</v>
      </c>
      <c r="D217" s="23"/>
      <c r="E217" s="99">
        <f t="shared" si="41"/>
        <v>0</v>
      </c>
      <c r="F217" s="99">
        <f t="shared" si="41"/>
        <v>0</v>
      </c>
      <c r="G217" s="99">
        <f t="shared" si="41"/>
        <v>0</v>
      </c>
      <c r="H217" s="99">
        <f t="shared" si="41"/>
        <v>0</v>
      </c>
      <c r="I217" s="99">
        <f t="shared" si="41"/>
        <v>0</v>
      </c>
      <c r="J217" s="99">
        <f t="shared" si="41"/>
        <v>0</v>
      </c>
      <c r="K217" s="99">
        <f t="shared" si="41"/>
        <v>0</v>
      </c>
      <c r="L217" s="99">
        <f t="shared" si="41"/>
        <v>0</v>
      </c>
      <c r="M217" s="99">
        <f t="shared" si="41"/>
        <v>0</v>
      </c>
      <c r="N217" s="99">
        <f t="shared" si="41"/>
        <v>0</v>
      </c>
      <c r="O217" s="99">
        <f t="shared" si="41"/>
        <v>0</v>
      </c>
      <c r="P217" s="99">
        <f t="shared" si="41"/>
        <v>0</v>
      </c>
      <c r="Q217" s="99">
        <f t="shared" si="41"/>
        <v>0</v>
      </c>
      <c r="R217" s="99">
        <f t="shared" si="41"/>
        <v>0</v>
      </c>
      <c r="S217" s="99">
        <f t="shared" si="41"/>
        <v>0</v>
      </c>
      <c r="T217" s="99">
        <f t="shared" si="41"/>
        <v>0</v>
      </c>
      <c r="U217" s="99">
        <f t="shared" si="41"/>
        <v>0</v>
      </c>
      <c r="V217" s="99">
        <f t="shared" si="41"/>
        <v>0</v>
      </c>
      <c r="W217" s="99">
        <f t="shared" si="41"/>
        <v>0</v>
      </c>
      <c r="X217" s="99">
        <f t="shared" si="41"/>
        <v>0</v>
      </c>
      <c r="Y217" s="99">
        <f t="shared" si="41"/>
        <v>0</v>
      </c>
      <c r="Z217" s="99"/>
    </row>
    <row r="218" spans="1:26">
      <c r="A218" s="23"/>
      <c r="B218" s="23"/>
      <c r="C218" s="23" t="s">
        <v>98</v>
      </c>
      <c r="D218" s="23"/>
      <c r="E218" s="99">
        <f t="shared" si="41"/>
        <v>0</v>
      </c>
      <c r="F218" s="99">
        <f t="shared" si="41"/>
        <v>0</v>
      </c>
      <c r="G218" s="99">
        <f t="shared" si="41"/>
        <v>0</v>
      </c>
      <c r="H218" s="99">
        <f t="shared" si="41"/>
        <v>0</v>
      </c>
      <c r="I218" s="99">
        <f t="shared" si="41"/>
        <v>0</v>
      </c>
      <c r="J218" s="99">
        <f t="shared" si="41"/>
        <v>0</v>
      </c>
      <c r="K218" s="99">
        <f t="shared" si="41"/>
        <v>0</v>
      </c>
      <c r="L218" s="99">
        <f t="shared" si="41"/>
        <v>0</v>
      </c>
      <c r="M218" s="99">
        <f t="shared" si="41"/>
        <v>0</v>
      </c>
      <c r="N218" s="99">
        <f t="shared" si="41"/>
        <v>0</v>
      </c>
      <c r="O218" s="99">
        <f t="shared" si="41"/>
        <v>0</v>
      </c>
      <c r="P218" s="99">
        <f t="shared" si="41"/>
        <v>0</v>
      </c>
      <c r="Q218" s="99">
        <f t="shared" si="41"/>
        <v>0</v>
      </c>
      <c r="R218" s="99">
        <f t="shared" si="41"/>
        <v>0</v>
      </c>
      <c r="S218" s="99">
        <f t="shared" si="41"/>
        <v>0</v>
      </c>
      <c r="T218" s="99">
        <f t="shared" si="41"/>
        <v>0</v>
      </c>
      <c r="U218" s="99">
        <f t="shared" si="41"/>
        <v>0</v>
      </c>
      <c r="V218" s="99">
        <f t="shared" si="41"/>
        <v>0</v>
      </c>
      <c r="W218" s="99">
        <f t="shared" si="41"/>
        <v>0</v>
      </c>
      <c r="X218" s="99">
        <f t="shared" si="41"/>
        <v>0</v>
      </c>
      <c r="Y218" s="99">
        <f t="shared" si="41"/>
        <v>0</v>
      </c>
      <c r="Z218" s="99"/>
    </row>
    <row r="219" spans="1:26">
      <c r="A219" s="23"/>
      <c r="B219" s="23"/>
      <c r="C219" s="23" t="s">
        <v>101</v>
      </c>
      <c r="D219" s="23"/>
      <c r="E219" s="99">
        <f t="shared" si="41"/>
        <v>0</v>
      </c>
      <c r="F219" s="99">
        <f t="shared" si="41"/>
        <v>0</v>
      </c>
      <c r="G219" s="99">
        <f t="shared" si="41"/>
        <v>0</v>
      </c>
      <c r="H219" s="99">
        <f t="shared" si="41"/>
        <v>0</v>
      </c>
      <c r="I219" s="99">
        <f t="shared" si="41"/>
        <v>0</v>
      </c>
      <c r="J219" s="99">
        <f t="shared" si="41"/>
        <v>0</v>
      </c>
      <c r="K219" s="99">
        <f t="shared" si="41"/>
        <v>0</v>
      </c>
      <c r="L219" s="99">
        <f t="shared" si="41"/>
        <v>0</v>
      </c>
      <c r="M219" s="99">
        <f t="shared" si="41"/>
        <v>0</v>
      </c>
      <c r="N219" s="99">
        <f t="shared" si="41"/>
        <v>0</v>
      </c>
      <c r="O219" s="99">
        <f t="shared" si="41"/>
        <v>0</v>
      </c>
      <c r="P219" s="99">
        <f t="shared" si="41"/>
        <v>0</v>
      </c>
      <c r="Q219" s="99">
        <f t="shared" si="41"/>
        <v>0</v>
      </c>
      <c r="R219" s="99">
        <f t="shared" si="41"/>
        <v>0</v>
      </c>
      <c r="S219" s="99">
        <f t="shared" si="41"/>
        <v>0</v>
      </c>
      <c r="T219" s="99">
        <f t="shared" si="41"/>
        <v>0</v>
      </c>
      <c r="U219" s="99">
        <f t="shared" si="41"/>
        <v>0</v>
      </c>
      <c r="V219" s="99">
        <f t="shared" si="41"/>
        <v>0</v>
      </c>
      <c r="W219" s="99">
        <f t="shared" si="41"/>
        <v>0</v>
      </c>
      <c r="X219" s="99">
        <f t="shared" si="41"/>
        <v>0</v>
      </c>
      <c r="Y219" s="99">
        <f t="shared" si="41"/>
        <v>0</v>
      </c>
      <c r="Z219" s="99"/>
    </row>
    <row r="220" spans="1:26">
      <c r="A220" s="23"/>
      <c r="B220" s="23"/>
      <c r="C220" s="23" t="s">
        <v>104</v>
      </c>
      <c r="D220" s="23"/>
      <c r="E220" s="99">
        <f t="shared" si="41"/>
        <v>0</v>
      </c>
      <c r="F220" s="99">
        <f t="shared" si="41"/>
        <v>0</v>
      </c>
      <c r="G220" s="99">
        <f t="shared" si="41"/>
        <v>0</v>
      </c>
      <c r="H220" s="99">
        <f t="shared" si="41"/>
        <v>0</v>
      </c>
      <c r="I220" s="99">
        <f t="shared" si="41"/>
        <v>0</v>
      </c>
      <c r="J220" s="99">
        <f t="shared" si="41"/>
        <v>0</v>
      </c>
      <c r="K220" s="99">
        <f t="shared" si="41"/>
        <v>0</v>
      </c>
      <c r="L220" s="99">
        <f t="shared" si="41"/>
        <v>0</v>
      </c>
      <c r="M220" s="99">
        <f t="shared" si="41"/>
        <v>0</v>
      </c>
      <c r="N220" s="99">
        <f t="shared" si="41"/>
        <v>0</v>
      </c>
      <c r="O220" s="99">
        <f t="shared" si="41"/>
        <v>0</v>
      </c>
      <c r="P220" s="99">
        <f t="shared" si="41"/>
        <v>0</v>
      </c>
      <c r="Q220" s="99">
        <f t="shared" si="41"/>
        <v>0</v>
      </c>
      <c r="R220" s="99">
        <f t="shared" si="41"/>
        <v>0</v>
      </c>
      <c r="S220" s="99">
        <f t="shared" si="41"/>
        <v>0</v>
      </c>
      <c r="T220" s="99">
        <f t="shared" si="41"/>
        <v>0</v>
      </c>
      <c r="U220" s="99">
        <f t="shared" si="41"/>
        <v>0</v>
      </c>
      <c r="V220" s="99">
        <f t="shared" si="41"/>
        <v>0</v>
      </c>
      <c r="W220" s="99">
        <f t="shared" si="41"/>
        <v>0</v>
      </c>
      <c r="X220" s="99">
        <f t="shared" si="41"/>
        <v>0</v>
      </c>
      <c r="Y220" s="99">
        <f t="shared" si="41"/>
        <v>0</v>
      </c>
      <c r="Z220" s="99"/>
    </row>
    <row r="221" spans="1:26">
      <c r="A221" s="23"/>
      <c r="B221" s="23"/>
      <c r="C221" s="23" t="s">
        <v>107</v>
      </c>
      <c r="D221" s="23"/>
      <c r="E221" s="99">
        <f t="shared" si="41"/>
        <v>0</v>
      </c>
      <c r="F221" s="99">
        <f t="shared" si="41"/>
        <v>0</v>
      </c>
      <c r="G221" s="99">
        <f t="shared" si="41"/>
        <v>0</v>
      </c>
      <c r="H221" s="99">
        <f t="shared" si="41"/>
        <v>0</v>
      </c>
      <c r="I221" s="99">
        <f t="shared" si="41"/>
        <v>0</v>
      </c>
      <c r="J221" s="99">
        <f t="shared" si="41"/>
        <v>0</v>
      </c>
      <c r="K221" s="99">
        <f t="shared" si="41"/>
        <v>0</v>
      </c>
      <c r="L221" s="99">
        <f t="shared" si="41"/>
        <v>0</v>
      </c>
      <c r="M221" s="99">
        <f t="shared" si="41"/>
        <v>0</v>
      </c>
      <c r="N221" s="99">
        <f t="shared" si="41"/>
        <v>0</v>
      </c>
      <c r="O221" s="99">
        <f t="shared" si="41"/>
        <v>0</v>
      </c>
      <c r="P221" s="99">
        <f t="shared" si="41"/>
        <v>0</v>
      </c>
      <c r="Q221" s="99">
        <f t="shared" si="41"/>
        <v>0</v>
      </c>
      <c r="R221" s="99">
        <f t="shared" si="41"/>
        <v>0</v>
      </c>
      <c r="S221" s="99">
        <f t="shared" si="41"/>
        <v>0</v>
      </c>
      <c r="T221" s="99">
        <f t="shared" si="41"/>
        <v>0</v>
      </c>
      <c r="U221" s="99">
        <f t="shared" si="41"/>
        <v>0</v>
      </c>
      <c r="V221" s="99">
        <f t="shared" si="41"/>
        <v>0</v>
      </c>
      <c r="W221" s="99">
        <f t="shared" si="41"/>
        <v>0</v>
      </c>
      <c r="X221" s="99">
        <f t="shared" si="41"/>
        <v>0</v>
      </c>
      <c r="Y221" s="99">
        <f t="shared" si="41"/>
        <v>0</v>
      </c>
      <c r="Z221" s="99"/>
    </row>
    <row r="222" spans="1:26">
      <c r="A222" s="23"/>
      <c r="B222" s="23"/>
      <c r="C222" s="23" t="s">
        <v>110</v>
      </c>
      <c r="D222" s="23"/>
      <c r="E222" s="99">
        <f t="shared" si="41"/>
        <v>0</v>
      </c>
      <c r="F222" s="99">
        <f t="shared" si="41"/>
        <v>0</v>
      </c>
      <c r="G222" s="99">
        <f t="shared" si="41"/>
        <v>0</v>
      </c>
      <c r="H222" s="99">
        <f t="shared" si="41"/>
        <v>0</v>
      </c>
      <c r="I222" s="99">
        <f t="shared" si="41"/>
        <v>0</v>
      </c>
      <c r="J222" s="99">
        <f t="shared" si="41"/>
        <v>0</v>
      </c>
      <c r="K222" s="99">
        <f t="shared" si="41"/>
        <v>0</v>
      </c>
      <c r="L222" s="99">
        <f t="shared" si="41"/>
        <v>0</v>
      </c>
      <c r="M222" s="99">
        <f t="shared" si="41"/>
        <v>0</v>
      </c>
      <c r="N222" s="99">
        <f t="shared" si="41"/>
        <v>0</v>
      </c>
      <c r="O222" s="99">
        <f t="shared" si="41"/>
        <v>0</v>
      </c>
      <c r="P222" s="99">
        <f t="shared" si="41"/>
        <v>0</v>
      </c>
      <c r="Q222" s="99">
        <f t="shared" si="41"/>
        <v>0</v>
      </c>
      <c r="R222" s="99">
        <f t="shared" si="41"/>
        <v>0</v>
      </c>
      <c r="S222" s="99">
        <f t="shared" si="41"/>
        <v>0</v>
      </c>
      <c r="T222" s="99">
        <f t="shared" si="41"/>
        <v>0</v>
      </c>
      <c r="U222" s="99">
        <f t="shared" si="41"/>
        <v>0</v>
      </c>
      <c r="V222" s="99">
        <f t="shared" si="41"/>
        <v>0</v>
      </c>
      <c r="W222" s="99">
        <f t="shared" si="41"/>
        <v>0</v>
      </c>
      <c r="X222" s="99">
        <f t="shared" si="41"/>
        <v>0</v>
      </c>
      <c r="Y222" s="99">
        <f t="shared" si="41"/>
        <v>0</v>
      </c>
      <c r="Z222" s="99"/>
    </row>
    <row r="223" spans="1:26">
      <c r="A223" s="23"/>
      <c r="B223" s="23"/>
      <c r="C223" s="23" t="s">
        <v>113</v>
      </c>
      <c r="D223" s="23"/>
      <c r="E223" s="99">
        <f t="shared" si="41"/>
        <v>0</v>
      </c>
      <c r="F223" s="99">
        <f t="shared" si="41"/>
        <v>0</v>
      </c>
      <c r="G223" s="99">
        <f t="shared" si="41"/>
        <v>0</v>
      </c>
      <c r="H223" s="99">
        <f t="shared" si="41"/>
        <v>0</v>
      </c>
      <c r="I223" s="99">
        <f t="shared" si="41"/>
        <v>0</v>
      </c>
      <c r="J223" s="99">
        <f t="shared" si="41"/>
        <v>0</v>
      </c>
      <c r="K223" s="99">
        <f t="shared" si="41"/>
        <v>0</v>
      </c>
      <c r="L223" s="99">
        <f t="shared" si="41"/>
        <v>0</v>
      </c>
      <c r="M223" s="99">
        <f t="shared" si="41"/>
        <v>0</v>
      </c>
      <c r="N223" s="99">
        <f t="shared" si="41"/>
        <v>0</v>
      </c>
      <c r="O223" s="99">
        <f t="shared" si="41"/>
        <v>0</v>
      </c>
      <c r="P223" s="99">
        <f t="shared" si="41"/>
        <v>0</v>
      </c>
      <c r="Q223" s="99">
        <f t="shared" si="41"/>
        <v>0</v>
      </c>
      <c r="R223" s="99">
        <f t="shared" si="41"/>
        <v>0</v>
      </c>
      <c r="S223" s="99">
        <f t="shared" si="41"/>
        <v>0</v>
      </c>
      <c r="T223" s="99">
        <f t="shared" si="41"/>
        <v>0</v>
      </c>
      <c r="U223" s="99">
        <f t="shared" si="41"/>
        <v>0</v>
      </c>
      <c r="V223" s="99">
        <f t="shared" si="41"/>
        <v>0</v>
      </c>
      <c r="W223" s="99">
        <f t="shared" si="41"/>
        <v>0</v>
      </c>
      <c r="X223" s="99">
        <f t="shared" si="41"/>
        <v>0</v>
      </c>
      <c r="Y223" s="99">
        <f t="shared" si="41"/>
        <v>0</v>
      </c>
      <c r="Z223" s="99"/>
    </row>
    <row r="224" spans="1:26">
      <c r="A224" s="23"/>
      <c r="B224" s="23"/>
      <c r="C224" s="23" t="s">
        <v>116</v>
      </c>
      <c r="D224" s="23"/>
      <c r="E224" s="99">
        <f t="shared" ca="1" si="41"/>
        <v>6.006901174875235E-2</v>
      </c>
      <c r="F224" s="99">
        <f t="shared" ca="1" si="41"/>
        <v>0.10186610792078618</v>
      </c>
      <c r="G224" s="99">
        <f t="shared" ca="1" si="41"/>
        <v>0.13053284803189352</v>
      </c>
      <c r="H224" s="99">
        <f t="shared" ca="1" si="41"/>
        <v>0.1526372383087026</v>
      </c>
      <c r="I224" s="99">
        <f t="shared" ca="1" si="41"/>
        <v>0.17183007737590328</v>
      </c>
      <c r="J224" s="99">
        <f t="shared" ca="1" si="41"/>
        <v>0.18826804051796472</v>
      </c>
      <c r="K224" s="99">
        <f t="shared" ca="1" si="41"/>
        <v>0.20218336433923226</v>
      </c>
      <c r="L224" s="99">
        <f t="shared" ca="1" si="41"/>
        <v>0.21384223632901567</v>
      </c>
      <c r="M224" s="99">
        <f t="shared" ca="1" si="41"/>
        <v>0.22351801159533197</v>
      </c>
      <c r="N224" s="99">
        <f t="shared" ca="1" si="41"/>
        <v>0.29757784267770365</v>
      </c>
      <c r="O224" s="99">
        <f t="shared" ca="1" si="41"/>
        <v>0.28147261234232229</v>
      </c>
      <c r="P224" s="99">
        <f t="shared" ca="1" si="41"/>
        <v>0.280999089157832</v>
      </c>
      <c r="Q224" s="99">
        <f t="shared" ca="1" si="41"/>
        <v>0.28639707770030975</v>
      </c>
      <c r="R224" s="99">
        <f t="shared" ca="1" si="41"/>
        <v>0.28339669208340618</v>
      </c>
      <c r="S224" s="99">
        <f t="shared" ca="1" si="41"/>
        <v>0.27596933566025722</v>
      </c>
      <c r="T224" s="99">
        <f t="shared" ca="1" si="41"/>
        <v>0.28065328914735999</v>
      </c>
      <c r="U224" s="99">
        <f t="shared" ca="1" si="41"/>
        <v>0.27523541729947776</v>
      </c>
      <c r="V224" s="99">
        <f t="shared" ca="1" si="41"/>
        <v>0.27287658875482934</v>
      </c>
      <c r="W224" s="99">
        <f t="shared" ca="1" si="41"/>
        <v>0.27345722747509243</v>
      </c>
      <c r="X224" s="99">
        <f t="shared" ca="1" si="41"/>
        <v>0.27169918398202419</v>
      </c>
      <c r="Y224" s="99">
        <f t="shared" si="41"/>
        <v>5.2002375907787943</v>
      </c>
      <c r="Z224" s="99"/>
    </row>
    <row r="225" spans="1:26">
      <c r="A225" s="23"/>
      <c r="B225" s="23"/>
      <c r="C225" s="23" t="s">
        <v>119</v>
      </c>
      <c r="D225" s="23"/>
      <c r="E225" s="99">
        <f t="shared" ca="1" si="41"/>
        <v>8.4938733868299809E-2</v>
      </c>
      <c r="F225" s="99">
        <f t="shared" ca="1" si="41"/>
        <v>0.1438144621495735</v>
      </c>
      <c r="G225" s="99">
        <f t="shared" ca="1" si="41"/>
        <v>0.18399806558464082</v>
      </c>
      <c r="H225" s="99">
        <f t="shared" ca="1" si="41"/>
        <v>0.21482141451744649</v>
      </c>
      <c r="I225" s="99">
        <f t="shared" ca="1" si="41"/>
        <v>0.24145872979285232</v>
      </c>
      <c r="J225" s="99">
        <f t="shared" ca="1" si="41"/>
        <v>0.26414962492143546</v>
      </c>
      <c r="K225" s="99">
        <f t="shared" ca="1" si="41"/>
        <v>0.28323798218352458</v>
      </c>
      <c r="L225" s="99">
        <f t="shared" ca="1" si="41"/>
        <v>0.29911296347831962</v>
      </c>
      <c r="M225" s="99">
        <f t="shared" ca="1" si="41"/>
        <v>0.31217127491228197</v>
      </c>
      <c r="N225" s="99">
        <f t="shared" ca="1" si="41"/>
        <v>0.44813794123792033</v>
      </c>
      <c r="O225" s="99">
        <f t="shared" ca="1" si="41"/>
        <v>0.41384678463497221</v>
      </c>
      <c r="P225" s="99">
        <f t="shared" ca="1" si="41"/>
        <v>0.40999351482232183</v>
      </c>
      <c r="Q225" s="99">
        <f t="shared" ca="1" si="41"/>
        <v>0.41789669462946977</v>
      </c>
      <c r="R225" s="99">
        <f t="shared" ca="1" si="41"/>
        <v>0.4103619915064381</v>
      </c>
      <c r="S225" s="99">
        <f t="shared" ca="1" si="41"/>
        <v>0.39481384304144179</v>
      </c>
      <c r="T225" s="99">
        <f t="shared" ca="1" si="41"/>
        <v>0.40252914604825396</v>
      </c>
      <c r="U225" s="99">
        <f t="shared" ca="1" si="41"/>
        <v>0.39132310610871412</v>
      </c>
      <c r="V225" s="99">
        <f t="shared" ca="1" si="41"/>
        <v>0.38610081021182652</v>
      </c>
      <c r="W225" s="99">
        <f t="shared" ca="1" si="41"/>
        <v>0.38659622701496005</v>
      </c>
      <c r="X225" s="99">
        <f t="shared" ca="1" si="41"/>
        <v>0.38277034865294202</v>
      </c>
      <c r="Y225" s="99">
        <f t="shared" si="41"/>
        <v>7.1973756321211972</v>
      </c>
      <c r="Z225" s="99"/>
    </row>
    <row r="226" spans="1:26">
      <c r="A226" s="23"/>
      <c r="B226" s="23"/>
      <c r="C226" s="23" t="s">
        <v>122</v>
      </c>
      <c r="D226" s="23"/>
      <c r="E226" s="99">
        <f t="shared" ca="1" si="41"/>
        <v>1.6041669816848902E-2</v>
      </c>
      <c r="F226" s="99">
        <f t="shared" ca="1" si="41"/>
        <v>2.7203751505478907E-2</v>
      </c>
      <c r="G226" s="99">
        <f t="shared" ca="1" si="41"/>
        <v>3.4859319096822772E-2</v>
      </c>
      <c r="H226" s="99">
        <f t="shared" ca="1" si="41"/>
        <v>4.076238492062001E-2</v>
      </c>
      <c r="I226" s="99">
        <f t="shared" ca="1" si="41"/>
        <v>4.588790934995024E-2</v>
      </c>
      <c r="J226" s="99">
        <f t="shared" ca="1" si="41"/>
        <v>5.027773314611006E-2</v>
      </c>
      <c r="K226" s="99">
        <f t="shared" ca="1" si="41"/>
        <v>5.3993876023055998E-2</v>
      </c>
      <c r="L226" s="99">
        <f t="shared" ca="1" si="41"/>
        <v>5.7107424414351127E-2</v>
      </c>
      <c r="M226" s="99">
        <f t="shared" ca="1" si="41"/>
        <v>5.9691378894799252E-2</v>
      </c>
      <c r="N226" s="99">
        <f t="shared" ca="1" si="41"/>
        <v>9.6994232557760407E-2</v>
      </c>
      <c r="O226" s="99">
        <f t="shared" ca="1" si="41"/>
        <v>8.6704856197796554E-2</v>
      </c>
      <c r="P226" s="99">
        <f t="shared" ca="1" si="41"/>
        <v>8.5164673870716356E-2</v>
      </c>
      <c r="Q226" s="99">
        <f t="shared" ca="1" si="41"/>
        <v>8.7083249732674672E-2</v>
      </c>
      <c r="R226" s="99">
        <f t="shared" ca="1" si="41"/>
        <v>8.4791776711427902E-2</v>
      </c>
      <c r="S226" s="99">
        <f t="shared" ca="1" si="41"/>
        <v>8.0345608761601017E-2</v>
      </c>
      <c r="T226" s="99">
        <f t="shared" ca="1" si="41"/>
        <v>8.2500780244877614E-2</v>
      </c>
      <c r="U226" s="99">
        <f t="shared" ca="1" si="41"/>
        <v>7.9401139141163646E-2</v>
      </c>
      <c r="V226" s="99">
        <f t="shared" ca="1" si="41"/>
        <v>7.8023283620152428E-2</v>
      </c>
      <c r="W226" s="99">
        <f t="shared" ca="1" si="41"/>
        <v>7.8282461611360099E-2</v>
      </c>
      <c r="X226" s="99">
        <f t="shared" ca="1" si="41"/>
        <v>7.7353413253647085E-2</v>
      </c>
      <c r="Y226" s="99">
        <f t="shared" si="41"/>
        <v>1.4340708500764965</v>
      </c>
      <c r="Z226" s="99"/>
    </row>
    <row r="227" spans="1:26">
      <c r="A227" s="23"/>
      <c r="B227" s="23"/>
      <c r="C227" s="23" t="s">
        <v>125</v>
      </c>
      <c r="D227" s="23"/>
      <c r="E227" s="99">
        <f t="shared" ca="1" si="41"/>
        <v>3.8486764924220651E-2</v>
      </c>
      <c r="F227" s="99">
        <f t="shared" ca="1" si="41"/>
        <v>6.5130846450888846E-2</v>
      </c>
      <c r="G227" s="99">
        <f t="shared" ca="1" si="41"/>
        <v>8.3286858988086854E-2</v>
      </c>
      <c r="H227" s="99">
        <f t="shared" ca="1" si="41"/>
        <v>9.7189734360041524E-2</v>
      </c>
      <c r="I227" s="99">
        <f t="shared" ca="1" si="41"/>
        <v>0.10918572558989914</v>
      </c>
      <c r="J227" s="99">
        <f t="shared" ca="1" si="41"/>
        <v>0.11938605895794585</v>
      </c>
      <c r="K227" s="99">
        <f t="shared" ca="1" si="41"/>
        <v>0.12794882774198846</v>
      </c>
      <c r="L227" s="99">
        <f t="shared" ca="1" si="41"/>
        <v>0.13505224131228621</v>
      </c>
      <c r="M227" s="99">
        <f t="shared" ca="1" si="41"/>
        <v>0.14087754683214659</v>
      </c>
      <c r="N227" s="99">
        <f t="shared" ca="1" si="41"/>
        <v>0.21906346392902221</v>
      </c>
      <c r="O227" s="99">
        <f t="shared" ca="1" si="41"/>
        <v>0.19773734707625201</v>
      </c>
      <c r="P227" s="99">
        <f t="shared" ca="1" si="41"/>
        <v>0.19455664347140078</v>
      </c>
      <c r="Q227" s="99">
        <f t="shared" ca="1" si="41"/>
        <v>0.19850369448550831</v>
      </c>
      <c r="R227" s="99">
        <f t="shared" ca="1" si="41"/>
        <v>0.1935866468300983</v>
      </c>
      <c r="S227" s="99">
        <f t="shared" ca="1" si="41"/>
        <v>0.18411579304623404</v>
      </c>
      <c r="T227" s="99">
        <f t="shared" ca="1" si="41"/>
        <v>0.1883907170430722</v>
      </c>
      <c r="U227" s="99">
        <f t="shared" ca="1" si="41"/>
        <v>0.18166177581611509</v>
      </c>
      <c r="V227" s="99">
        <f t="shared" ca="1" si="41"/>
        <v>0.17850669908353756</v>
      </c>
      <c r="W227" s="99">
        <f t="shared" ca="1" si="41"/>
        <v>0.17875457227620861</v>
      </c>
      <c r="X227" s="99">
        <f t="shared" ca="1" si="41"/>
        <v>0.1765098247407626</v>
      </c>
      <c r="Y227" s="99">
        <f t="shared" si="41"/>
        <v>3.2693305313387899</v>
      </c>
      <c r="Z227" s="99"/>
    </row>
    <row r="228" spans="1:26">
      <c r="A228" s="23"/>
      <c r="B228" s="23"/>
      <c r="C228" s="23" t="s">
        <v>128</v>
      </c>
      <c r="D228" s="23"/>
      <c r="E228" s="99">
        <f t="shared" ca="1" si="41"/>
        <v>1.5114023189784331E-2</v>
      </c>
      <c r="F228" s="99">
        <f t="shared" ca="1" si="41"/>
        <v>2.5630631710864049E-2</v>
      </c>
      <c r="G228" s="99">
        <f t="shared" ca="1" si="41"/>
        <v>3.2843498415364047E-2</v>
      </c>
      <c r="H228" s="99">
        <f t="shared" ref="H228:Y243" ca="1" si="42">H191-H190</f>
        <v>3.8405205816795962E-2</v>
      </c>
      <c r="I228" s="99">
        <f t="shared" ca="1" si="42"/>
        <v>4.3234334951677944E-2</v>
      </c>
      <c r="J228" s="99">
        <f t="shared" ca="1" si="42"/>
        <v>4.7370307042597148E-2</v>
      </c>
      <c r="K228" s="99">
        <f t="shared" ca="1" si="42"/>
        <v>5.0871555370232024E-2</v>
      </c>
      <c r="L228" s="99">
        <f t="shared" ca="1" si="42"/>
        <v>5.3805055630854692E-2</v>
      </c>
      <c r="M228" s="99">
        <f t="shared" ca="1" si="42"/>
        <v>5.6239586972337663E-2</v>
      </c>
      <c r="N228" s="99">
        <f t="shared" ca="1" si="42"/>
        <v>9.258177306480242E-2</v>
      </c>
      <c r="O228" s="99">
        <f t="shared" ca="1" si="42"/>
        <v>8.2478563761780532E-2</v>
      </c>
      <c r="P228" s="99">
        <f t="shared" ca="1" si="42"/>
        <v>8.0930928327326179E-2</v>
      </c>
      <c r="Q228" s="99">
        <f t="shared" ca="1" si="42"/>
        <v>8.2771125247567467E-2</v>
      </c>
      <c r="R228" s="99">
        <f t="shared" ca="1" si="42"/>
        <v>8.0510422672613879E-2</v>
      </c>
      <c r="S228" s="99">
        <f t="shared" ca="1" si="42"/>
        <v>7.6153234092397493E-2</v>
      </c>
      <c r="T228" s="99">
        <f t="shared" ca="1" si="42"/>
        <v>7.8245516251228442E-2</v>
      </c>
      <c r="U228" s="99">
        <f t="shared" ca="1" si="42"/>
        <v>7.521228091191734E-2</v>
      </c>
      <c r="V228" s="99">
        <f t="shared" ca="1" si="42"/>
        <v>7.3863041116999595E-2</v>
      </c>
      <c r="W228" s="99">
        <f t="shared" ca="1" si="42"/>
        <v>7.4114339741775614E-2</v>
      </c>
      <c r="X228" s="99">
        <f t="shared" ca="1" si="42"/>
        <v>7.3207641021703962E-2</v>
      </c>
      <c r="Y228" s="99">
        <f t="shared" si="42"/>
        <v>1.3542369208937615</v>
      </c>
      <c r="Z228" s="99"/>
    </row>
    <row r="229" spans="1:26">
      <c r="A229" s="23"/>
      <c r="B229" s="23"/>
      <c r="C229" s="23" t="s">
        <v>131</v>
      </c>
      <c r="D229" s="23"/>
      <c r="E229" s="99">
        <f t="shared" ref="E229:X241" ca="1" si="43">E192-E191</f>
        <v>0</v>
      </c>
      <c r="F229" s="99">
        <f t="shared" ca="1" si="43"/>
        <v>0</v>
      </c>
      <c r="G229" s="99">
        <f t="shared" ca="1" si="43"/>
        <v>0</v>
      </c>
      <c r="H229" s="99">
        <f t="shared" ca="1" si="43"/>
        <v>0</v>
      </c>
      <c r="I229" s="99">
        <f t="shared" ca="1" si="43"/>
        <v>0</v>
      </c>
      <c r="J229" s="99">
        <f t="shared" ca="1" si="43"/>
        <v>0</v>
      </c>
      <c r="K229" s="99">
        <f t="shared" ca="1" si="43"/>
        <v>0</v>
      </c>
      <c r="L229" s="99">
        <f t="shared" ca="1" si="43"/>
        <v>0</v>
      </c>
      <c r="M229" s="99">
        <f t="shared" ca="1" si="43"/>
        <v>0</v>
      </c>
      <c r="N229" s="99">
        <f t="shared" ca="1" si="43"/>
        <v>0</v>
      </c>
      <c r="O229" s="99">
        <f t="shared" ca="1" si="43"/>
        <v>0</v>
      </c>
      <c r="P229" s="99">
        <f t="shared" ca="1" si="43"/>
        <v>0</v>
      </c>
      <c r="Q229" s="99">
        <f t="shared" ca="1" si="43"/>
        <v>0</v>
      </c>
      <c r="R229" s="99">
        <f t="shared" ca="1" si="43"/>
        <v>0</v>
      </c>
      <c r="S229" s="99">
        <f t="shared" ca="1" si="43"/>
        <v>0</v>
      </c>
      <c r="T229" s="99">
        <f t="shared" ca="1" si="43"/>
        <v>0</v>
      </c>
      <c r="U229" s="99">
        <f t="shared" ca="1" si="43"/>
        <v>0</v>
      </c>
      <c r="V229" s="99">
        <f t="shared" ca="1" si="43"/>
        <v>0</v>
      </c>
      <c r="W229" s="99">
        <f t="shared" ca="1" si="43"/>
        <v>0</v>
      </c>
      <c r="X229" s="99">
        <f t="shared" ca="1" si="43"/>
        <v>0</v>
      </c>
      <c r="Y229" s="99">
        <f t="shared" si="42"/>
        <v>0</v>
      </c>
      <c r="Z229" s="99"/>
    </row>
    <row r="230" spans="1:26">
      <c r="A230" s="23"/>
      <c r="B230" s="23"/>
      <c r="C230" s="23" t="s">
        <v>134</v>
      </c>
      <c r="D230" s="23"/>
      <c r="E230" s="99">
        <f t="shared" ca="1" si="43"/>
        <v>1.279058169302294E-2</v>
      </c>
      <c r="F230" s="99">
        <f t="shared" ca="1" si="43"/>
        <v>2.1666566590208158E-2</v>
      </c>
      <c r="G230" s="99">
        <f t="shared" ca="1" si="43"/>
        <v>2.7733250264572296E-2</v>
      </c>
      <c r="H230" s="99">
        <f t="shared" ca="1" si="43"/>
        <v>3.2393810008039647E-2</v>
      </c>
      <c r="I230" s="99">
        <f t="shared" ca="1" si="43"/>
        <v>3.6426822602326658E-2</v>
      </c>
      <c r="J230" s="99">
        <f t="shared" ca="1" si="43"/>
        <v>3.9867525590203567E-2</v>
      </c>
      <c r="K230" s="99">
        <f t="shared" ca="1" si="43"/>
        <v>4.2766988726302468E-2</v>
      </c>
      <c r="L230" s="99">
        <f t="shared" ca="1" si="43"/>
        <v>4.5183234249715709E-2</v>
      </c>
      <c r="M230" s="99">
        <f t="shared" ca="1" si="43"/>
        <v>4.717554506029753E-2</v>
      </c>
      <c r="N230" s="99">
        <f t="shared" ca="1" si="43"/>
        <v>9.2597614956060781E-2</v>
      </c>
      <c r="O230" s="99">
        <f t="shared" ca="1" si="43"/>
        <v>7.8943303828778344E-2</v>
      </c>
      <c r="P230" s="99">
        <f t="shared" ca="1" si="43"/>
        <v>7.6377099500146484E-2</v>
      </c>
      <c r="Q230" s="99">
        <f t="shared" ca="1" si="43"/>
        <v>7.826906218310814E-2</v>
      </c>
      <c r="R230" s="99">
        <f t="shared" ca="1" si="43"/>
        <v>7.5037798280137791E-2</v>
      </c>
      <c r="S230" s="99">
        <f t="shared" ca="1" si="43"/>
        <v>6.9215992631806778E-2</v>
      </c>
      <c r="T230" s="99">
        <f t="shared" ca="1" si="43"/>
        <v>7.168450956217054E-2</v>
      </c>
      <c r="U230" s="99">
        <f t="shared" ca="1" si="43"/>
        <v>6.7666546075994871E-2</v>
      </c>
      <c r="V230" s="99">
        <f t="shared" ca="1" si="43"/>
        <v>6.5835622241217084E-2</v>
      </c>
      <c r="W230" s="99">
        <f t="shared" ca="1" si="43"/>
        <v>6.6076610590069418E-2</v>
      </c>
      <c r="X230" s="99">
        <f t="shared" ca="1" si="43"/>
        <v>6.4864581607952831E-2</v>
      </c>
      <c r="Y230" s="99">
        <f t="shared" si="42"/>
        <v>1.1537001035661447</v>
      </c>
      <c r="Z230" s="99"/>
    </row>
    <row r="231" spans="1:26">
      <c r="A231" s="23"/>
      <c r="B231" s="23"/>
      <c r="C231" s="23" t="s">
        <v>137</v>
      </c>
      <c r="D231" s="23"/>
      <c r="E231" s="99">
        <f t="shared" ca="1" si="43"/>
        <v>7.6743490158137639E-3</v>
      </c>
      <c r="F231" s="99">
        <f t="shared" ca="1" si="43"/>
        <v>1.2999939954124906E-2</v>
      </c>
      <c r="G231" s="99">
        <f t="shared" ca="1" si="43"/>
        <v>1.6639950158743311E-2</v>
      </c>
      <c r="H231" s="99">
        <f t="shared" ca="1" si="43"/>
        <v>1.9436286004823833E-2</v>
      </c>
      <c r="I231" s="99">
        <f t="shared" ca="1" si="43"/>
        <v>2.1856093561395951E-2</v>
      </c>
      <c r="J231" s="99">
        <f t="shared" ca="1" si="43"/>
        <v>2.3920515354122096E-2</v>
      </c>
      <c r="K231" s="99">
        <f t="shared" ca="1" si="43"/>
        <v>2.5660193235781503E-2</v>
      </c>
      <c r="L231" s="99">
        <f t="shared" ca="1" si="43"/>
        <v>2.7109940549829403E-2</v>
      </c>
      <c r="M231" s="99">
        <f t="shared" ca="1" si="43"/>
        <v>2.8305327036178496E-2</v>
      </c>
      <c r="N231" s="99">
        <f t="shared" ca="1" si="43"/>
        <v>5.5558568973636424E-2</v>
      </c>
      <c r="O231" s="99">
        <f t="shared" ca="1" si="43"/>
        <v>4.7365982297266962E-2</v>
      </c>
      <c r="P231" s="99">
        <f t="shared" ca="1" si="43"/>
        <v>4.5826259700088023E-2</v>
      </c>
      <c r="Q231" s="99">
        <f t="shared" ca="1" si="43"/>
        <v>4.6961437309864795E-2</v>
      </c>
      <c r="R231" s="99">
        <f t="shared" ca="1" si="43"/>
        <v>4.5022678968082763E-2</v>
      </c>
      <c r="S231" s="99">
        <f t="shared" ca="1" si="43"/>
        <v>4.15295955790842E-2</v>
      </c>
      <c r="T231" s="99">
        <f t="shared" ca="1" si="43"/>
        <v>4.3010705737302368E-2</v>
      </c>
      <c r="U231" s="99">
        <f t="shared" ca="1" si="43"/>
        <v>4.0599927645596834E-2</v>
      </c>
      <c r="V231" s="99">
        <f t="shared" ca="1" si="43"/>
        <v>3.9501373344730251E-2</v>
      </c>
      <c r="W231" s="99">
        <f t="shared" ca="1" si="43"/>
        <v>3.9645966354041606E-2</v>
      </c>
      <c r="X231" s="99">
        <f t="shared" ca="1" si="43"/>
        <v>3.8918748964771765E-2</v>
      </c>
      <c r="Y231" s="99">
        <f t="shared" si="42"/>
        <v>0.69222006213968967</v>
      </c>
      <c r="Z231" s="99"/>
    </row>
    <row r="232" spans="1:26">
      <c r="A232" s="23"/>
      <c r="B232" s="23"/>
      <c r="C232" s="23" t="s">
        <v>140</v>
      </c>
      <c r="D232" s="23"/>
      <c r="E232" s="99">
        <f t="shared" ca="1" si="43"/>
        <v>3.5423577806422746E-2</v>
      </c>
      <c r="F232" s="99">
        <f t="shared" ca="1" si="43"/>
        <v>6.0005660870368405E-2</v>
      </c>
      <c r="G232" s="99">
        <f t="shared" ca="1" si="43"/>
        <v>7.6807370622398063E-2</v>
      </c>
      <c r="H232" s="99">
        <f t="shared" ca="1" si="43"/>
        <v>8.9714813353032441E-2</v>
      </c>
      <c r="I232" s="99">
        <f t="shared" ca="1" si="43"/>
        <v>0.10088426122153227</v>
      </c>
      <c r="J232" s="99">
        <f t="shared" ca="1" si="43"/>
        <v>0.11041330477287714</v>
      </c>
      <c r="K232" s="99">
        <f t="shared" ca="1" si="43"/>
        <v>0.11844338193930348</v>
      </c>
      <c r="L232" s="99">
        <f t="shared" ca="1" si="43"/>
        <v>0.12513518559235681</v>
      </c>
      <c r="M232" s="99">
        <f t="shared" ca="1" si="43"/>
        <v>0.13065290000965524</v>
      </c>
      <c r="N232" s="99">
        <f t="shared" ca="1" si="43"/>
        <v>0.19660420394986189</v>
      </c>
      <c r="O232" s="99">
        <f t="shared" ca="1" si="43"/>
        <v>0.17923821773991966</v>
      </c>
      <c r="P232" s="99">
        <f t="shared" ca="1" si="43"/>
        <v>0.17695880549235521</v>
      </c>
      <c r="Q232" s="99">
        <f t="shared" ca="1" si="43"/>
        <v>0.18056963494856815</v>
      </c>
      <c r="R232" s="99">
        <f t="shared" ca="1" si="43"/>
        <v>0.17670951366766841</v>
      </c>
      <c r="S232" s="99">
        <f t="shared" ca="1" si="43"/>
        <v>0.16899568925041542</v>
      </c>
      <c r="T232" s="99">
        <f t="shared" ca="1" si="43"/>
        <v>0.17274417385406471</v>
      </c>
      <c r="U232" s="99">
        <f t="shared" ca="1" si="43"/>
        <v>0.16726043672378332</v>
      </c>
      <c r="V232" s="99">
        <f t="shared" ca="1" si="43"/>
        <v>0.16474374355482557</v>
      </c>
      <c r="W232" s="99">
        <f t="shared" ca="1" si="43"/>
        <v>0.16505561810261948</v>
      </c>
      <c r="X232" s="99">
        <f t="shared" ca="1" si="43"/>
        <v>0.16326822533638996</v>
      </c>
      <c r="Y232" s="99">
        <f t="shared" si="42"/>
        <v>3.1355787247290117</v>
      </c>
      <c r="Z232" s="99"/>
    </row>
    <row r="233" spans="1:26">
      <c r="A233" s="23"/>
      <c r="B233" s="23"/>
      <c r="C233" s="23" t="s">
        <v>143</v>
      </c>
      <c r="D233" s="23"/>
      <c r="E233" s="99">
        <f t="shared" ca="1" si="43"/>
        <v>2.1254146683853614E-2</v>
      </c>
      <c r="F233" s="99">
        <f t="shared" ca="1" si="43"/>
        <v>3.6003396522221065E-2</v>
      </c>
      <c r="G233" s="99">
        <f t="shared" ca="1" si="43"/>
        <v>4.6084422373438794E-2</v>
      </c>
      <c r="H233" s="99">
        <f t="shared" ca="1" si="43"/>
        <v>5.3828888011819509E-2</v>
      </c>
      <c r="I233" s="99">
        <f t="shared" ca="1" si="43"/>
        <v>6.0530556732919294E-2</v>
      </c>
      <c r="J233" s="99">
        <f t="shared" ca="1" si="43"/>
        <v>6.624798286372624E-2</v>
      </c>
      <c r="K233" s="99">
        <f t="shared" ca="1" si="43"/>
        <v>7.1066029163582067E-2</v>
      </c>
      <c r="L233" s="99">
        <f t="shared" ca="1" si="43"/>
        <v>7.5081111355413954E-2</v>
      </c>
      <c r="M233" s="99">
        <f t="shared" ca="1" si="43"/>
        <v>7.8391740005793187E-2</v>
      </c>
      <c r="N233" s="99">
        <f t="shared" ca="1" si="43"/>
        <v>0.117962522369917</v>
      </c>
      <c r="O233" s="99">
        <f t="shared" ca="1" si="43"/>
        <v>0.10754293064395193</v>
      </c>
      <c r="P233" s="99">
        <f t="shared" ca="1" si="43"/>
        <v>0.10617528329541304</v>
      </c>
      <c r="Q233" s="99">
        <f t="shared" ca="1" si="43"/>
        <v>0.10834178096914093</v>
      </c>
      <c r="R233" s="99">
        <f t="shared" ca="1" si="43"/>
        <v>0.10602570820060109</v>
      </c>
      <c r="S233" s="99">
        <f t="shared" ca="1" si="43"/>
        <v>0.10139741355024912</v>
      </c>
      <c r="T233" s="99">
        <f t="shared" ca="1" si="43"/>
        <v>0.10364650431243883</v>
      </c>
      <c r="U233" s="99">
        <f t="shared" ca="1" si="43"/>
        <v>0.10035626203427017</v>
      </c>
      <c r="V233" s="99">
        <f t="shared" ca="1" si="43"/>
        <v>9.8846246132895388E-2</v>
      </c>
      <c r="W233" s="99">
        <f t="shared" ca="1" si="43"/>
        <v>9.9033370861571601E-2</v>
      </c>
      <c r="X233" s="99">
        <f t="shared" ca="1" si="43"/>
        <v>9.7960935201834021E-2</v>
      </c>
      <c r="Y233" s="99">
        <f t="shared" si="42"/>
        <v>1.8813472348374063</v>
      </c>
      <c r="Z233" s="99"/>
    </row>
    <row r="234" spans="1:26">
      <c r="A234" s="23"/>
      <c r="B234" s="23"/>
      <c r="C234" s="23" t="s">
        <v>146</v>
      </c>
      <c r="D234" s="23"/>
      <c r="E234" s="99">
        <f t="shared" ca="1" si="43"/>
        <v>3.0813656194299155E-2</v>
      </c>
      <c r="F234" s="99">
        <f t="shared" ca="1" si="43"/>
        <v>5.2217662942872611E-2</v>
      </c>
      <c r="G234" s="99">
        <f t="shared" ca="1" si="43"/>
        <v>6.686556264319965E-2</v>
      </c>
      <c r="H234" s="99">
        <f t="shared" ca="1" si="43"/>
        <v>7.8133658720831889E-2</v>
      </c>
      <c r="I234" s="99">
        <f t="shared" ca="1" si="43"/>
        <v>8.7896548015756748E-2</v>
      </c>
      <c r="J234" s="99">
        <f t="shared" ca="1" si="43"/>
        <v>9.6237472406183522E-2</v>
      </c>
      <c r="K234" s="99">
        <f t="shared" ca="1" si="43"/>
        <v>0.10327804218912495</v>
      </c>
      <c r="L234" s="99">
        <f t="shared" ca="1" si="43"/>
        <v>0.10915686072287523</v>
      </c>
      <c r="M234" s="99">
        <f t="shared" ca="1" si="43"/>
        <v>0.11401580212178275</v>
      </c>
      <c r="N234" s="99">
        <f t="shared" ca="1" si="43"/>
        <v>0.14671558227885306</v>
      </c>
      <c r="O234" s="99">
        <f t="shared" ca="1" si="43"/>
        <v>0.14011970784340066</v>
      </c>
      <c r="P234" s="99">
        <f t="shared" ca="1" si="43"/>
        <v>0.1401907898303727</v>
      </c>
      <c r="Q234" s="99">
        <f t="shared" ca="1" si="43"/>
        <v>0.14271639419325055</v>
      </c>
      <c r="R234" s="99">
        <f t="shared" ca="1" si="43"/>
        <v>0.14151796078783119</v>
      </c>
      <c r="S234" s="99">
        <f t="shared" ca="1" si="43"/>
        <v>0.13833833535497719</v>
      </c>
      <c r="T234" s="99">
        <f t="shared" ca="1" si="43"/>
        <v>0.14037719371012036</v>
      </c>
      <c r="U234" s="99">
        <f t="shared" ca="1" si="43"/>
        <v>0.13799243151567664</v>
      </c>
      <c r="V234" s="99">
        <f t="shared" ca="1" si="43"/>
        <v>0.13691079205318246</v>
      </c>
      <c r="W234" s="99">
        <f t="shared" ca="1" si="43"/>
        <v>0.13708642873989652</v>
      </c>
      <c r="X234" s="99">
        <f t="shared" ca="1" si="43"/>
        <v>0.13623053485828929</v>
      </c>
      <c r="Y234" s="99">
        <f t="shared" si="42"/>
        <v>2.6473923947109554</v>
      </c>
      <c r="Z234" s="99"/>
    </row>
    <row r="235" spans="1:26">
      <c r="A235" s="23"/>
      <c r="B235" s="23"/>
      <c r="C235" s="23" t="s">
        <v>149</v>
      </c>
      <c r="D235" s="23"/>
      <c r="E235" s="99">
        <f t="shared" ca="1" si="43"/>
        <v>0</v>
      </c>
      <c r="F235" s="99">
        <f t="shared" ca="1" si="43"/>
        <v>0</v>
      </c>
      <c r="G235" s="99">
        <f t="shared" ca="1" si="43"/>
        <v>0</v>
      </c>
      <c r="H235" s="99">
        <f t="shared" ca="1" si="43"/>
        <v>0</v>
      </c>
      <c r="I235" s="99">
        <f t="shared" ca="1" si="43"/>
        <v>0</v>
      </c>
      <c r="J235" s="99">
        <f t="shared" ca="1" si="43"/>
        <v>0</v>
      </c>
      <c r="K235" s="99">
        <f t="shared" ca="1" si="43"/>
        <v>0</v>
      </c>
      <c r="L235" s="99">
        <f t="shared" ca="1" si="43"/>
        <v>0</v>
      </c>
      <c r="M235" s="99">
        <f t="shared" ca="1" si="43"/>
        <v>0</v>
      </c>
      <c r="N235" s="99">
        <f t="shared" ca="1" si="43"/>
        <v>0</v>
      </c>
      <c r="O235" s="99">
        <f t="shared" ca="1" si="43"/>
        <v>0</v>
      </c>
      <c r="P235" s="99">
        <f t="shared" ca="1" si="43"/>
        <v>0</v>
      </c>
      <c r="Q235" s="99">
        <f t="shared" ca="1" si="43"/>
        <v>0</v>
      </c>
      <c r="R235" s="99">
        <f t="shared" ca="1" si="43"/>
        <v>0</v>
      </c>
      <c r="S235" s="99">
        <f t="shared" ca="1" si="43"/>
        <v>0</v>
      </c>
      <c r="T235" s="99">
        <f t="shared" ca="1" si="43"/>
        <v>0</v>
      </c>
      <c r="U235" s="99">
        <f t="shared" ca="1" si="43"/>
        <v>0</v>
      </c>
      <c r="V235" s="99">
        <f t="shared" ca="1" si="43"/>
        <v>0</v>
      </c>
      <c r="W235" s="99">
        <f t="shared" ca="1" si="43"/>
        <v>0</v>
      </c>
      <c r="X235" s="99">
        <f t="shared" ca="1" si="43"/>
        <v>0</v>
      </c>
      <c r="Y235" s="99">
        <f t="shared" si="42"/>
        <v>0</v>
      </c>
      <c r="Z235" s="99"/>
    </row>
    <row r="236" spans="1:26">
      <c r="A236" s="23"/>
      <c r="B236" s="23"/>
      <c r="C236" s="23" t="s">
        <v>152</v>
      </c>
      <c r="D236" s="23"/>
      <c r="E236" s="99">
        <f t="shared" ca="1" si="43"/>
        <v>0</v>
      </c>
      <c r="F236" s="99">
        <f t="shared" ca="1" si="43"/>
        <v>0</v>
      </c>
      <c r="G236" s="99">
        <f t="shared" ca="1" si="43"/>
        <v>0</v>
      </c>
      <c r="H236" s="99">
        <f t="shared" ca="1" si="43"/>
        <v>0</v>
      </c>
      <c r="I236" s="99">
        <f t="shared" ca="1" si="43"/>
        <v>0</v>
      </c>
      <c r="J236" s="99">
        <f t="shared" ca="1" si="43"/>
        <v>0</v>
      </c>
      <c r="K236" s="99">
        <f t="shared" ca="1" si="43"/>
        <v>0</v>
      </c>
      <c r="L236" s="99">
        <f t="shared" ca="1" si="43"/>
        <v>0</v>
      </c>
      <c r="M236" s="99">
        <f t="shared" ca="1" si="43"/>
        <v>0</v>
      </c>
      <c r="N236" s="99">
        <f t="shared" ca="1" si="43"/>
        <v>0</v>
      </c>
      <c r="O236" s="99">
        <f t="shared" ca="1" si="43"/>
        <v>0</v>
      </c>
      <c r="P236" s="99">
        <f t="shared" ca="1" si="43"/>
        <v>0</v>
      </c>
      <c r="Q236" s="99">
        <f t="shared" ca="1" si="43"/>
        <v>0</v>
      </c>
      <c r="R236" s="99">
        <f t="shared" ca="1" si="43"/>
        <v>0</v>
      </c>
      <c r="S236" s="99">
        <f t="shared" ca="1" si="43"/>
        <v>0</v>
      </c>
      <c r="T236" s="99">
        <f t="shared" ca="1" si="43"/>
        <v>0</v>
      </c>
      <c r="U236" s="99">
        <f t="shared" ca="1" si="43"/>
        <v>0</v>
      </c>
      <c r="V236" s="99">
        <f t="shared" ca="1" si="43"/>
        <v>0</v>
      </c>
      <c r="W236" s="99">
        <f t="shared" ca="1" si="43"/>
        <v>0</v>
      </c>
      <c r="X236" s="99">
        <f t="shared" ca="1" si="43"/>
        <v>0</v>
      </c>
      <c r="Y236" s="99">
        <f t="shared" si="42"/>
        <v>0</v>
      </c>
      <c r="Z236" s="99"/>
    </row>
    <row r="237" spans="1:26">
      <c r="A237" s="23"/>
      <c r="B237" s="23"/>
      <c r="C237" s="23" t="s">
        <v>155</v>
      </c>
      <c r="D237" s="23"/>
      <c r="E237" s="99">
        <f t="shared" ca="1" si="43"/>
        <v>0</v>
      </c>
      <c r="F237" s="99">
        <f t="shared" ca="1" si="43"/>
        <v>0</v>
      </c>
      <c r="G237" s="99">
        <f t="shared" ca="1" si="43"/>
        <v>0</v>
      </c>
      <c r="H237" s="99">
        <f t="shared" ca="1" si="43"/>
        <v>0</v>
      </c>
      <c r="I237" s="99">
        <f t="shared" ca="1" si="43"/>
        <v>0</v>
      </c>
      <c r="J237" s="99">
        <f t="shared" ca="1" si="43"/>
        <v>0</v>
      </c>
      <c r="K237" s="99">
        <f t="shared" ca="1" si="43"/>
        <v>0</v>
      </c>
      <c r="L237" s="99">
        <f t="shared" ca="1" si="43"/>
        <v>0</v>
      </c>
      <c r="M237" s="99">
        <f t="shared" ca="1" si="43"/>
        <v>0</v>
      </c>
      <c r="N237" s="99">
        <f t="shared" ca="1" si="43"/>
        <v>0</v>
      </c>
      <c r="O237" s="99">
        <f t="shared" ca="1" si="43"/>
        <v>0</v>
      </c>
      <c r="P237" s="99">
        <f t="shared" ca="1" si="43"/>
        <v>0</v>
      </c>
      <c r="Q237" s="99">
        <f t="shared" ca="1" si="43"/>
        <v>0</v>
      </c>
      <c r="R237" s="99">
        <f t="shared" ca="1" si="43"/>
        <v>0</v>
      </c>
      <c r="S237" s="99">
        <f t="shared" ca="1" si="43"/>
        <v>0</v>
      </c>
      <c r="T237" s="99">
        <f t="shared" ca="1" si="43"/>
        <v>0</v>
      </c>
      <c r="U237" s="99">
        <f t="shared" ca="1" si="43"/>
        <v>0</v>
      </c>
      <c r="V237" s="99">
        <f t="shared" ca="1" si="43"/>
        <v>0</v>
      </c>
      <c r="W237" s="99">
        <f t="shared" ca="1" si="43"/>
        <v>0</v>
      </c>
      <c r="X237" s="99">
        <f t="shared" ca="1" si="43"/>
        <v>0</v>
      </c>
      <c r="Y237" s="99">
        <f t="shared" si="42"/>
        <v>0</v>
      </c>
      <c r="Z237" s="99"/>
    </row>
    <row r="238" spans="1:26">
      <c r="A238" s="23"/>
      <c r="B238" s="23"/>
      <c r="C238" s="23" t="s">
        <v>158</v>
      </c>
      <c r="D238" s="23"/>
      <c r="E238" s="99">
        <f t="shared" ca="1" si="43"/>
        <v>0</v>
      </c>
      <c r="F238" s="99">
        <f t="shared" ca="1" si="43"/>
        <v>0</v>
      </c>
      <c r="G238" s="99">
        <f t="shared" ca="1" si="43"/>
        <v>0</v>
      </c>
      <c r="H238" s="99">
        <f t="shared" ca="1" si="43"/>
        <v>0</v>
      </c>
      <c r="I238" s="99">
        <f t="shared" ca="1" si="43"/>
        <v>0</v>
      </c>
      <c r="J238" s="99">
        <f t="shared" ca="1" si="43"/>
        <v>0</v>
      </c>
      <c r="K238" s="99">
        <f t="shared" ca="1" si="43"/>
        <v>0</v>
      </c>
      <c r="L238" s="99">
        <f t="shared" ca="1" si="43"/>
        <v>0</v>
      </c>
      <c r="M238" s="99">
        <f t="shared" ca="1" si="43"/>
        <v>0</v>
      </c>
      <c r="N238" s="99">
        <f t="shared" ca="1" si="43"/>
        <v>0</v>
      </c>
      <c r="O238" s="99">
        <f t="shared" ca="1" si="43"/>
        <v>0</v>
      </c>
      <c r="P238" s="99">
        <f t="shared" ca="1" si="43"/>
        <v>0</v>
      </c>
      <c r="Q238" s="99">
        <f t="shared" ca="1" si="43"/>
        <v>0</v>
      </c>
      <c r="R238" s="99">
        <f t="shared" ca="1" si="43"/>
        <v>0</v>
      </c>
      <c r="S238" s="99">
        <f t="shared" ca="1" si="43"/>
        <v>0</v>
      </c>
      <c r="T238" s="99">
        <f t="shared" ca="1" si="43"/>
        <v>0</v>
      </c>
      <c r="U238" s="99">
        <f t="shared" ca="1" si="43"/>
        <v>0</v>
      </c>
      <c r="V238" s="99">
        <f t="shared" ca="1" si="43"/>
        <v>0</v>
      </c>
      <c r="W238" s="99">
        <f t="shared" ca="1" si="43"/>
        <v>0</v>
      </c>
      <c r="X238" s="99">
        <f t="shared" ca="1" si="43"/>
        <v>0</v>
      </c>
      <c r="Y238" s="99">
        <f t="shared" si="42"/>
        <v>0</v>
      </c>
      <c r="Z238" s="99"/>
    </row>
    <row r="239" spans="1:26">
      <c r="A239" s="23"/>
      <c r="B239" s="23"/>
      <c r="C239" s="23" t="s">
        <v>161</v>
      </c>
      <c r="D239" s="23"/>
      <c r="E239" s="99">
        <f t="shared" ca="1" si="43"/>
        <v>0</v>
      </c>
      <c r="F239" s="99">
        <f t="shared" ca="1" si="43"/>
        <v>0</v>
      </c>
      <c r="G239" s="99">
        <f t="shared" ca="1" si="43"/>
        <v>0</v>
      </c>
      <c r="H239" s="99">
        <f t="shared" ca="1" si="43"/>
        <v>0</v>
      </c>
      <c r="I239" s="99">
        <f t="shared" ca="1" si="43"/>
        <v>0</v>
      </c>
      <c r="J239" s="99">
        <f t="shared" ca="1" si="43"/>
        <v>0</v>
      </c>
      <c r="K239" s="99">
        <f t="shared" ca="1" si="43"/>
        <v>0</v>
      </c>
      <c r="L239" s="99">
        <f t="shared" ca="1" si="43"/>
        <v>0</v>
      </c>
      <c r="M239" s="99">
        <f t="shared" ca="1" si="43"/>
        <v>0</v>
      </c>
      <c r="N239" s="99">
        <f t="shared" ca="1" si="43"/>
        <v>0</v>
      </c>
      <c r="O239" s="99">
        <f t="shared" ca="1" si="43"/>
        <v>0</v>
      </c>
      <c r="P239" s="99">
        <f t="shared" ca="1" si="43"/>
        <v>0</v>
      </c>
      <c r="Q239" s="99">
        <f t="shared" ca="1" si="43"/>
        <v>0</v>
      </c>
      <c r="R239" s="99">
        <f t="shared" ca="1" si="43"/>
        <v>0</v>
      </c>
      <c r="S239" s="99">
        <f t="shared" ca="1" si="43"/>
        <v>0</v>
      </c>
      <c r="T239" s="99">
        <f t="shared" ca="1" si="43"/>
        <v>0</v>
      </c>
      <c r="U239" s="99">
        <f t="shared" ca="1" si="43"/>
        <v>0</v>
      </c>
      <c r="V239" s="99">
        <f t="shared" ca="1" si="43"/>
        <v>0</v>
      </c>
      <c r="W239" s="99">
        <f t="shared" ca="1" si="43"/>
        <v>0</v>
      </c>
      <c r="X239" s="99">
        <f t="shared" ca="1" si="43"/>
        <v>0</v>
      </c>
      <c r="Y239" s="99">
        <f t="shared" si="42"/>
        <v>0</v>
      </c>
      <c r="Z239" s="99"/>
    </row>
    <row r="240" spans="1:26">
      <c r="A240" s="23"/>
      <c r="B240" s="23"/>
      <c r="C240" s="23" t="s">
        <v>164</v>
      </c>
      <c r="D240" s="23"/>
      <c r="E240" s="99">
        <f t="shared" ca="1" si="43"/>
        <v>0</v>
      </c>
      <c r="F240" s="99">
        <f t="shared" ca="1" si="43"/>
        <v>0</v>
      </c>
      <c r="G240" s="99">
        <f t="shared" ca="1" si="43"/>
        <v>0</v>
      </c>
      <c r="H240" s="99">
        <f t="shared" ca="1" si="43"/>
        <v>0</v>
      </c>
      <c r="I240" s="99">
        <f t="shared" ca="1" si="43"/>
        <v>0</v>
      </c>
      <c r="J240" s="99">
        <f t="shared" ca="1" si="43"/>
        <v>0</v>
      </c>
      <c r="K240" s="99">
        <f t="shared" ca="1" si="43"/>
        <v>0</v>
      </c>
      <c r="L240" s="99">
        <f t="shared" ca="1" si="43"/>
        <v>0</v>
      </c>
      <c r="M240" s="99">
        <f t="shared" ca="1" si="43"/>
        <v>0</v>
      </c>
      <c r="N240" s="99">
        <f t="shared" ca="1" si="43"/>
        <v>0</v>
      </c>
      <c r="O240" s="99">
        <f t="shared" ca="1" si="43"/>
        <v>0</v>
      </c>
      <c r="P240" s="99">
        <f t="shared" ca="1" si="43"/>
        <v>0</v>
      </c>
      <c r="Q240" s="99">
        <f t="shared" ca="1" si="43"/>
        <v>0</v>
      </c>
      <c r="R240" s="99">
        <f t="shared" ca="1" si="43"/>
        <v>0</v>
      </c>
      <c r="S240" s="99">
        <f t="shared" ca="1" si="43"/>
        <v>0</v>
      </c>
      <c r="T240" s="99">
        <f t="shared" ca="1" si="43"/>
        <v>0</v>
      </c>
      <c r="U240" s="99">
        <f t="shared" ca="1" si="43"/>
        <v>0</v>
      </c>
      <c r="V240" s="99">
        <f t="shared" ca="1" si="43"/>
        <v>0</v>
      </c>
      <c r="W240" s="99">
        <f t="shared" ca="1" si="43"/>
        <v>0</v>
      </c>
      <c r="X240" s="99">
        <f t="shared" ca="1" si="43"/>
        <v>0</v>
      </c>
      <c r="Y240" s="99">
        <f t="shared" si="42"/>
        <v>0</v>
      </c>
      <c r="Z240" s="99"/>
    </row>
    <row r="241" spans="1:26">
      <c r="A241" s="23"/>
      <c r="B241" s="23"/>
      <c r="C241" s="23" t="s">
        <v>167</v>
      </c>
      <c r="D241" s="23"/>
      <c r="E241" s="99">
        <f t="shared" ca="1" si="43"/>
        <v>1.7607803539599509E-2</v>
      </c>
      <c r="F241" s="99">
        <f t="shared" ca="1" si="43"/>
        <v>2.9838664538784365E-2</v>
      </c>
      <c r="G241" s="99">
        <f t="shared" ca="1" si="43"/>
        <v>3.8208892938971228E-2</v>
      </c>
      <c r="H241" s="99">
        <f t="shared" ca="1" si="43"/>
        <v>4.464780498333254E-2</v>
      </c>
      <c r="I241" s="99">
        <f t="shared" ca="1" si="43"/>
        <v>5.0226598866146666E-2</v>
      </c>
      <c r="J241" s="99">
        <f t="shared" ca="1" si="43"/>
        <v>5.4992841374961854E-2</v>
      </c>
      <c r="K241" s="99">
        <f t="shared" ca="1" si="43"/>
        <v>5.9016024108071496E-2</v>
      </c>
      <c r="L241" s="99">
        <f t="shared" ca="1" si="43"/>
        <v>6.2375348984500034E-2</v>
      </c>
      <c r="M241" s="99">
        <f t="shared" ca="1" si="43"/>
        <v>6.5151886926732905E-2</v>
      </c>
      <c r="N241" s="99">
        <f t="shared" ca="1" si="43"/>
        <v>8.3837475587915877E-2</v>
      </c>
      <c r="O241" s="99">
        <f t="shared" ca="1" si="43"/>
        <v>8.0068404481943301E-2</v>
      </c>
      <c r="P241" s="99">
        <f t="shared" ca="1" si="43"/>
        <v>8.0109022760213033E-2</v>
      </c>
      <c r="Q241" s="99">
        <f t="shared" ca="1" si="43"/>
        <v>8.1552225253286093E-2</v>
      </c>
      <c r="R241" s="99">
        <f t="shared" ca="1" si="43"/>
        <v>8.0867406164474964E-2</v>
      </c>
      <c r="S241" s="99">
        <f t="shared" ca="1" si="43"/>
        <v>7.9050477345701253E-2</v>
      </c>
      <c r="T241" s="99">
        <f t="shared" ref="T241:X241" ca="1" si="44">T204-T203</f>
        <v>8.0215539262926017E-2</v>
      </c>
      <c r="U241" s="99">
        <f t="shared" ca="1" si="44"/>
        <v>7.8852818008958048E-2</v>
      </c>
      <c r="V241" s="99">
        <f t="shared" ca="1" si="44"/>
        <v>7.8234738316104169E-2</v>
      </c>
      <c r="W241" s="99">
        <f t="shared" ca="1" si="44"/>
        <v>7.8335102137083723E-2</v>
      </c>
      <c r="X241" s="99">
        <f t="shared" ca="1" si="44"/>
        <v>7.7846019919022513E-2</v>
      </c>
      <c r="Y241" s="99">
        <f t="shared" si="42"/>
        <v>1.5127956541205485</v>
      </c>
      <c r="Z241" s="99"/>
    </row>
    <row r="242" spans="1:26">
      <c r="A242" s="23"/>
      <c r="B242" s="23"/>
      <c r="C242" s="23" t="s">
        <v>170</v>
      </c>
      <c r="D242" s="23"/>
      <c r="E242" s="99">
        <f t="shared" ref="E242:X246" ca="1" si="45">E205-E204</f>
        <v>0</v>
      </c>
      <c r="F242" s="99">
        <f t="shared" ca="1" si="45"/>
        <v>0</v>
      </c>
      <c r="G242" s="99">
        <f t="shared" ca="1" si="45"/>
        <v>0</v>
      </c>
      <c r="H242" s="99">
        <f t="shared" ca="1" si="45"/>
        <v>0</v>
      </c>
      <c r="I242" s="99">
        <f t="shared" ca="1" si="45"/>
        <v>0</v>
      </c>
      <c r="J242" s="99">
        <f t="shared" ca="1" si="45"/>
        <v>0</v>
      </c>
      <c r="K242" s="99">
        <f t="shared" ca="1" si="45"/>
        <v>0</v>
      </c>
      <c r="L242" s="99">
        <f t="shared" ca="1" si="45"/>
        <v>0</v>
      </c>
      <c r="M242" s="99">
        <f t="shared" ca="1" si="45"/>
        <v>0</v>
      </c>
      <c r="N242" s="99">
        <f t="shared" ca="1" si="45"/>
        <v>0</v>
      </c>
      <c r="O242" s="99">
        <f t="shared" ca="1" si="45"/>
        <v>0</v>
      </c>
      <c r="P242" s="99">
        <f t="shared" ca="1" si="45"/>
        <v>0</v>
      </c>
      <c r="Q242" s="99">
        <f t="shared" ca="1" si="45"/>
        <v>0</v>
      </c>
      <c r="R242" s="99">
        <f t="shared" ca="1" si="45"/>
        <v>0</v>
      </c>
      <c r="S242" s="99">
        <f t="shared" ca="1" si="45"/>
        <v>0</v>
      </c>
      <c r="T242" s="99">
        <f t="shared" ca="1" si="45"/>
        <v>0</v>
      </c>
      <c r="U242" s="99">
        <f t="shared" ca="1" si="45"/>
        <v>0</v>
      </c>
      <c r="V242" s="99">
        <f t="shared" ca="1" si="45"/>
        <v>0</v>
      </c>
      <c r="W242" s="99">
        <f t="shared" ca="1" si="45"/>
        <v>0</v>
      </c>
      <c r="X242" s="99">
        <f t="shared" ca="1" si="45"/>
        <v>0</v>
      </c>
      <c r="Y242" s="99">
        <f t="shared" si="42"/>
        <v>0</v>
      </c>
      <c r="Z242" s="99"/>
    </row>
    <row r="243" spans="1:26">
      <c r="A243" s="23"/>
      <c r="B243" s="23"/>
      <c r="C243" s="23" t="s">
        <v>173</v>
      </c>
      <c r="D243" s="23"/>
      <c r="E243" s="99">
        <f t="shared" ca="1" si="45"/>
        <v>0</v>
      </c>
      <c r="F243" s="99">
        <f t="shared" ca="1" si="45"/>
        <v>0</v>
      </c>
      <c r="G243" s="99">
        <f t="shared" ca="1" si="45"/>
        <v>0</v>
      </c>
      <c r="H243" s="99">
        <f t="shared" ca="1" si="45"/>
        <v>0</v>
      </c>
      <c r="I243" s="99">
        <f t="shared" ca="1" si="45"/>
        <v>0</v>
      </c>
      <c r="J243" s="99">
        <f t="shared" ca="1" si="45"/>
        <v>0</v>
      </c>
      <c r="K243" s="99">
        <f t="shared" ca="1" si="45"/>
        <v>0</v>
      </c>
      <c r="L243" s="99">
        <f t="shared" ca="1" si="45"/>
        <v>0</v>
      </c>
      <c r="M243" s="99">
        <f t="shared" ca="1" si="45"/>
        <v>0</v>
      </c>
      <c r="N243" s="99">
        <f t="shared" ca="1" si="45"/>
        <v>0</v>
      </c>
      <c r="O243" s="99">
        <f t="shared" ca="1" si="45"/>
        <v>0</v>
      </c>
      <c r="P243" s="99">
        <f t="shared" ca="1" si="45"/>
        <v>0</v>
      </c>
      <c r="Q243" s="99">
        <f t="shared" ca="1" si="45"/>
        <v>0</v>
      </c>
      <c r="R243" s="99">
        <f t="shared" ca="1" si="45"/>
        <v>0</v>
      </c>
      <c r="S243" s="99">
        <f t="shared" ca="1" si="45"/>
        <v>0</v>
      </c>
      <c r="T243" s="99">
        <f t="shared" ca="1" si="45"/>
        <v>0</v>
      </c>
      <c r="U243" s="99">
        <f t="shared" ca="1" si="45"/>
        <v>0</v>
      </c>
      <c r="V243" s="99">
        <f t="shared" ca="1" si="45"/>
        <v>0</v>
      </c>
      <c r="W243" s="99">
        <f t="shared" ca="1" si="45"/>
        <v>0</v>
      </c>
      <c r="X243" s="99">
        <f t="shared" ca="1" si="45"/>
        <v>0</v>
      </c>
      <c r="Y243" s="99">
        <f t="shared" si="42"/>
        <v>0</v>
      </c>
      <c r="Z243" s="99"/>
    </row>
    <row r="244" spans="1:26">
      <c r="A244" s="23"/>
      <c r="B244" s="23"/>
      <c r="C244" s="23" t="s">
        <v>176</v>
      </c>
      <c r="D244" s="23"/>
      <c r="E244" s="99">
        <f t="shared" ca="1" si="45"/>
        <v>0</v>
      </c>
      <c r="F244" s="99">
        <f t="shared" ca="1" si="45"/>
        <v>0</v>
      </c>
      <c r="G244" s="99">
        <f t="shared" ca="1" si="45"/>
        <v>0</v>
      </c>
      <c r="H244" s="99">
        <f t="shared" ca="1" si="45"/>
        <v>0</v>
      </c>
      <c r="I244" s="99">
        <f t="shared" ca="1" si="45"/>
        <v>0</v>
      </c>
      <c r="J244" s="99">
        <f t="shared" ca="1" si="45"/>
        <v>0</v>
      </c>
      <c r="K244" s="99">
        <f t="shared" ca="1" si="45"/>
        <v>0</v>
      </c>
      <c r="L244" s="99">
        <f t="shared" ca="1" si="45"/>
        <v>0</v>
      </c>
      <c r="M244" s="99">
        <f t="shared" ca="1" si="45"/>
        <v>0</v>
      </c>
      <c r="N244" s="99">
        <f t="shared" ca="1" si="45"/>
        <v>0</v>
      </c>
      <c r="O244" s="99">
        <f t="shared" ca="1" si="45"/>
        <v>0</v>
      </c>
      <c r="P244" s="99">
        <f t="shared" ca="1" si="45"/>
        <v>0</v>
      </c>
      <c r="Q244" s="99">
        <f t="shared" ca="1" si="45"/>
        <v>0</v>
      </c>
      <c r="R244" s="99">
        <f t="shared" ca="1" si="45"/>
        <v>0</v>
      </c>
      <c r="S244" s="99">
        <f t="shared" ca="1" si="45"/>
        <v>0</v>
      </c>
      <c r="T244" s="99">
        <f t="shared" ca="1" si="45"/>
        <v>0</v>
      </c>
      <c r="U244" s="99">
        <f t="shared" ca="1" si="45"/>
        <v>0</v>
      </c>
      <c r="V244" s="99">
        <f t="shared" ca="1" si="45"/>
        <v>0</v>
      </c>
      <c r="W244" s="99">
        <f t="shared" ca="1" si="45"/>
        <v>0</v>
      </c>
      <c r="X244" s="99">
        <f t="shared" ca="1" si="45"/>
        <v>0</v>
      </c>
      <c r="Y244" s="99">
        <f t="shared" ref="Y244:Y246" si="46">Y207-Y206</f>
        <v>0</v>
      </c>
      <c r="Z244" s="99"/>
    </row>
    <row r="245" spans="1:26">
      <c r="A245" s="23"/>
      <c r="B245" s="23"/>
      <c r="C245" s="23" t="s">
        <v>179</v>
      </c>
      <c r="D245" s="23"/>
      <c r="E245" s="99">
        <f t="shared" ca="1" si="45"/>
        <v>0</v>
      </c>
      <c r="F245" s="99">
        <f t="shared" ca="1" si="45"/>
        <v>0</v>
      </c>
      <c r="G245" s="99">
        <f t="shared" ca="1" si="45"/>
        <v>0</v>
      </c>
      <c r="H245" s="99">
        <f t="shared" ca="1" si="45"/>
        <v>0</v>
      </c>
      <c r="I245" s="99">
        <f t="shared" ca="1" si="45"/>
        <v>0</v>
      </c>
      <c r="J245" s="99">
        <f t="shared" ca="1" si="45"/>
        <v>0</v>
      </c>
      <c r="K245" s="99">
        <f t="shared" ca="1" si="45"/>
        <v>0</v>
      </c>
      <c r="L245" s="99">
        <f t="shared" ca="1" si="45"/>
        <v>0</v>
      </c>
      <c r="M245" s="99">
        <f t="shared" ca="1" si="45"/>
        <v>0</v>
      </c>
      <c r="N245" s="99">
        <f t="shared" ca="1" si="45"/>
        <v>0</v>
      </c>
      <c r="O245" s="99">
        <f t="shared" ca="1" si="45"/>
        <v>0</v>
      </c>
      <c r="P245" s="99">
        <f t="shared" ca="1" si="45"/>
        <v>0</v>
      </c>
      <c r="Q245" s="99">
        <f t="shared" ca="1" si="45"/>
        <v>0</v>
      </c>
      <c r="R245" s="99">
        <f t="shared" ca="1" si="45"/>
        <v>0</v>
      </c>
      <c r="S245" s="99">
        <f t="shared" ca="1" si="45"/>
        <v>0</v>
      </c>
      <c r="T245" s="99">
        <f t="shared" ca="1" si="45"/>
        <v>0</v>
      </c>
      <c r="U245" s="99">
        <f t="shared" ca="1" si="45"/>
        <v>0</v>
      </c>
      <c r="V245" s="99">
        <f t="shared" ca="1" si="45"/>
        <v>0</v>
      </c>
      <c r="W245" s="99">
        <f t="shared" ca="1" si="45"/>
        <v>0</v>
      </c>
      <c r="X245" s="99">
        <f t="shared" ca="1" si="45"/>
        <v>0</v>
      </c>
      <c r="Y245" s="99">
        <f t="shared" si="46"/>
        <v>0</v>
      </c>
      <c r="Z245" s="99"/>
    </row>
    <row r="246" spans="1:26">
      <c r="A246" s="23"/>
      <c r="B246" s="23"/>
      <c r="C246" s="23" t="s">
        <v>182</v>
      </c>
      <c r="D246" s="23"/>
      <c r="E246" s="99">
        <f t="shared" ca="1" si="45"/>
        <v>0</v>
      </c>
      <c r="F246" s="99">
        <f t="shared" ca="1" si="45"/>
        <v>0</v>
      </c>
      <c r="G246" s="99">
        <f t="shared" ca="1" si="45"/>
        <v>0</v>
      </c>
      <c r="H246" s="99">
        <f t="shared" ca="1" si="45"/>
        <v>0</v>
      </c>
      <c r="I246" s="99">
        <f t="shared" ca="1" si="45"/>
        <v>0</v>
      </c>
      <c r="J246" s="99">
        <f t="shared" ca="1" si="45"/>
        <v>0</v>
      </c>
      <c r="K246" s="99">
        <f t="shared" ca="1" si="45"/>
        <v>0</v>
      </c>
      <c r="L246" s="99">
        <f t="shared" ca="1" si="45"/>
        <v>0</v>
      </c>
      <c r="M246" s="99">
        <f t="shared" ca="1" si="45"/>
        <v>0</v>
      </c>
      <c r="N246" s="99">
        <f t="shared" ca="1" si="45"/>
        <v>0</v>
      </c>
      <c r="O246" s="99">
        <f t="shared" ca="1" si="45"/>
        <v>0</v>
      </c>
      <c r="P246" s="99">
        <f t="shared" ca="1" si="45"/>
        <v>0</v>
      </c>
      <c r="Q246" s="99">
        <f t="shared" ca="1" si="45"/>
        <v>0</v>
      </c>
      <c r="R246" s="99">
        <f t="shared" ca="1" si="45"/>
        <v>0</v>
      </c>
      <c r="S246" s="99">
        <f t="shared" ca="1" si="45"/>
        <v>0</v>
      </c>
      <c r="T246" s="99">
        <f t="shared" ca="1" si="45"/>
        <v>0</v>
      </c>
      <c r="U246" s="99">
        <f t="shared" ca="1" si="45"/>
        <v>0</v>
      </c>
      <c r="V246" s="99">
        <f t="shared" ca="1" si="45"/>
        <v>0</v>
      </c>
      <c r="W246" s="99">
        <f t="shared" ca="1" si="45"/>
        <v>0</v>
      </c>
      <c r="X246" s="99">
        <f t="shared" ca="1" si="45"/>
        <v>0</v>
      </c>
      <c r="Y246" s="99">
        <f t="shared" si="46"/>
        <v>0</v>
      </c>
      <c r="Z246" s="99"/>
    </row>
    <row r="247" spans="1:26">
      <c r="A247" s="23"/>
      <c r="B247" s="23"/>
      <c r="C247" s="23"/>
      <c r="D247" s="23"/>
      <c r="E247" s="94"/>
      <c r="F247" s="23"/>
      <c r="G247" s="23"/>
      <c r="H247" s="23"/>
      <c r="I247" s="23"/>
      <c r="J247" s="23"/>
      <c r="K247" s="23"/>
      <c r="L247" s="23"/>
      <c r="M247" s="23"/>
      <c r="N247" s="23"/>
      <c r="O247" s="23"/>
      <c r="P247" s="23"/>
      <c r="Q247" s="23"/>
      <c r="R247" s="23"/>
      <c r="S247" s="23"/>
      <c r="T247" s="23"/>
      <c r="U247" s="23"/>
      <c r="V247" s="23"/>
      <c r="W247" s="23"/>
      <c r="X247" s="23"/>
      <c r="Y247" s="23"/>
      <c r="Z247" s="23"/>
    </row>
    <row r="248" spans="1:26" ht="15">
      <c r="A248" s="23"/>
      <c r="B248" s="23"/>
      <c r="C248" s="100" t="s">
        <v>187</v>
      </c>
      <c r="D248" s="101"/>
      <c r="E248" s="101">
        <f t="shared" ref="E248:X248" ca="1" si="47">SUM(E215:E246)</f>
        <v>0.34021431848091777</v>
      </c>
      <c r="F248" s="101">
        <f t="shared" ca="1" si="47"/>
        <v>0.57637769115617099</v>
      </c>
      <c r="G248" s="101">
        <f t="shared" ca="1" si="47"/>
        <v>0.73786003911813136</v>
      </c>
      <c r="H248" s="101">
        <f t="shared" ca="1" si="47"/>
        <v>0.86197123900548644</v>
      </c>
      <c r="I248" s="101">
        <f t="shared" ca="1" si="47"/>
        <v>0.96941765806036051</v>
      </c>
      <c r="J248" s="101">
        <f t="shared" ca="1" si="47"/>
        <v>1.0611314069481277</v>
      </c>
      <c r="K248" s="101">
        <f t="shared" ca="1" si="47"/>
        <v>1.1384662650201993</v>
      </c>
      <c r="L248" s="101">
        <f t="shared" ca="1" si="47"/>
        <v>1.2029616026195185</v>
      </c>
      <c r="M248" s="101">
        <f t="shared" ca="1" si="47"/>
        <v>1.2561910003673376</v>
      </c>
      <c r="N248" s="101">
        <f t="shared" ca="1" si="47"/>
        <v>1.8476312215834541</v>
      </c>
      <c r="O248" s="101">
        <f t="shared" ca="1" si="47"/>
        <v>1.6955187108483845</v>
      </c>
      <c r="P248" s="101">
        <f t="shared" ca="1" si="47"/>
        <v>1.6772821102281856</v>
      </c>
      <c r="Q248" s="101">
        <f t="shared" ca="1" si="47"/>
        <v>1.7110623766527486</v>
      </c>
      <c r="R248" s="101">
        <f t="shared" ca="1" si="47"/>
        <v>1.6778285958727805</v>
      </c>
      <c r="S248" s="101">
        <f t="shared" ca="1" si="47"/>
        <v>1.6099253183141655</v>
      </c>
      <c r="T248" s="101">
        <f t="shared" ca="1" si="47"/>
        <v>1.643998075173815</v>
      </c>
      <c r="U248" s="101">
        <f t="shared" ca="1" si="47"/>
        <v>1.5955621412816678</v>
      </c>
      <c r="V248" s="101">
        <f t="shared" ca="1" si="47"/>
        <v>1.5734429384303004</v>
      </c>
      <c r="W248" s="101">
        <f t="shared" ca="1" si="47"/>
        <v>1.5764379249046792</v>
      </c>
      <c r="X248" s="101">
        <f t="shared" ca="1" si="47"/>
        <v>1.5606294575393402</v>
      </c>
      <c r="Y248" s="101"/>
      <c r="Z248" s="101"/>
    </row>
    <row r="249" spans="1:26" ht="15">
      <c r="A249" s="23"/>
      <c r="B249" s="23"/>
      <c r="C249" s="100" t="s">
        <v>211</v>
      </c>
      <c r="D249" s="101"/>
      <c r="E249" s="101">
        <f t="shared" ref="E249:X249" ca="1" si="48">IF((D249+E248)&lt;$Y$207,(D249+E248),$Y$207)</f>
        <v>0.34021431848091777</v>
      </c>
      <c r="F249" s="101">
        <f t="shared" ca="1" si="48"/>
        <v>0.91659200963708876</v>
      </c>
      <c r="G249" s="101">
        <f t="shared" ca="1" si="48"/>
        <v>1.6544520487552201</v>
      </c>
      <c r="H249" s="101">
        <f t="shared" ca="1" si="48"/>
        <v>2.5164232877607065</v>
      </c>
      <c r="I249" s="101">
        <f t="shared" ca="1" si="48"/>
        <v>3.4858409458210668</v>
      </c>
      <c r="J249" s="101">
        <f t="shared" ca="1" si="48"/>
        <v>4.5469723527691945</v>
      </c>
      <c r="K249" s="101">
        <f t="shared" ca="1" si="48"/>
        <v>5.6854386177893943</v>
      </c>
      <c r="L249" s="101">
        <f t="shared" ca="1" si="48"/>
        <v>6.8884002204089132</v>
      </c>
      <c r="M249" s="101">
        <f t="shared" ca="1" si="48"/>
        <v>8.1445912207762508</v>
      </c>
      <c r="N249" s="101">
        <f t="shared" ca="1" si="48"/>
        <v>9.9922224423597044</v>
      </c>
      <c r="O249" s="101">
        <f t="shared" ca="1" si="48"/>
        <v>11.687741153208089</v>
      </c>
      <c r="P249" s="101">
        <f t="shared" ca="1" si="48"/>
        <v>13.365023263436274</v>
      </c>
      <c r="Q249" s="101">
        <f t="shared" ca="1" si="48"/>
        <v>15.076085640089023</v>
      </c>
      <c r="R249" s="101">
        <f t="shared" ca="1" si="48"/>
        <v>16.753914235961805</v>
      </c>
      <c r="S249" s="101">
        <f t="shared" ca="1" si="48"/>
        <v>18.36383955427597</v>
      </c>
      <c r="T249" s="101">
        <f t="shared" ca="1" si="48"/>
        <v>20.007837629449785</v>
      </c>
      <c r="U249" s="101">
        <f t="shared" ca="1" si="48"/>
        <v>21.603399770731453</v>
      </c>
      <c r="V249" s="101">
        <f t="shared" ca="1" si="48"/>
        <v>23.176842709161754</v>
      </c>
      <c r="W249" s="101">
        <f t="shared" ca="1" si="48"/>
        <v>24.753280634066432</v>
      </c>
      <c r="X249" s="101">
        <f t="shared" ca="1" si="48"/>
        <v>26.31391009160577</v>
      </c>
      <c r="Y249" s="101">
        <f>SUM(Y215:Y246)</f>
        <v>29.478285699312796</v>
      </c>
      <c r="Z249" s="101"/>
    </row>
  </sheetData>
  <mergeCells count="1">
    <mergeCell ref="B1:S5"/>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EA76"/>
  <sheetViews>
    <sheetView workbookViewId="0">
      <selection sqref="A1:EA76"/>
    </sheetView>
  </sheetViews>
  <sheetFormatPr defaultRowHeight="12.75"/>
  <cols>
    <col min="1" max="1" width="63.5703125" customWidth="1"/>
  </cols>
  <sheetData>
    <row r="1" spans="1:131" ht="13.5" thickBot="1">
      <c r="A1" s="251" t="s">
        <v>563</v>
      </c>
      <c r="B1" s="252"/>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23"/>
      <c r="CY1" s="23"/>
      <c r="CZ1" s="23"/>
      <c r="DA1" s="23"/>
      <c r="DB1" s="23"/>
      <c r="DC1" s="23"/>
      <c r="DD1" s="23"/>
      <c r="DE1" s="23"/>
      <c r="DF1" s="23"/>
      <c r="DG1" s="23"/>
      <c r="DH1" s="23"/>
      <c r="DI1" s="23"/>
      <c r="DJ1" s="23"/>
      <c r="DK1" s="23"/>
      <c r="DL1" s="23"/>
      <c r="DM1" s="23"/>
      <c r="DN1" s="23"/>
      <c r="DO1" s="23"/>
      <c r="DP1" s="23"/>
      <c r="DQ1" s="23"/>
      <c r="DR1" s="23"/>
      <c r="DS1" s="23"/>
      <c r="DT1" s="23"/>
      <c r="DU1" s="23"/>
      <c r="DV1" s="23"/>
      <c r="DW1" s="23"/>
      <c r="DX1" s="23"/>
      <c r="DY1" s="23"/>
      <c r="DZ1" s="23"/>
      <c r="EA1" s="23"/>
    </row>
    <row r="2" spans="1:131" ht="13.5" thickBot="1">
      <c r="A2" s="253"/>
      <c r="B2" s="254"/>
      <c r="C2" s="119"/>
      <c r="D2" s="119"/>
      <c r="E2" s="119"/>
      <c r="F2" s="119"/>
      <c r="G2" s="119"/>
      <c r="H2" s="119"/>
      <c r="I2" s="119"/>
      <c r="J2" s="119"/>
      <c r="K2" s="119"/>
      <c r="L2" s="119"/>
      <c r="M2" s="119"/>
      <c r="N2" s="119"/>
      <c r="O2" s="116" t="s">
        <v>225</v>
      </c>
      <c r="P2" s="117"/>
      <c r="Q2" s="117"/>
      <c r="R2" s="117"/>
      <c r="S2" s="117"/>
      <c r="T2" s="117"/>
      <c r="U2" s="117"/>
      <c r="V2" s="117"/>
      <c r="W2" s="117"/>
      <c r="X2" s="117"/>
      <c r="Y2" s="117"/>
      <c r="Z2" s="118"/>
      <c r="AA2" s="119"/>
      <c r="AB2" s="116" t="s">
        <v>226</v>
      </c>
      <c r="AC2" s="117"/>
      <c r="AD2" s="117"/>
      <c r="AE2" s="117"/>
      <c r="AF2" s="117"/>
      <c r="AG2" s="117"/>
      <c r="AH2" s="117"/>
      <c r="AI2" s="117"/>
      <c r="AJ2" s="117"/>
      <c r="AK2" s="117"/>
      <c r="AL2" s="117"/>
      <c r="AM2" s="118"/>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row>
    <row r="3" spans="1:131" ht="191.25">
      <c r="A3" s="255" t="s">
        <v>564</v>
      </c>
      <c r="B3" s="256" t="s">
        <v>565</v>
      </c>
      <c r="C3" s="121" t="s">
        <v>84</v>
      </c>
      <c r="D3" s="121" t="s">
        <v>566</v>
      </c>
      <c r="E3" s="121" t="s">
        <v>567</v>
      </c>
      <c r="F3" s="121" t="s">
        <v>568</v>
      </c>
      <c r="G3" s="121" t="s">
        <v>569</v>
      </c>
      <c r="H3" s="121" t="s">
        <v>570</v>
      </c>
      <c r="I3" s="121" t="s">
        <v>571</v>
      </c>
      <c r="J3" s="121" t="s">
        <v>572</v>
      </c>
      <c r="K3" s="121" t="s">
        <v>83</v>
      </c>
      <c r="L3" s="121" t="s">
        <v>573</v>
      </c>
      <c r="M3" s="121" t="s">
        <v>574</v>
      </c>
      <c r="N3" s="121" t="s">
        <v>227</v>
      </c>
      <c r="O3" s="121" t="s">
        <v>228</v>
      </c>
      <c r="P3" s="121" t="s">
        <v>229</v>
      </c>
      <c r="Q3" s="121" t="s">
        <v>230</v>
      </c>
      <c r="R3" s="121" t="s">
        <v>231</v>
      </c>
      <c r="S3" s="121" t="s">
        <v>232</v>
      </c>
      <c r="T3" s="121" t="s">
        <v>233</v>
      </c>
      <c r="U3" s="121" t="s">
        <v>234</v>
      </c>
      <c r="V3" s="121" t="s">
        <v>235</v>
      </c>
      <c r="W3" s="121" t="s">
        <v>236</v>
      </c>
      <c r="X3" s="121" t="s">
        <v>237</v>
      </c>
      <c r="Y3" s="121" t="s">
        <v>238</v>
      </c>
      <c r="Z3" s="121" t="s">
        <v>239</v>
      </c>
      <c r="AA3" s="121"/>
      <c r="AB3" s="121" t="s">
        <v>228</v>
      </c>
      <c r="AC3" s="121" t="s">
        <v>229</v>
      </c>
      <c r="AD3" s="121" t="s">
        <v>230</v>
      </c>
      <c r="AE3" s="121" t="s">
        <v>231</v>
      </c>
      <c r="AF3" s="121" t="s">
        <v>232</v>
      </c>
      <c r="AG3" s="121" t="s">
        <v>233</v>
      </c>
      <c r="AH3" s="121" t="s">
        <v>234</v>
      </c>
      <c r="AI3" s="121" t="s">
        <v>235</v>
      </c>
      <c r="AJ3" s="121" t="s">
        <v>236</v>
      </c>
      <c r="AK3" s="121" t="s">
        <v>237</v>
      </c>
      <c r="AL3" s="121" t="s">
        <v>238</v>
      </c>
      <c r="AM3" s="121" t="s">
        <v>239</v>
      </c>
      <c r="AN3" s="44"/>
      <c r="AO3" s="44"/>
      <c r="AP3" s="44"/>
      <c r="AQ3" s="44"/>
      <c r="AR3" s="44"/>
      <c r="AS3" s="44"/>
      <c r="AT3" s="44"/>
      <c r="AU3" s="44"/>
      <c r="AV3" s="44"/>
      <c r="AW3" s="44"/>
      <c r="AX3" s="44"/>
      <c r="AY3" s="44"/>
      <c r="AZ3" s="44"/>
      <c r="BA3" s="44"/>
      <c r="BB3" s="44"/>
      <c r="BC3" s="44"/>
      <c r="BD3" s="44"/>
      <c r="BE3" s="44"/>
      <c r="BF3" s="44"/>
      <c r="BG3" s="44"/>
      <c r="BH3" s="44"/>
      <c r="BI3" s="44"/>
      <c r="BJ3" s="44"/>
      <c r="BK3" s="44"/>
      <c r="BL3" s="44"/>
      <c r="BM3" s="44"/>
      <c r="BN3" s="44"/>
      <c r="BO3" s="44"/>
      <c r="BP3" s="44"/>
      <c r="BQ3" s="44"/>
      <c r="BR3" s="44"/>
      <c r="BS3" s="44"/>
      <c r="BT3" s="44"/>
      <c r="BU3" s="44"/>
      <c r="BV3" s="44"/>
      <c r="BW3" s="44"/>
      <c r="BX3" s="44"/>
      <c r="BY3" s="44"/>
      <c r="BZ3" s="44"/>
      <c r="CA3" s="44"/>
      <c r="CB3" s="44"/>
      <c r="CC3" s="44"/>
      <c r="CD3" s="44"/>
      <c r="CE3" s="44"/>
      <c r="CF3" s="44"/>
      <c r="CG3" s="44"/>
      <c r="CH3" s="44"/>
      <c r="CI3" s="44"/>
      <c r="CJ3" s="44"/>
      <c r="CK3" s="44"/>
      <c r="CL3" s="44"/>
      <c r="CM3" s="44"/>
      <c r="CN3" s="44"/>
      <c r="CO3" s="44"/>
      <c r="CP3" s="44"/>
      <c r="CQ3" s="44"/>
      <c r="CR3" s="44"/>
      <c r="CS3" s="44"/>
      <c r="CT3" s="44"/>
      <c r="CU3" s="44"/>
      <c r="CV3" s="44"/>
      <c r="CW3" s="44"/>
      <c r="CX3" s="23"/>
      <c r="CY3" s="23"/>
      <c r="CZ3" s="23"/>
      <c r="DA3" s="23"/>
      <c r="DB3" s="23"/>
      <c r="DC3" s="23"/>
      <c r="DD3" s="23"/>
      <c r="DE3" s="23"/>
      <c r="DF3" s="23"/>
      <c r="DG3" s="23"/>
      <c r="DH3" s="23"/>
      <c r="DI3" s="23"/>
      <c r="DJ3" s="23"/>
      <c r="DK3" s="23"/>
      <c r="DL3" s="23"/>
      <c r="DM3" s="23"/>
      <c r="DN3" s="23"/>
      <c r="DO3" s="23"/>
      <c r="DP3" s="23"/>
      <c r="DQ3" s="23"/>
      <c r="DR3" s="23"/>
      <c r="DS3" s="23"/>
      <c r="DT3" s="23"/>
      <c r="DU3" s="23"/>
      <c r="DV3" s="23"/>
      <c r="DW3" s="23"/>
      <c r="DX3" s="23"/>
      <c r="DY3" s="23"/>
      <c r="DZ3" s="23"/>
      <c r="EA3" s="23"/>
    </row>
    <row r="4" spans="1:131">
      <c r="A4" s="23" t="s">
        <v>782</v>
      </c>
      <c r="B4" s="23"/>
      <c r="C4" s="80">
        <v>458.17514534455051</v>
      </c>
      <c r="D4" s="80">
        <v>341.07502876871905</v>
      </c>
      <c r="E4" s="80">
        <v>68.21500575374381</v>
      </c>
      <c r="F4" s="80">
        <v>409.29003452246286</v>
      </c>
      <c r="G4" s="80">
        <v>521.62203882566951</v>
      </c>
      <c r="H4" s="80">
        <v>236.37506459989197</v>
      </c>
      <c r="I4" s="80">
        <v>7825.3496263324068</v>
      </c>
      <c r="J4" s="80">
        <v>37.524054487673425</v>
      </c>
      <c r="K4" s="80">
        <v>84.006120589620707</v>
      </c>
      <c r="L4" s="257">
        <v>0.51058645400856828</v>
      </c>
      <c r="M4" s="80">
        <v>3.3850244887762164</v>
      </c>
      <c r="N4" s="80">
        <v>7.7434611809118828E-2</v>
      </c>
      <c r="O4" s="80">
        <v>27.909349937165857</v>
      </c>
      <c r="P4" s="80">
        <v>25.766216915733562</v>
      </c>
      <c r="Q4" s="80">
        <v>29.540976170901079</v>
      </c>
      <c r="R4" s="80">
        <v>27.343182805656895</v>
      </c>
      <c r="S4" s="80">
        <v>27.704753926952954</v>
      </c>
      <c r="T4" s="80">
        <v>27.710787883447619</v>
      </c>
      <c r="U4" s="80">
        <v>27.123031489901336</v>
      </c>
      <c r="V4" s="80">
        <v>28.986784271605796</v>
      </c>
      <c r="W4" s="80">
        <v>25.78928074851488</v>
      </c>
      <c r="X4" s="80">
        <v>28.848205551732626</v>
      </c>
      <c r="Y4" s="80">
        <v>26.007335425346895</v>
      </c>
      <c r="Z4" s="80">
        <v>27.278241691952065</v>
      </c>
      <c r="AA4" s="80"/>
      <c r="AB4" s="80">
        <v>11.109594401792602</v>
      </c>
      <c r="AC4" s="80">
        <v>9.8484069746709224</v>
      </c>
      <c r="AD4" s="80">
        <v>9.9814136500677897</v>
      </c>
      <c r="AE4" s="80">
        <v>10.725827314839439</v>
      </c>
      <c r="AF4" s="80">
        <v>10.859961584471121</v>
      </c>
      <c r="AG4" s="80">
        <v>10.248373716988802</v>
      </c>
      <c r="AH4" s="80">
        <v>11.524944979239271</v>
      </c>
      <c r="AI4" s="80">
        <v>10.395543119281752</v>
      </c>
      <c r="AJ4" s="80">
        <v>11.412240890228164</v>
      </c>
      <c r="AK4" s="80">
        <v>10.245441104332173</v>
      </c>
      <c r="AL4" s="80">
        <v>10.702784005656454</v>
      </c>
      <c r="AM4" s="44">
        <v>11.112466784070469</v>
      </c>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row>
    <row r="5" spans="1:131">
      <c r="A5" s="23" t="s">
        <v>783</v>
      </c>
      <c r="B5" s="23"/>
      <c r="C5" s="80">
        <v>458.17514534455051</v>
      </c>
      <c r="D5" s="80">
        <v>341.07502876871905</v>
      </c>
      <c r="E5" s="80">
        <v>68.21500575374381</v>
      </c>
      <c r="F5" s="80">
        <v>409.29003452246286</v>
      </c>
      <c r="G5" s="80">
        <v>521.62203882566951</v>
      </c>
      <c r="H5" s="80">
        <v>236.37506459989197</v>
      </c>
      <c r="I5" s="80">
        <v>7825.3496263324068</v>
      </c>
      <c r="J5" s="80">
        <v>37.524054487673425</v>
      </c>
      <c r="K5" s="80">
        <v>84.006120589620707</v>
      </c>
      <c r="L5" s="257">
        <v>0.51058645400856828</v>
      </c>
      <c r="M5" s="80">
        <v>3.3850244887762164</v>
      </c>
      <c r="N5" s="80">
        <v>7.7434611809118828E-2</v>
      </c>
      <c r="O5" s="80">
        <v>27.909349937165857</v>
      </c>
      <c r="P5" s="80">
        <v>25.766216915733562</v>
      </c>
      <c r="Q5" s="80">
        <v>29.540976170901079</v>
      </c>
      <c r="R5" s="80">
        <v>27.343182805656895</v>
      </c>
      <c r="S5" s="80">
        <v>27.704753926952954</v>
      </c>
      <c r="T5" s="80">
        <v>27.710787883447619</v>
      </c>
      <c r="U5" s="80">
        <v>27.123031489901336</v>
      </c>
      <c r="V5" s="80">
        <v>28.986784271605796</v>
      </c>
      <c r="W5" s="80">
        <v>25.78928074851488</v>
      </c>
      <c r="X5" s="80">
        <v>28.848205551732626</v>
      </c>
      <c r="Y5" s="80">
        <v>26.007335425346895</v>
      </c>
      <c r="Z5" s="80">
        <v>27.278241691952065</v>
      </c>
      <c r="AA5" s="80"/>
      <c r="AB5" s="80">
        <v>11.109594401792602</v>
      </c>
      <c r="AC5" s="80">
        <v>9.8484069746709224</v>
      </c>
      <c r="AD5" s="80">
        <v>9.9814136500677897</v>
      </c>
      <c r="AE5" s="80">
        <v>10.725827314839439</v>
      </c>
      <c r="AF5" s="80">
        <v>10.859961584471121</v>
      </c>
      <c r="AG5" s="80">
        <v>10.248373716988802</v>
      </c>
      <c r="AH5" s="80">
        <v>11.524944979239271</v>
      </c>
      <c r="AI5" s="80">
        <v>10.395543119281752</v>
      </c>
      <c r="AJ5" s="80">
        <v>11.412240890228164</v>
      </c>
      <c r="AK5" s="80">
        <v>10.245441104332173</v>
      </c>
      <c r="AL5" s="80">
        <v>10.702784005656454</v>
      </c>
      <c r="AM5" s="44">
        <v>11.112466784070469</v>
      </c>
      <c r="AN5" s="44"/>
      <c r="AO5" s="44"/>
      <c r="AP5" s="44"/>
      <c r="AQ5" s="44"/>
      <c r="AR5" s="44"/>
      <c r="AS5" s="44"/>
      <c r="AT5" s="44"/>
      <c r="AU5" s="44"/>
      <c r="AV5" s="44"/>
      <c r="AW5" s="44"/>
      <c r="AX5" s="44"/>
      <c r="AY5" s="44"/>
      <c r="AZ5" s="44"/>
      <c r="BA5" s="44"/>
      <c r="BB5" s="44"/>
      <c r="BC5" s="44"/>
      <c r="BD5" s="44"/>
      <c r="BE5" s="44"/>
      <c r="BF5" s="44"/>
      <c r="BG5" s="44"/>
      <c r="BH5" s="44"/>
      <c r="BI5" s="44"/>
      <c r="BJ5" s="44"/>
      <c r="BK5" s="44"/>
      <c r="BL5" s="44"/>
      <c r="BM5" s="44"/>
      <c r="BN5" s="44"/>
      <c r="BO5" s="44"/>
      <c r="BP5" s="44"/>
      <c r="BQ5" s="44"/>
      <c r="BR5" s="44"/>
      <c r="BS5" s="44"/>
      <c r="BT5" s="44"/>
      <c r="BU5" s="44"/>
      <c r="BV5" s="44"/>
      <c r="BW5" s="44"/>
      <c r="BX5" s="44"/>
      <c r="BY5" s="44"/>
      <c r="BZ5" s="44"/>
      <c r="CA5" s="44"/>
      <c r="CB5" s="44"/>
      <c r="CC5" s="44"/>
      <c r="CD5" s="44"/>
      <c r="CE5" s="44"/>
      <c r="CF5" s="44"/>
      <c r="CG5" s="44"/>
      <c r="CH5" s="44"/>
      <c r="CI5" s="44"/>
      <c r="CJ5" s="44"/>
      <c r="CK5" s="44"/>
      <c r="CL5" s="44"/>
      <c r="CM5" s="44"/>
      <c r="CN5" s="44"/>
      <c r="CO5" s="44"/>
      <c r="CP5" s="44"/>
      <c r="CQ5" s="44"/>
      <c r="CR5" s="44"/>
      <c r="CS5" s="44"/>
      <c r="CT5" s="44"/>
      <c r="CU5" s="44"/>
      <c r="CV5" s="44"/>
      <c r="CW5" s="44"/>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row>
    <row r="6" spans="1:131">
      <c r="A6" s="23" t="s">
        <v>788</v>
      </c>
      <c r="B6" s="23"/>
      <c r="C6" s="80">
        <v>650.2033065530884</v>
      </c>
      <c r="D6" s="80">
        <v>562.77379746838631</v>
      </c>
      <c r="E6" s="80">
        <v>112.55475949367727</v>
      </c>
      <c r="F6" s="80">
        <v>675.32855696206354</v>
      </c>
      <c r="G6" s="80">
        <v>860.67636406235454</v>
      </c>
      <c r="H6" s="80">
        <v>361.09840861179168</v>
      </c>
      <c r="I6" s="80">
        <v>9098.5051896297173</v>
      </c>
      <c r="J6" s="80">
        <v>45.190242306944832</v>
      </c>
      <c r="K6" s="80">
        <v>94.732076498624807</v>
      </c>
      <c r="L6" s="257">
        <v>0.45809290627802507</v>
      </c>
      <c r="M6" s="80">
        <v>5.2093050594390062</v>
      </c>
      <c r="N6" s="80">
        <v>0.10988863353135776</v>
      </c>
      <c r="O6" s="80">
        <v>39.606582323984426</v>
      </c>
      <c r="P6" s="80">
        <v>36.565229707900272</v>
      </c>
      <c r="Q6" s="80">
        <v>41.922047889964901</v>
      </c>
      <c r="R6" s="80">
        <v>38.803125949911639</v>
      </c>
      <c r="S6" s="80">
        <v>39.316237018920006</v>
      </c>
      <c r="T6" s="80">
        <v>39.324799898212554</v>
      </c>
      <c r="U6" s="80">
        <v>38.490705874530569</v>
      </c>
      <c r="V6" s="80">
        <v>41.135585749781029</v>
      </c>
      <c r="W6" s="80">
        <v>36.597959943244931</v>
      </c>
      <c r="X6" s="80">
        <v>40.938926583968644</v>
      </c>
      <c r="Y6" s="80">
        <v>36.907404646490285</v>
      </c>
      <c r="Z6" s="80">
        <v>38.710967029264893</v>
      </c>
      <c r="AA6" s="80"/>
      <c r="AB6" s="80">
        <v>15.765794124596432</v>
      </c>
      <c r="AC6" s="80">
        <v>13.976023894522008</v>
      </c>
      <c r="AD6" s="80">
        <v>14.164775687401654</v>
      </c>
      <c r="AE6" s="80">
        <v>15.221184423658707</v>
      </c>
      <c r="AF6" s="80">
        <v>15.411536402640495</v>
      </c>
      <c r="AG6" s="80">
        <v>14.543622772393888</v>
      </c>
      <c r="AH6" s="80">
        <v>16.355224436516714</v>
      </c>
      <c r="AI6" s="80">
        <v>14.752473106085295</v>
      </c>
      <c r="AJ6" s="80">
        <v>16.195284352289821</v>
      </c>
      <c r="AK6" s="80">
        <v>14.539461057238549</v>
      </c>
      <c r="AL6" s="80">
        <v>15.188483313664113</v>
      </c>
      <c r="AM6" s="44">
        <v>15.769870365906616</v>
      </c>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row>
    <row r="7" spans="1:131">
      <c r="A7" s="23" t="s">
        <v>786</v>
      </c>
      <c r="B7" s="23"/>
      <c r="C7" s="80">
        <v>406.37706659568028</v>
      </c>
      <c r="D7" s="80">
        <v>341.07502876871905</v>
      </c>
      <c r="E7" s="80">
        <v>68.21500575374381</v>
      </c>
      <c r="F7" s="80">
        <v>409.29003452246286</v>
      </c>
      <c r="G7" s="80">
        <v>521.62203882566951</v>
      </c>
      <c r="H7" s="80">
        <v>202.73192833127513</v>
      </c>
      <c r="I7" s="80">
        <v>8822.7929111560916</v>
      </c>
      <c r="J7" s="80">
        <v>43.530066463716395</v>
      </c>
      <c r="K7" s="80">
        <v>95.93688058485823</v>
      </c>
      <c r="L7" s="257">
        <v>0.45286311911890842</v>
      </c>
      <c r="M7" s="80">
        <v>2.8929392234457456</v>
      </c>
      <c r="N7" s="80">
        <v>6.8680395957098614E-2</v>
      </c>
      <c r="O7" s="80">
        <v>24.754113952490272</v>
      </c>
      <c r="P7" s="80">
        <v>22.85326856743767</v>
      </c>
      <c r="Q7" s="80">
        <v>26.201279931228065</v>
      </c>
      <c r="R7" s="80">
        <v>24.251953718694779</v>
      </c>
      <c r="S7" s="80">
        <v>24.572648136825009</v>
      </c>
      <c r="T7" s="80">
        <v>24.577999936382849</v>
      </c>
      <c r="U7" s="80">
        <v>24.056691171581608</v>
      </c>
      <c r="V7" s="80">
        <v>25.709741093613147</v>
      </c>
      <c r="W7" s="80">
        <v>22.873724964528083</v>
      </c>
      <c r="X7" s="80">
        <v>25.586829114980404</v>
      </c>
      <c r="Y7" s="80">
        <v>23.067127904056431</v>
      </c>
      <c r="Z7" s="80">
        <v>24.19435439329056</v>
      </c>
      <c r="AA7" s="80"/>
      <c r="AB7" s="80">
        <v>9.8536213278727711</v>
      </c>
      <c r="AC7" s="80">
        <v>8.735014934076256</v>
      </c>
      <c r="AD7" s="80">
        <v>8.8529848046260344</v>
      </c>
      <c r="AE7" s="80">
        <v>9.5132402647866936</v>
      </c>
      <c r="AF7" s="80">
        <v>9.6322102516503101</v>
      </c>
      <c r="AG7" s="80">
        <v>9.0897642327461821</v>
      </c>
      <c r="AH7" s="80">
        <v>10.222015272822947</v>
      </c>
      <c r="AI7" s="80">
        <v>9.2202956913033098</v>
      </c>
      <c r="AJ7" s="80">
        <v>10.12205272018114</v>
      </c>
      <c r="AK7" s="80">
        <v>9.0871631607740948</v>
      </c>
      <c r="AL7" s="80">
        <v>9.4928020710400727</v>
      </c>
      <c r="AM7" s="44">
        <v>9.8561689786916364</v>
      </c>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c r="BS7" s="44"/>
      <c r="BT7" s="44"/>
      <c r="BU7" s="44"/>
      <c r="BV7" s="44"/>
      <c r="BW7" s="44"/>
      <c r="BX7" s="44"/>
      <c r="BY7" s="44"/>
      <c r="BZ7" s="44"/>
      <c r="CA7" s="44"/>
      <c r="CB7" s="44"/>
      <c r="CC7" s="44"/>
      <c r="CD7" s="44"/>
      <c r="CE7" s="44"/>
      <c r="CF7" s="44"/>
      <c r="CG7" s="44"/>
      <c r="CH7" s="44"/>
      <c r="CI7" s="44"/>
      <c r="CJ7" s="44"/>
      <c r="CK7" s="44"/>
      <c r="CL7" s="44"/>
      <c r="CM7" s="44"/>
      <c r="CN7" s="44"/>
      <c r="CO7" s="44"/>
      <c r="CP7" s="44"/>
      <c r="CQ7" s="44"/>
      <c r="CR7" s="44"/>
      <c r="CS7" s="44"/>
      <c r="CT7" s="44"/>
      <c r="CU7" s="44"/>
      <c r="CV7" s="44"/>
      <c r="CW7" s="44"/>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row>
    <row r="8" spans="1:131">
      <c r="A8" s="23" t="s">
        <v>787</v>
      </c>
      <c r="B8" s="23"/>
      <c r="C8" s="80">
        <v>406.37706659568028</v>
      </c>
      <c r="D8" s="80">
        <v>341.07502876871905</v>
      </c>
      <c r="E8" s="80">
        <v>68.21500575374381</v>
      </c>
      <c r="F8" s="80">
        <v>409.29003452246286</v>
      </c>
      <c r="G8" s="80">
        <v>521.62203882566951</v>
      </c>
      <c r="H8" s="80">
        <v>202.73192833127513</v>
      </c>
      <c r="I8" s="80">
        <v>8822.7929111560916</v>
      </c>
      <c r="J8" s="80">
        <v>43.530066463716395</v>
      </c>
      <c r="K8" s="80">
        <v>95.93688058485823</v>
      </c>
      <c r="L8" s="257">
        <v>0.45286311911890842</v>
      </c>
      <c r="M8" s="80">
        <v>2.8929392234457456</v>
      </c>
      <c r="N8" s="80">
        <v>6.8680395957098614E-2</v>
      </c>
      <c r="O8" s="80">
        <v>24.754113952490272</v>
      </c>
      <c r="P8" s="80">
        <v>22.85326856743767</v>
      </c>
      <c r="Q8" s="80">
        <v>26.201279931228065</v>
      </c>
      <c r="R8" s="80">
        <v>24.251953718694779</v>
      </c>
      <c r="S8" s="80">
        <v>24.572648136825009</v>
      </c>
      <c r="T8" s="80">
        <v>24.577999936382849</v>
      </c>
      <c r="U8" s="80">
        <v>24.056691171581608</v>
      </c>
      <c r="V8" s="80">
        <v>25.709741093613147</v>
      </c>
      <c r="W8" s="80">
        <v>22.873724964528083</v>
      </c>
      <c r="X8" s="80">
        <v>25.586829114980404</v>
      </c>
      <c r="Y8" s="80">
        <v>23.067127904056431</v>
      </c>
      <c r="Z8" s="80">
        <v>24.19435439329056</v>
      </c>
      <c r="AA8" s="80"/>
      <c r="AB8" s="80">
        <v>9.8536213278727711</v>
      </c>
      <c r="AC8" s="80">
        <v>8.735014934076256</v>
      </c>
      <c r="AD8" s="80">
        <v>8.8529848046260344</v>
      </c>
      <c r="AE8" s="80">
        <v>9.5132402647866936</v>
      </c>
      <c r="AF8" s="80">
        <v>9.6322102516503101</v>
      </c>
      <c r="AG8" s="80">
        <v>9.0897642327461821</v>
      </c>
      <c r="AH8" s="80">
        <v>10.222015272822947</v>
      </c>
      <c r="AI8" s="80">
        <v>9.2202956913033098</v>
      </c>
      <c r="AJ8" s="80">
        <v>10.12205272018114</v>
      </c>
      <c r="AK8" s="80">
        <v>9.0871631607740948</v>
      </c>
      <c r="AL8" s="80">
        <v>9.4928020710400727</v>
      </c>
      <c r="AM8" s="44">
        <v>9.8561689786916364</v>
      </c>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c r="BS8" s="44"/>
      <c r="BT8" s="44"/>
      <c r="BU8" s="44"/>
      <c r="BV8" s="44"/>
      <c r="BW8" s="44"/>
      <c r="BX8" s="44"/>
      <c r="BY8" s="44"/>
      <c r="BZ8" s="44"/>
      <c r="CA8" s="44"/>
      <c r="CB8" s="44"/>
      <c r="CC8" s="44"/>
      <c r="CD8" s="44"/>
      <c r="CE8" s="44"/>
      <c r="CF8" s="44"/>
      <c r="CG8" s="44"/>
      <c r="CH8" s="44"/>
      <c r="CI8" s="44"/>
      <c r="CJ8" s="44"/>
      <c r="CK8" s="44"/>
      <c r="CL8" s="44"/>
      <c r="CM8" s="44"/>
      <c r="CN8" s="44"/>
      <c r="CO8" s="44"/>
      <c r="CP8" s="44"/>
      <c r="CQ8" s="44"/>
      <c r="CR8" s="44"/>
      <c r="CS8" s="44"/>
      <c r="CT8" s="44"/>
      <c r="CU8" s="44"/>
      <c r="CV8" s="44"/>
      <c r="CW8" s="44"/>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row>
    <row r="9" spans="1:131">
      <c r="A9" s="23" t="s">
        <v>789</v>
      </c>
      <c r="B9" s="23"/>
      <c r="C9" s="80">
        <v>641.44520348237063</v>
      </c>
      <c r="D9" s="80">
        <v>562.77379746838631</v>
      </c>
      <c r="E9" s="80">
        <v>112.55475949367727</v>
      </c>
      <c r="F9" s="80">
        <v>675.32855696206354</v>
      </c>
      <c r="G9" s="80">
        <v>860.67636406235454</v>
      </c>
      <c r="H9" s="80">
        <v>355.40997262768326</v>
      </c>
      <c r="I9" s="80">
        <v>9222.7334881774786</v>
      </c>
      <c r="J9" s="80">
        <v>45.938271453256831</v>
      </c>
      <c r="K9" s="80">
        <v>96.156535194659156</v>
      </c>
      <c r="L9" s="257">
        <v>0.45192249027319648</v>
      </c>
      <c r="M9" s="80">
        <v>5.1261024855705859</v>
      </c>
      <c r="N9" s="80">
        <v>0.10840845653276636</v>
      </c>
      <c r="O9" s="80">
        <v>39.073089912032195</v>
      </c>
      <c r="P9" s="80">
        <v>36.072703682026983</v>
      </c>
      <c r="Q9" s="80">
        <v>41.357366639261507</v>
      </c>
      <c r="R9" s="80">
        <v>38.280455927919647</v>
      </c>
      <c r="S9" s="80">
        <v>38.786655497734131</v>
      </c>
      <c r="T9" s="80">
        <v>38.795103036826667</v>
      </c>
      <c r="U9" s="80">
        <v>37.972244085861867</v>
      </c>
      <c r="V9" s="80">
        <v>40.581497980248109</v>
      </c>
      <c r="W9" s="80">
        <v>36.104993047920829</v>
      </c>
      <c r="X9" s="80">
        <v>40.387487772425672</v>
      </c>
      <c r="Y9" s="80">
        <v>36.410269595485651</v>
      </c>
      <c r="Z9" s="80">
        <v>38.189538368732883</v>
      </c>
      <c r="AA9" s="80"/>
      <c r="AB9" s="80">
        <v>15.553432162509642</v>
      </c>
      <c r="AC9" s="80">
        <v>13.787769764539291</v>
      </c>
      <c r="AD9" s="80">
        <v>13.973979110094906</v>
      </c>
      <c r="AE9" s="80">
        <v>15.016158240775212</v>
      </c>
      <c r="AF9" s="80">
        <v>15.203946218259567</v>
      </c>
      <c r="AG9" s="80">
        <v>14.347723203784321</v>
      </c>
      <c r="AH9" s="80">
        <v>16.134922970934976</v>
      </c>
      <c r="AI9" s="80">
        <v>14.553760366994451</v>
      </c>
      <c r="AJ9" s="80">
        <v>15.977137246319428</v>
      </c>
      <c r="AK9" s="80">
        <v>14.34361754606504</v>
      </c>
      <c r="AL9" s="80">
        <v>14.983897607919035</v>
      </c>
      <c r="AM9" s="44">
        <v>15.557453497698656</v>
      </c>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c r="BR9" s="44"/>
      <c r="BS9" s="44"/>
      <c r="BT9" s="44"/>
      <c r="BU9" s="44"/>
      <c r="BV9" s="44"/>
      <c r="BW9" s="44"/>
      <c r="BX9" s="44"/>
      <c r="BY9" s="44"/>
      <c r="BZ9" s="44"/>
      <c r="CA9" s="44"/>
      <c r="CB9" s="44"/>
      <c r="CC9" s="44"/>
      <c r="CD9" s="44"/>
      <c r="CE9" s="44"/>
      <c r="CF9" s="44"/>
      <c r="CG9" s="44"/>
      <c r="CH9" s="44"/>
      <c r="CI9" s="44"/>
      <c r="CJ9" s="44"/>
      <c r="CK9" s="44"/>
      <c r="CL9" s="44"/>
      <c r="CM9" s="44"/>
      <c r="CN9" s="44"/>
      <c r="CO9" s="44"/>
      <c r="CP9" s="44"/>
      <c r="CQ9" s="44"/>
      <c r="CR9" s="44"/>
      <c r="CS9" s="44"/>
      <c r="CT9" s="44"/>
      <c r="CU9" s="44"/>
      <c r="CV9" s="44"/>
      <c r="CW9" s="44"/>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row>
    <row r="10" spans="1:131">
      <c r="A10" s="23" t="s">
        <v>784</v>
      </c>
      <c r="B10" s="23"/>
      <c r="C10" s="80">
        <v>400.94925728417473</v>
      </c>
      <c r="D10" s="80">
        <v>341.07502876871905</v>
      </c>
      <c r="E10" s="80">
        <v>68.21500575374381</v>
      </c>
      <c r="F10" s="80">
        <v>409.29003452246286</v>
      </c>
      <c r="G10" s="80">
        <v>521.62203882566951</v>
      </c>
      <c r="H10" s="80">
        <v>193.37328450676108</v>
      </c>
      <c r="I10" s="80">
        <v>8942.2305622968615</v>
      </c>
      <c r="J10" s="80">
        <v>44.808374179150263</v>
      </c>
      <c r="K10" s="80">
        <v>98.54746043268986</v>
      </c>
      <c r="L10" s="257">
        <v>0.44006641118960987</v>
      </c>
      <c r="M10" s="80">
        <v>2.8413812807716812</v>
      </c>
      <c r="N10" s="80">
        <v>6.3814565609291204E-2</v>
      </c>
      <c r="O10" s="80">
        <v>24.880551757240323</v>
      </c>
      <c r="P10" s="80">
        <v>23.032005674099434</v>
      </c>
      <c r="Q10" s="80">
        <v>26.546733431145899</v>
      </c>
      <c r="R10" s="80">
        <v>24.08303252221679</v>
      </c>
      <c r="S10" s="80">
        <v>24.655786823169006</v>
      </c>
      <c r="T10" s="80">
        <v>24.6104362974758</v>
      </c>
      <c r="U10" s="80">
        <v>23.868083389094156</v>
      </c>
      <c r="V10" s="80">
        <v>25.814319742487513</v>
      </c>
      <c r="W10" s="80">
        <v>22.875048790515113</v>
      </c>
      <c r="X10" s="80">
        <v>25.82663817981825</v>
      </c>
      <c r="Y10" s="80">
        <v>23.406328734093599</v>
      </c>
      <c r="Z10" s="80">
        <v>24.229707830199658</v>
      </c>
      <c r="AA10" s="80"/>
      <c r="AB10" s="80">
        <v>9.4572837656524662</v>
      </c>
      <c r="AC10" s="80">
        <v>8.3261421673669371</v>
      </c>
      <c r="AD10" s="80">
        <v>8.061778716020477</v>
      </c>
      <c r="AE10" s="80">
        <v>8.916609553520729</v>
      </c>
      <c r="AF10" s="80">
        <v>9.0999940751797386</v>
      </c>
      <c r="AG10" s="80">
        <v>8.3085647210178326</v>
      </c>
      <c r="AH10" s="80">
        <v>9.7936518492945517</v>
      </c>
      <c r="AI10" s="80">
        <v>8.4670240092276732</v>
      </c>
      <c r="AJ10" s="80">
        <v>9.7132898040198299</v>
      </c>
      <c r="AK10" s="80">
        <v>8.3821488187925883</v>
      </c>
      <c r="AL10" s="80">
        <v>9.2046866347323331</v>
      </c>
      <c r="AM10" s="44">
        <v>9.3894099977940115</v>
      </c>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c r="BR10" s="44"/>
      <c r="BS10" s="44"/>
      <c r="BT10" s="44"/>
      <c r="BU10" s="44"/>
      <c r="BV10" s="44"/>
      <c r="BW10" s="44"/>
      <c r="BX10" s="44"/>
      <c r="BY10" s="44"/>
      <c r="BZ10" s="44"/>
      <c r="CA10" s="44"/>
      <c r="CB10" s="44"/>
      <c r="CC10" s="44"/>
      <c r="CD10" s="44"/>
      <c r="CE10" s="44"/>
      <c r="CF10" s="44"/>
      <c r="CG10" s="44"/>
      <c r="CH10" s="44"/>
      <c r="CI10" s="44"/>
      <c r="CJ10" s="44"/>
      <c r="CK10" s="44"/>
      <c r="CL10" s="44"/>
      <c r="CM10" s="44"/>
      <c r="CN10" s="44"/>
      <c r="CO10" s="44"/>
      <c r="CP10" s="44"/>
      <c r="CQ10" s="44"/>
      <c r="CR10" s="44"/>
      <c r="CS10" s="44"/>
      <c r="CT10" s="44"/>
      <c r="CU10" s="44"/>
      <c r="CV10" s="44"/>
      <c r="CW10" s="44"/>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row>
    <row r="11" spans="1:131">
      <c r="A11" s="23" t="s">
        <v>785</v>
      </c>
      <c r="B11" s="23"/>
      <c r="C11" s="80">
        <v>400.94925728417473</v>
      </c>
      <c r="D11" s="80">
        <v>341.07502876871905</v>
      </c>
      <c r="E11" s="80">
        <v>68.21500575374381</v>
      </c>
      <c r="F11" s="80">
        <v>409.29003452246286</v>
      </c>
      <c r="G11" s="80">
        <v>521.62203882566951</v>
      </c>
      <c r="H11" s="80">
        <v>193.37328450676108</v>
      </c>
      <c r="I11" s="80">
        <v>8942.2305622968615</v>
      </c>
      <c r="J11" s="80">
        <v>44.808374179150263</v>
      </c>
      <c r="K11" s="80">
        <v>98.54746043268986</v>
      </c>
      <c r="L11" s="257">
        <v>0.44006641118960987</v>
      </c>
      <c r="M11" s="80">
        <v>2.8413812807716812</v>
      </c>
      <c r="N11" s="80">
        <v>6.3814565609291204E-2</v>
      </c>
      <c r="O11" s="80">
        <v>24.880551757240323</v>
      </c>
      <c r="P11" s="80">
        <v>23.032005674099434</v>
      </c>
      <c r="Q11" s="80">
        <v>26.546733431145899</v>
      </c>
      <c r="R11" s="80">
        <v>24.08303252221679</v>
      </c>
      <c r="S11" s="80">
        <v>24.655786823169006</v>
      </c>
      <c r="T11" s="80">
        <v>24.6104362974758</v>
      </c>
      <c r="U11" s="80">
        <v>23.868083389094156</v>
      </c>
      <c r="V11" s="80">
        <v>25.814319742487513</v>
      </c>
      <c r="W11" s="80">
        <v>22.875048790515113</v>
      </c>
      <c r="X11" s="80">
        <v>25.82663817981825</v>
      </c>
      <c r="Y11" s="80">
        <v>23.406328734093599</v>
      </c>
      <c r="Z11" s="80">
        <v>24.229707830199658</v>
      </c>
      <c r="AA11" s="80"/>
      <c r="AB11" s="80">
        <v>9.4572837656524662</v>
      </c>
      <c r="AC11" s="80">
        <v>8.3261421673669371</v>
      </c>
      <c r="AD11" s="80">
        <v>8.061778716020477</v>
      </c>
      <c r="AE11" s="80">
        <v>8.916609553520729</v>
      </c>
      <c r="AF11" s="80">
        <v>9.0999940751797386</v>
      </c>
      <c r="AG11" s="80">
        <v>8.3085647210178326</v>
      </c>
      <c r="AH11" s="80">
        <v>9.7936518492945517</v>
      </c>
      <c r="AI11" s="80">
        <v>8.4670240092276732</v>
      </c>
      <c r="AJ11" s="80">
        <v>9.7132898040198299</v>
      </c>
      <c r="AK11" s="80">
        <v>8.3821488187925883</v>
      </c>
      <c r="AL11" s="80">
        <v>9.2046866347323331</v>
      </c>
      <c r="AM11" s="44">
        <v>9.3894099977940115</v>
      </c>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c r="BR11" s="44"/>
      <c r="BS11" s="44"/>
      <c r="BT11" s="44"/>
      <c r="BU11" s="44"/>
      <c r="BV11" s="44"/>
      <c r="BW11" s="44"/>
      <c r="BX11" s="44"/>
      <c r="BY11" s="44"/>
      <c r="BZ11" s="44"/>
      <c r="CA11" s="44"/>
      <c r="CB11" s="44"/>
      <c r="CC11" s="44"/>
      <c r="CD11" s="44"/>
      <c r="CE11" s="44"/>
      <c r="CF11" s="44"/>
      <c r="CG11" s="44"/>
      <c r="CH11" s="44"/>
      <c r="CI11" s="44"/>
      <c r="CJ11" s="44"/>
      <c r="CK11" s="44"/>
      <c r="CL11" s="44"/>
      <c r="CM11" s="44"/>
      <c r="CN11" s="44"/>
      <c r="CO11" s="44"/>
      <c r="CP11" s="44"/>
      <c r="CQ11" s="44"/>
      <c r="CR11" s="44"/>
      <c r="CS11" s="44"/>
      <c r="CT11" s="44"/>
      <c r="CU11" s="44"/>
      <c r="CV11" s="44"/>
      <c r="CW11" s="44"/>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row>
    <row r="12" spans="1:131">
      <c r="A12" s="23" t="s">
        <v>794</v>
      </c>
      <c r="B12" s="23"/>
      <c r="C12" s="80">
        <v>568.92789323395243</v>
      </c>
      <c r="D12" s="80">
        <v>562.77379746838631</v>
      </c>
      <c r="E12" s="80">
        <v>112.55475949367727</v>
      </c>
      <c r="F12" s="80">
        <v>675.32855696206354</v>
      </c>
      <c r="G12" s="80">
        <v>860.67636406235454</v>
      </c>
      <c r="H12" s="80">
        <v>308.30958185161995</v>
      </c>
      <c r="I12" s="80">
        <v>10398.291645291105</v>
      </c>
      <c r="J12" s="80">
        <v>53.016785567878898</v>
      </c>
      <c r="K12" s="80">
        <v>109.63602464408459</v>
      </c>
      <c r="L12" s="257">
        <v>0.40083129299327247</v>
      </c>
      <c r="M12" s="80">
        <v>4.4371831141079197</v>
      </c>
      <c r="N12" s="80">
        <v>9.6152554339938065E-2</v>
      </c>
      <c r="O12" s="80">
        <v>34.655759533486382</v>
      </c>
      <c r="P12" s="80">
        <v>31.994575994412742</v>
      </c>
      <c r="Q12" s="80">
        <v>36.681791903719294</v>
      </c>
      <c r="R12" s="80">
        <v>33.95273520617269</v>
      </c>
      <c r="S12" s="80">
        <v>34.401707391555014</v>
      </c>
      <c r="T12" s="80">
        <v>34.409199910935989</v>
      </c>
      <c r="U12" s="80">
        <v>33.679367640214252</v>
      </c>
      <c r="V12" s="80">
        <v>35.993637531058411</v>
      </c>
      <c r="W12" s="80">
        <v>32.023214950339316</v>
      </c>
      <c r="X12" s="80">
        <v>35.821560760972567</v>
      </c>
      <c r="Y12" s="80">
        <v>32.293979065679004</v>
      </c>
      <c r="Z12" s="80">
        <v>33.872096150606787</v>
      </c>
      <c r="AA12" s="80"/>
      <c r="AB12" s="80">
        <v>13.795069859021879</v>
      </c>
      <c r="AC12" s="80">
        <v>12.22902090770676</v>
      </c>
      <c r="AD12" s="80">
        <v>12.394178726476449</v>
      </c>
      <c r="AE12" s="80">
        <v>13.318536370701372</v>
      </c>
      <c r="AF12" s="80">
        <v>13.485094352310435</v>
      </c>
      <c r="AG12" s="80">
        <v>12.725669925844654</v>
      </c>
      <c r="AH12" s="80">
        <v>14.310821381952126</v>
      </c>
      <c r="AI12" s="80">
        <v>12.908413967824634</v>
      </c>
      <c r="AJ12" s="80">
        <v>14.170873808253596</v>
      </c>
      <c r="AK12" s="80">
        <v>12.722028425083732</v>
      </c>
      <c r="AL12" s="80">
        <v>13.289922899456101</v>
      </c>
      <c r="AM12" s="44">
        <v>13.798636570168291</v>
      </c>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c r="BR12" s="44"/>
      <c r="BS12" s="44"/>
      <c r="BT12" s="44"/>
      <c r="BU12" s="44"/>
      <c r="BV12" s="44"/>
      <c r="BW12" s="44"/>
      <c r="BX12" s="44"/>
      <c r="BY12" s="44"/>
      <c r="BZ12" s="44"/>
      <c r="CA12" s="44"/>
      <c r="CB12" s="44"/>
      <c r="CC12" s="44"/>
      <c r="CD12" s="44"/>
      <c r="CE12" s="44"/>
      <c r="CF12" s="44"/>
      <c r="CG12" s="44"/>
      <c r="CH12" s="44"/>
      <c r="CI12" s="44"/>
      <c r="CJ12" s="44"/>
      <c r="CK12" s="44"/>
      <c r="CL12" s="44"/>
      <c r="CM12" s="44"/>
      <c r="CN12" s="44"/>
      <c r="CO12" s="44"/>
      <c r="CP12" s="44"/>
      <c r="CQ12" s="44"/>
      <c r="CR12" s="44"/>
      <c r="CS12" s="44"/>
      <c r="CT12" s="44"/>
      <c r="CU12" s="44"/>
      <c r="CV12" s="44"/>
      <c r="CW12" s="44"/>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row>
    <row r="13" spans="1:131">
      <c r="A13" s="23" t="s">
        <v>790</v>
      </c>
      <c r="B13" s="23"/>
      <c r="C13" s="80">
        <v>568.99317978090789</v>
      </c>
      <c r="D13" s="80">
        <v>562.77379746838631</v>
      </c>
      <c r="E13" s="80">
        <v>112.55475949367727</v>
      </c>
      <c r="F13" s="80">
        <v>675.32855696206354</v>
      </c>
      <c r="G13" s="80">
        <v>860.67636406235454</v>
      </c>
      <c r="H13" s="80">
        <v>301.49630881837976</v>
      </c>
      <c r="I13" s="80">
        <v>10397.098540382503</v>
      </c>
      <c r="J13" s="80">
        <v>53.568726404578683</v>
      </c>
      <c r="K13" s="80">
        <v>110.62034826223773</v>
      </c>
      <c r="L13" s="257">
        <v>0.39566548169580756</v>
      </c>
      <c r="M13" s="80">
        <v>4.4378127265016305</v>
      </c>
      <c r="N13" s="80">
        <v>9.0560219136739895E-2</v>
      </c>
      <c r="O13" s="80">
        <v>35.308368831874105</v>
      </c>
      <c r="P13" s="80">
        <v>32.685069013482369</v>
      </c>
      <c r="Q13" s="80">
        <v>37.672872547755233</v>
      </c>
      <c r="R13" s="80">
        <v>34.176597174417573</v>
      </c>
      <c r="S13" s="80">
        <v>34.989401500679271</v>
      </c>
      <c r="T13" s="80">
        <v>34.925043880980219</v>
      </c>
      <c r="U13" s="80">
        <v>33.871559595410631</v>
      </c>
      <c r="V13" s="80">
        <v>36.633493159830756</v>
      </c>
      <c r="W13" s="80">
        <v>32.462329116458825</v>
      </c>
      <c r="X13" s="80">
        <v>36.650974441313167</v>
      </c>
      <c r="Y13" s="80">
        <v>33.216276552346677</v>
      </c>
      <c r="Z13" s="80">
        <v>34.38474633137028</v>
      </c>
      <c r="AA13" s="80"/>
      <c r="AB13" s="80">
        <v>13.420975009052214</v>
      </c>
      <c r="AC13" s="80">
        <v>11.815754789540049</v>
      </c>
      <c r="AD13" s="80">
        <v>11.440592601141567</v>
      </c>
      <c r="AE13" s="80">
        <v>12.653696024000165</v>
      </c>
      <c r="AF13" s="80">
        <v>12.913939783542551</v>
      </c>
      <c r="AG13" s="80">
        <v>11.790810368496974</v>
      </c>
      <c r="AH13" s="80">
        <v>13.898320064595417</v>
      </c>
      <c r="AI13" s="80">
        <v>12.015682350739938</v>
      </c>
      <c r="AJ13" s="80">
        <v>13.784277065777356</v>
      </c>
      <c r="AK13" s="80">
        <v>11.895234679088709</v>
      </c>
      <c r="AL13" s="80">
        <v>13.06251058465271</v>
      </c>
      <c r="AM13" s="44">
        <v>13.324654314361112</v>
      </c>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c r="BR13" s="44"/>
      <c r="BS13" s="44"/>
      <c r="BT13" s="44"/>
      <c r="BU13" s="44"/>
      <c r="BV13" s="44"/>
      <c r="BW13" s="44"/>
      <c r="BX13" s="44"/>
      <c r="BY13" s="44"/>
      <c r="BZ13" s="44"/>
      <c r="CA13" s="44"/>
      <c r="CB13" s="44"/>
      <c r="CC13" s="44"/>
      <c r="CD13" s="44"/>
      <c r="CE13" s="44"/>
      <c r="CF13" s="44"/>
      <c r="CG13" s="44"/>
      <c r="CH13" s="44"/>
      <c r="CI13" s="44"/>
      <c r="CJ13" s="44"/>
      <c r="CK13" s="44"/>
      <c r="CL13" s="44"/>
      <c r="CM13" s="44"/>
      <c r="CN13" s="44"/>
      <c r="CO13" s="44"/>
      <c r="CP13" s="44"/>
      <c r="CQ13" s="44"/>
      <c r="CR13" s="44"/>
      <c r="CS13" s="44"/>
      <c r="CT13" s="44"/>
      <c r="CU13" s="44"/>
      <c r="CV13" s="44"/>
      <c r="CW13" s="44"/>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row>
    <row r="14" spans="1:131">
      <c r="A14" s="23" t="s">
        <v>793</v>
      </c>
      <c r="B14" s="23"/>
      <c r="C14" s="80">
        <v>561.32896019784459</v>
      </c>
      <c r="D14" s="80">
        <v>562.77379746838631</v>
      </c>
      <c r="E14" s="80">
        <v>112.55475949367727</v>
      </c>
      <c r="F14" s="80">
        <v>675.32855696206354</v>
      </c>
      <c r="G14" s="80">
        <v>860.67636406235454</v>
      </c>
      <c r="H14" s="80">
        <v>296.56498736386368</v>
      </c>
      <c r="I14" s="80">
        <v>10539.057448421299</v>
      </c>
      <c r="J14" s="80">
        <v>54.423518766971199</v>
      </c>
      <c r="K14" s="80">
        <v>112.25410659377047</v>
      </c>
      <c r="L14" s="257">
        <v>0.39033595009347272</v>
      </c>
      <c r="M14" s="80">
        <v>4.3650019936432658</v>
      </c>
      <c r="N14" s="80">
        <v>8.934039185300767E-2</v>
      </c>
      <c r="O14" s="80">
        <v>34.832772460136447</v>
      </c>
      <c r="P14" s="80">
        <v>32.244807943739204</v>
      </c>
      <c r="Q14" s="80">
        <v>37.165426803604255</v>
      </c>
      <c r="R14" s="80">
        <v>33.716245531103503</v>
      </c>
      <c r="S14" s="80">
        <v>34.518101552436598</v>
      </c>
      <c r="T14" s="80">
        <v>34.454610816466115</v>
      </c>
      <c r="U14" s="80">
        <v>33.415316744731811</v>
      </c>
      <c r="V14" s="80">
        <v>36.140047639482511</v>
      </c>
      <c r="W14" s="80">
        <v>32.025068306721153</v>
      </c>
      <c r="X14" s="80">
        <v>36.157293451745545</v>
      </c>
      <c r="Y14" s="80">
        <v>32.768860227731032</v>
      </c>
      <c r="Z14" s="80">
        <v>33.92159096227951</v>
      </c>
      <c r="AA14" s="80"/>
      <c r="AB14" s="80">
        <v>13.24019727191345</v>
      </c>
      <c r="AC14" s="80">
        <v>11.656599034313709</v>
      </c>
      <c r="AD14" s="80">
        <v>11.286490202428666</v>
      </c>
      <c r="AE14" s="80">
        <v>12.483253374929019</v>
      </c>
      <c r="AF14" s="80">
        <v>12.739991705251633</v>
      </c>
      <c r="AG14" s="80">
        <v>11.631990609424962</v>
      </c>
      <c r="AH14" s="80">
        <v>13.71111258901237</v>
      </c>
      <c r="AI14" s="80">
        <v>11.85383361291874</v>
      </c>
      <c r="AJ14" s="80">
        <v>13.59860572562776</v>
      </c>
      <c r="AK14" s="80">
        <v>11.735008346309622</v>
      </c>
      <c r="AL14" s="80">
        <v>12.886561288625265</v>
      </c>
      <c r="AM14" s="44">
        <v>13.145173996911614</v>
      </c>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c r="BR14" s="44"/>
      <c r="BS14" s="44"/>
      <c r="BT14" s="44"/>
      <c r="BU14" s="44"/>
      <c r="BV14" s="44"/>
      <c r="BW14" s="44"/>
      <c r="BX14" s="44"/>
      <c r="BY14" s="44"/>
      <c r="BZ14" s="44"/>
      <c r="CA14" s="44"/>
      <c r="CB14" s="44"/>
      <c r="CC14" s="44"/>
      <c r="CD14" s="44"/>
      <c r="CE14" s="44"/>
      <c r="CF14" s="44"/>
      <c r="CG14" s="44"/>
      <c r="CH14" s="44"/>
      <c r="CI14" s="44"/>
      <c r="CJ14" s="44"/>
      <c r="CK14" s="44"/>
      <c r="CL14" s="44"/>
      <c r="CM14" s="44"/>
      <c r="CN14" s="44"/>
      <c r="CO14" s="44"/>
      <c r="CP14" s="44"/>
      <c r="CQ14" s="44"/>
      <c r="CR14" s="44"/>
      <c r="CS14" s="44"/>
      <c r="CT14" s="44"/>
      <c r="CU14" s="44"/>
      <c r="CV14" s="44"/>
      <c r="CW14" s="44"/>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row>
    <row r="15" spans="1:131">
      <c r="A15" s="23" t="s">
        <v>791</v>
      </c>
      <c r="B15" s="23"/>
      <c r="C15" s="80">
        <v>396.69886797323051</v>
      </c>
      <c r="D15" s="80">
        <v>341.07502876871905</v>
      </c>
      <c r="E15" s="80">
        <v>68.21500575374381</v>
      </c>
      <c r="F15" s="80">
        <v>409.29003452246286</v>
      </c>
      <c r="G15" s="80">
        <v>521.62203882566951</v>
      </c>
      <c r="H15" s="80">
        <v>96.376616474791291</v>
      </c>
      <c r="I15" s="80">
        <v>9038.0411739887259</v>
      </c>
      <c r="J15" s="80">
        <v>43.816777480804781</v>
      </c>
      <c r="K15" s="80">
        <v>117.98571010920485</v>
      </c>
      <c r="L15" s="257">
        <v>0.38660619536426516</v>
      </c>
      <c r="M15" s="80">
        <v>1.2419631941724618</v>
      </c>
      <c r="N15" s="80">
        <v>7.4097355714045021E-2</v>
      </c>
      <c r="O15" s="80">
        <v>28.000490026055655</v>
      </c>
      <c r="P15" s="80">
        <v>26.087845664916056</v>
      </c>
      <c r="Q15" s="80">
        <v>29.66172728984542</v>
      </c>
      <c r="R15" s="80">
        <v>27.727106648970977</v>
      </c>
      <c r="S15" s="80">
        <v>27.633156617674189</v>
      </c>
      <c r="T15" s="80">
        <v>27.910227706837986</v>
      </c>
      <c r="U15" s="80">
        <v>27.354769416431722</v>
      </c>
      <c r="V15" s="80">
        <v>29.201662116468832</v>
      </c>
      <c r="W15" s="80">
        <v>26.18872797974721</v>
      </c>
      <c r="X15" s="80">
        <v>28.769309826106436</v>
      </c>
      <c r="Y15" s="80">
        <v>25.744758014429721</v>
      </c>
      <c r="Z15" s="80">
        <v>27.100381741944194</v>
      </c>
      <c r="AA15" s="80"/>
      <c r="AB15" s="80">
        <v>5.6210652272263628</v>
      </c>
      <c r="AC15" s="80">
        <v>5.0049829142599238</v>
      </c>
      <c r="AD15" s="80">
        <v>5.0381131609889156</v>
      </c>
      <c r="AE15" s="80">
        <v>5.5102494278398186</v>
      </c>
      <c r="AF15" s="80">
        <v>5.4812203427867221</v>
      </c>
      <c r="AG15" s="80">
        <v>5.2584110361046834</v>
      </c>
      <c r="AH15" s="80">
        <v>5.9472501791397931</v>
      </c>
      <c r="AI15" s="80">
        <v>5.2773574098628711</v>
      </c>
      <c r="AJ15" s="80">
        <v>6.0109502575755966</v>
      </c>
      <c r="AK15" s="80">
        <v>5.120946174093759</v>
      </c>
      <c r="AL15" s="80">
        <v>5.3925417233958415</v>
      </c>
      <c r="AM15" s="44">
        <v>5.6556170705277875</v>
      </c>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c r="BR15" s="44"/>
      <c r="BS15" s="44"/>
      <c r="BT15" s="44"/>
      <c r="BU15" s="44"/>
      <c r="BV15" s="44"/>
      <c r="BW15" s="44"/>
      <c r="BX15" s="44"/>
      <c r="BY15" s="44"/>
      <c r="BZ15" s="44"/>
      <c r="CA15" s="44"/>
      <c r="CB15" s="44"/>
      <c r="CC15" s="44"/>
      <c r="CD15" s="44"/>
      <c r="CE15" s="44"/>
      <c r="CF15" s="44"/>
      <c r="CG15" s="44"/>
      <c r="CH15" s="44"/>
      <c r="CI15" s="44"/>
      <c r="CJ15" s="44"/>
      <c r="CK15" s="44"/>
      <c r="CL15" s="44"/>
      <c r="CM15" s="44"/>
      <c r="CN15" s="44"/>
      <c r="CO15" s="44"/>
      <c r="CP15" s="44"/>
      <c r="CQ15" s="44"/>
      <c r="CR15" s="44"/>
      <c r="CS15" s="44"/>
      <c r="CT15" s="44"/>
      <c r="CU15" s="44"/>
      <c r="CV15" s="44"/>
      <c r="CW15" s="44"/>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row>
    <row r="16" spans="1:131">
      <c r="A16" s="23" t="s">
        <v>792</v>
      </c>
      <c r="B16" s="23"/>
      <c r="C16" s="80">
        <v>396.69886797323051</v>
      </c>
      <c r="D16" s="80">
        <v>341.07502876871905</v>
      </c>
      <c r="E16" s="80">
        <v>68.21500575374381</v>
      </c>
      <c r="F16" s="80">
        <v>409.29003452246286</v>
      </c>
      <c r="G16" s="80">
        <v>521.62203882566951</v>
      </c>
      <c r="H16" s="80">
        <v>96.376616474791291</v>
      </c>
      <c r="I16" s="80">
        <v>9038.0411739887259</v>
      </c>
      <c r="J16" s="80">
        <v>43.816777480804781</v>
      </c>
      <c r="K16" s="80">
        <v>117.98571010920485</v>
      </c>
      <c r="L16" s="257">
        <v>0.38660619536426516</v>
      </c>
      <c r="M16" s="80">
        <v>1.2419631941724618</v>
      </c>
      <c r="N16" s="80">
        <v>7.4097355714045021E-2</v>
      </c>
      <c r="O16" s="80">
        <v>28.000490026055655</v>
      </c>
      <c r="P16" s="80">
        <v>26.087845664916056</v>
      </c>
      <c r="Q16" s="80">
        <v>29.66172728984542</v>
      </c>
      <c r="R16" s="80">
        <v>27.727106648970977</v>
      </c>
      <c r="S16" s="80">
        <v>27.633156617674189</v>
      </c>
      <c r="T16" s="80">
        <v>27.910227706837986</v>
      </c>
      <c r="U16" s="80">
        <v>27.354769416431722</v>
      </c>
      <c r="V16" s="80">
        <v>29.201662116468832</v>
      </c>
      <c r="W16" s="80">
        <v>26.18872797974721</v>
      </c>
      <c r="X16" s="80">
        <v>28.769309826106436</v>
      </c>
      <c r="Y16" s="80">
        <v>25.744758014429721</v>
      </c>
      <c r="Z16" s="80">
        <v>27.100381741944194</v>
      </c>
      <c r="AA16" s="80"/>
      <c r="AB16" s="80">
        <v>5.6210652272263628</v>
      </c>
      <c r="AC16" s="80">
        <v>5.0049829142599238</v>
      </c>
      <c r="AD16" s="80">
        <v>5.0381131609889156</v>
      </c>
      <c r="AE16" s="80">
        <v>5.5102494278398186</v>
      </c>
      <c r="AF16" s="80">
        <v>5.4812203427867221</v>
      </c>
      <c r="AG16" s="80">
        <v>5.2584110361046834</v>
      </c>
      <c r="AH16" s="80">
        <v>5.9472501791397931</v>
      </c>
      <c r="AI16" s="80">
        <v>5.2773574098628711</v>
      </c>
      <c r="AJ16" s="80">
        <v>6.0109502575755966</v>
      </c>
      <c r="AK16" s="80">
        <v>5.120946174093759</v>
      </c>
      <c r="AL16" s="80">
        <v>5.3925417233958415</v>
      </c>
      <c r="AM16" s="44">
        <v>5.6556170705277875</v>
      </c>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c r="CD16" s="44"/>
      <c r="CE16" s="44"/>
      <c r="CF16" s="44"/>
      <c r="CG16" s="44"/>
      <c r="CH16" s="44"/>
      <c r="CI16" s="44"/>
      <c r="CJ16" s="44"/>
      <c r="CK16" s="44"/>
      <c r="CL16" s="44"/>
      <c r="CM16" s="44"/>
      <c r="CN16" s="44"/>
      <c r="CO16" s="44"/>
      <c r="CP16" s="44"/>
      <c r="CQ16" s="44"/>
      <c r="CR16" s="44"/>
      <c r="CS16" s="44"/>
      <c r="CT16" s="44"/>
      <c r="CU16" s="44"/>
      <c r="CV16" s="44"/>
      <c r="CW16" s="44"/>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row>
    <row r="17" spans="1:131">
      <c r="A17" s="23" t="s">
        <v>798</v>
      </c>
      <c r="B17" s="23"/>
      <c r="C17" s="80">
        <v>555.37841516252274</v>
      </c>
      <c r="D17" s="80">
        <v>562.77379746838631</v>
      </c>
      <c r="E17" s="80">
        <v>112.55475949367727</v>
      </c>
      <c r="F17" s="80">
        <v>675.32855696206354</v>
      </c>
      <c r="G17" s="80">
        <v>860.67636406235454</v>
      </c>
      <c r="H17" s="80">
        <v>203.58507772018876</v>
      </c>
      <c r="I17" s="80">
        <v>10651.97709791528</v>
      </c>
      <c r="J17" s="80">
        <v>53.534942548588397</v>
      </c>
      <c r="K17" s="80">
        <v>126.16662488112067</v>
      </c>
      <c r="L17" s="257">
        <v>0.36348156285905892</v>
      </c>
      <c r="M17" s="80">
        <v>2.7494265642667899</v>
      </c>
      <c r="N17" s="80">
        <v>0.10373629799966304</v>
      </c>
      <c r="O17" s="80">
        <v>39.200686036477919</v>
      </c>
      <c r="P17" s="80">
        <v>36.522983930882482</v>
      </c>
      <c r="Q17" s="80">
        <v>41.526418205783585</v>
      </c>
      <c r="R17" s="80">
        <v>38.817949308559371</v>
      </c>
      <c r="S17" s="80">
        <v>38.686419264743861</v>
      </c>
      <c r="T17" s="80">
        <v>39.074318789573184</v>
      </c>
      <c r="U17" s="80">
        <v>38.296677183004412</v>
      </c>
      <c r="V17" s="80">
        <v>40.882326963056364</v>
      </c>
      <c r="W17" s="80">
        <v>36.664219171646096</v>
      </c>
      <c r="X17" s="80">
        <v>40.277033756549017</v>
      </c>
      <c r="Y17" s="80">
        <v>36.042661220201609</v>
      </c>
      <c r="Z17" s="80">
        <v>37.940534438721876</v>
      </c>
      <c r="AA17" s="80"/>
      <c r="AB17" s="80">
        <v>7.8694913181169079</v>
      </c>
      <c r="AC17" s="80">
        <v>7.0069760799638932</v>
      </c>
      <c r="AD17" s="80">
        <v>7.0533584253844825</v>
      </c>
      <c r="AE17" s="80">
        <v>7.7143491989757456</v>
      </c>
      <c r="AF17" s="80">
        <v>7.6737084799014115</v>
      </c>
      <c r="AG17" s="80">
        <v>7.3617754505465571</v>
      </c>
      <c r="AH17" s="80">
        <v>8.3261502507957115</v>
      </c>
      <c r="AI17" s="80">
        <v>7.3883003738080202</v>
      </c>
      <c r="AJ17" s="80">
        <v>8.4153303606058358</v>
      </c>
      <c r="AK17" s="80">
        <v>7.1693246437312625</v>
      </c>
      <c r="AL17" s="80">
        <v>7.5495584127541777</v>
      </c>
      <c r="AM17" s="44">
        <v>7.9178638987389025</v>
      </c>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c r="CD17" s="44"/>
      <c r="CE17" s="44"/>
      <c r="CF17" s="44"/>
      <c r="CG17" s="44"/>
      <c r="CH17" s="44"/>
      <c r="CI17" s="44"/>
      <c r="CJ17" s="44"/>
      <c r="CK17" s="44"/>
      <c r="CL17" s="44"/>
      <c r="CM17" s="44"/>
      <c r="CN17" s="44"/>
      <c r="CO17" s="44"/>
      <c r="CP17" s="44"/>
      <c r="CQ17" s="44"/>
      <c r="CR17" s="44"/>
      <c r="CS17" s="44"/>
      <c r="CT17" s="44"/>
      <c r="CU17" s="44"/>
      <c r="CV17" s="44"/>
      <c r="CW17" s="44"/>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row>
    <row r="18" spans="1:131">
      <c r="A18" s="23" t="s">
        <v>800</v>
      </c>
      <c r="B18" s="23"/>
      <c r="C18" s="80">
        <v>515.20767908928383</v>
      </c>
      <c r="D18" s="80">
        <v>562.77379746838631</v>
      </c>
      <c r="E18" s="80">
        <v>112.55475949367727</v>
      </c>
      <c r="F18" s="80">
        <v>675.32855696206354</v>
      </c>
      <c r="G18" s="80">
        <v>860.67636406235454</v>
      </c>
      <c r="H18" s="80">
        <v>227.57273409750817</v>
      </c>
      <c r="I18" s="80">
        <v>11482.511614432817</v>
      </c>
      <c r="J18" s="80">
        <v>58.535928899008439</v>
      </c>
      <c r="K18" s="80">
        <v>129.52859965316256</v>
      </c>
      <c r="L18" s="257">
        <v>0.35476119664766476</v>
      </c>
      <c r="M18" s="80">
        <v>3.1204352514259499</v>
      </c>
      <c r="N18" s="80">
        <v>9.6233011349713057E-2</v>
      </c>
      <c r="O18" s="80">
        <v>36.365285218460095</v>
      </c>
      <c r="P18" s="80">
        <v>33.881262344231892</v>
      </c>
      <c r="Q18" s="80">
        <v>38.522796278339179</v>
      </c>
      <c r="R18" s="80">
        <v>36.010231986448126</v>
      </c>
      <c r="S18" s="80">
        <v>35.888215561692277</v>
      </c>
      <c r="T18" s="80">
        <v>36.248058163512994</v>
      </c>
      <c r="U18" s="80">
        <v>35.526663675817041</v>
      </c>
      <c r="V18" s="80">
        <v>37.925292404894414</v>
      </c>
      <c r="W18" s="80">
        <v>34.012281985278157</v>
      </c>
      <c r="X18" s="80">
        <v>37.363780290668821</v>
      </c>
      <c r="Y18" s="80">
        <v>33.435681561422129</v>
      </c>
      <c r="Z18" s="80">
        <v>35.196280874294949</v>
      </c>
      <c r="AA18" s="80"/>
      <c r="AB18" s="80">
        <v>7.3002879602978767</v>
      </c>
      <c r="AC18" s="80">
        <v>6.5001587836932799</v>
      </c>
      <c r="AD18" s="80">
        <v>6.5431862760884716</v>
      </c>
      <c r="AE18" s="80">
        <v>7.1563673307784157</v>
      </c>
      <c r="AF18" s="80">
        <v>7.1186661706699876</v>
      </c>
      <c r="AG18" s="80">
        <v>6.8292953782559991</v>
      </c>
      <c r="AH18" s="80">
        <v>7.723916575342245</v>
      </c>
      <c r="AI18" s="80">
        <v>6.8539017435349967</v>
      </c>
      <c r="AJ18" s="80">
        <v>7.8066462532371927</v>
      </c>
      <c r="AK18" s="80">
        <v>6.6507646129054008</v>
      </c>
      <c r="AL18" s="80">
        <v>7.0034959260089895</v>
      </c>
      <c r="AM18" s="44">
        <v>7.3451617334107988</v>
      </c>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c r="CD18" s="44"/>
      <c r="CE18" s="44"/>
      <c r="CF18" s="44"/>
      <c r="CG18" s="44"/>
      <c r="CH18" s="44"/>
      <c r="CI18" s="44"/>
      <c r="CJ18" s="44"/>
      <c r="CK18" s="44"/>
      <c r="CL18" s="44"/>
      <c r="CM18" s="44"/>
      <c r="CN18" s="44"/>
      <c r="CO18" s="44"/>
      <c r="CP18" s="44"/>
      <c r="CQ18" s="44"/>
      <c r="CR18" s="44"/>
      <c r="CS18" s="44"/>
      <c r="CT18" s="44"/>
      <c r="CU18" s="44"/>
      <c r="CV18" s="44"/>
      <c r="CW18" s="44"/>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row>
    <row r="19" spans="1:131">
      <c r="A19" s="23" t="s">
        <v>799</v>
      </c>
      <c r="B19" s="23"/>
      <c r="C19" s="80">
        <v>554.88242185915249</v>
      </c>
      <c r="D19" s="80">
        <v>562.77379746838631</v>
      </c>
      <c r="E19" s="80">
        <v>112.55475949367727</v>
      </c>
      <c r="F19" s="80">
        <v>675.32855696206354</v>
      </c>
      <c r="G19" s="80">
        <v>860.67636406235454</v>
      </c>
      <c r="H19" s="80">
        <v>200.56730678423381</v>
      </c>
      <c r="I19" s="80">
        <v>10661.498591298541</v>
      </c>
      <c r="J19" s="80">
        <v>54.60166171467435</v>
      </c>
      <c r="K19" s="80">
        <v>125.73181536576351</v>
      </c>
      <c r="L19" s="257">
        <v>0.35315655930017809</v>
      </c>
      <c r="M19" s="80">
        <v>2.744725482709836</v>
      </c>
      <c r="N19" s="80">
        <v>9.3778777336460839E-2</v>
      </c>
      <c r="O19" s="80">
        <v>33.800191570852888</v>
      </c>
      <c r="P19" s="80">
        <v>31.204706299812276</v>
      </c>
      <c r="Q19" s="80">
        <v>35.776206038994964</v>
      </c>
      <c r="R19" s="80">
        <v>33.114523235717655</v>
      </c>
      <c r="S19" s="80">
        <v>33.552411369759092</v>
      </c>
      <c r="T19" s="80">
        <v>33.559718916724854</v>
      </c>
      <c r="U19" s="80">
        <v>32.847904462300647</v>
      </c>
      <c r="V19" s="80">
        <v>35.105040554834012</v>
      </c>
      <c r="W19" s="80">
        <v>31.23263822829222</v>
      </c>
      <c r="X19" s="80">
        <v>34.937211949370173</v>
      </c>
      <c r="Y19" s="80">
        <v>31.496717824070544</v>
      </c>
      <c r="Z19" s="80">
        <v>33.03587496590881</v>
      </c>
      <c r="AA19" s="80"/>
      <c r="AB19" s="80">
        <v>13.454502519781613</v>
      </c>
      <c r="AC19" s="80">
        <v>11.927115578149655</v>
      </c>
      <c r="AD19" s="80">
        <v>12.088196044686415</v>
      </c>
      <c r="AE19" s="80">
        <v>12.989733505569227</v>
      </c>
      <c r="AF19" s="80">
        <v>13.152179568267728</v>
      </c>
      <c r="AG19" s="80">
        <v>12.411503517773843</v>
      </c>
      <c r="AH19" s="80">
        <v>13.957521368961851</v>
      </c>
      <c r="AI19" s="80">
        <v>12.589736045656748</v>
      </c>
      <c r="AJ19" s="80">
        <v>13.821028766734633</v>
      </c>
      <c r="AK19" s="80">
        <v>12.407951916972666</v>
      </c>
      <c r="AL19" s="80">
        <v>12.96182643261465</v>
      </c>
      <c r="AM19" s="44">
        <v>13.457981177345303</v>
      </c>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c r="BR19" s="44"/>
      <c r="BS19" s="44"/>
      <c r="BT19" s="44"/>
      <c r="BU19" s="44"/>
      <c r="BV19" s="44"/>
      <c r="BW19" s="44"/>
      <c r="BX19" s="44"/>
      <c r="BY19" s="44"/>
      <c r="BZ19" s="44"/>
      <c r="CA19" s="44"/>
      <c r="CB19" s="44"/>
      <c r="CC19" s="44"/>
      <c r="CD19" s="44"/>
      <c r="CE19" s="44"/>
      <c r="CF19" s="44"/>
      <c r="CG19" s="44"/>
      <c r="CH19" s="44"/>
      <c r="CI19" s="44"/>
      <c r="CJ19" s="44"/>
      <c r="CK19" s="44"/>
      <c r="CL19" s="44"/>
      <c r="CM19" s="44"/>
      <c r="CN19" s="44"/>
      <c r="CO19" s="44"/>
      <c r="CP19" s="44"/>
      <c r="CQ19" s="44"/>
      <c r="CR19" s="44"/>
      <c r="CS19" s="44"/>
      <c r="CT19" s="44"/>
      <c r="CU19" s="44"/>
      <c r="CV19" s="44"/>
      <c r="CW19" s="44"/>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row>
    <row r="20" spans="1:131">
      <c r="A20" s="23" t="s">
        <v>801</v>
      </c>
      <c r="B20" s="23"/>
      <c r="C20" s="80">
        <v>327.37195268305783</v>
      </c>
      <c r="D20" s="80">
        <v>341.07502876871905</v>
      </c>
      <c r="E20" s="80">
        <v>68.21500575374381</v>
      </c>
      <c r="F20" s="80">
        <v>409.29003452246286</v>
      </c>
      <c r="G20" s="80">
        <v>521.62203882566951</v>
      </c>
      <c r="H20" s="80">
        <v>65.952553829693471</v>
      </c>
      <c r="I20" s="80">
        <v>10952.009397970412</v>
      </c>
      <c r="J20" s="80">
        <v>53.773211315473006</v>
      </c>
      <c r="K20" s="80">
        <v>140.98311294051015</v>
      </c>
      <c r="L20" s="257">
        <v>0.33128137341222225</v>
      </c>
      <c r="M20" s="80">
        <v>0.58335753785006661</v>
      </c>
      <c r="N20" s="80">
        <v>7.0191230486296968E-2</v>
      </c>
      <c r="O20" s="80">
        <v>21.794982775620316</v>
      </c>
      <c r="P20" s="80">
        <v>20.393373146057638</v>
      </c>
      <c r="Q20" s="80">
        <v>23.242482199919959</v>
      </c>
      <c r="R20" s="80">
        <v>20.94532747285832</v>
      </c>
      <c r="S20" s="80">
        <v>21.189150923825718</v>
      </c>
      <c r="T20" s="80">
        <v>19.492909437579421</v>
      </c>
      <c r="U20" s="80">
        <v>17.793676251030231</v>
      </c>
      <c r="V20" s="80">
        <v>19.226372098805648</v>
      </c>
      <c r="W20" s="80">
        <v>19.305670803095659</v>
      </c>
      <c r="X20" s="80">
        <v>23.315826332875467</v>
      </c>
      <c r="Y20" s="80">
        <v>20.62694194438939</v>
      </c>
      <c r="Z20" s="80">
        <v>21.180157611978728</v>
      </c>
      <c r="AA20" s="80"/>
      <c r="AB20" s="80">
        <v>7.1820102693926451</v>
      </c>
      <c r="AC20" s="80">
        <v>6.3553587991120093</v>
      </c>
      <c r="AD20" s="80">
        <v>6.478605971892156</v>
      </c>
      <c r="AE20" s="80">
        <v>6.669747272544889</v>
      </c>
      <c r="AF20" s="80">
        <v>6.5142873751047707</v>
      </c>
      <c r="AG20" s="80">
        <v>5.8440787771952243</v>
      </c>
      <c r="AH20" s="80">
        <v>6.3656334582533276</v>
      </c>
      <c r="AI20" s="80">
        <v>5.7159700609794113</v>
      </c>
      <c r="AJ20" s="80">
        <v>6.9183472215075437</v>
      </c>
      <c r="AK20" s="80">
        <v>6.4906367952994728</v>
      </c>
      <c r="AL20" s="80">
        <v>7.0152311814125783</v>
      </c>
      <c r="AM20" s="44">
        <v>7.3151745023272605</v>
      </c>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c r="BR20" s="44"/>
      <c r="BS20" s="44"/>
      <c r="BT20" s="44"/>
      <c r="BU20" s="44"/>
      <c r="BV20" s="44"/>
      <c r="BW20" s="44"/>
      <c r="BX20" s="44"/>
      <c r="BY20" s="44"/>
      <c r="BZ20" s="44"/>
      <c r="CA20" s="44"/>
      <c r="CB20" s="44"/>
      <c r="CC20" s="44"/>
      <c r="CD20" s="44"/>
      <c r="CE20" s="44"/>
      <c r="CF20" s="44"/>
      <c r="CG20" s="44"/>
      <c r="CH20" s="44"/>
      <c r="CI20" s="44"/>
      <c r="CJ20" s="44"/>
      <c r="CK20" s="44"/>
      <c r="CL20" s="44"/>
      <c r="CM20" s="44"/>
      <c r="CN20" s="44"/>
      <c r="CO20" s="44"/>
      <c r="CP20" s="44"/>
      <c r="CQ20" s="44"/>
      <c r="CR20" s="44"/>
      <c r="CS20" s="44"/>
      <c r="CT20" s="44"/>
      <c r="CU20" s="44"/>
      <c r="CV20" s="44"/>
      <c r="CW20" s="44"/>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row>
    <row r="21" spans="1:131">
      <c r="A21" s="23" t="s">
        <v>802</v>
      </c>
      <c r="B21" s="23"/>
      <c r="C21" s="80">
        <v>327.37195268305783</v>
      </c>
      <c r="D21" s="80">
        <v>341.07502876871905</v>
      </c>
      <c r="E21" s="80">
        <v>68.21500575374381</v>
      </c>
      <c r="F21" s="80">
        <v>409.29003452246286</v>
      </c>
      <c r="G21" s="80">
        <v>521.62203882566951</v>
      </c>
      <c r="H21" s="80">
        <v>65.952553829693471</v>
      </c>
      <c r="I21" s="80">
        <v>10952.009397970412</v>
      </c>
      <c r="J21" s="80">
        <v>53.773211315473006</v>
      </c>
      <c r="K21" s="80">
        <v>140.98311294051015</v>
      </c>
      <c r="L21" s="257">
        <v>0.33128137341222225</v>
      </c>
      <c r="M21" s="80">
        <v>0.58335753785006661</v>
      </c>
      <c r="N21" s="80">
        <v>7.0191230486296968E-2</v>
      </c>
      <c r="O21" s="80">
        <v>21.794982775620316</v>
      </c>
      <c r="P21" s="80">
        <v>20.393373146057638</v>
      </c>
      <c r="Q21" s="80">
        <v>23.242482199919959</v>
      </c>
      <c r="R21" s="80">
        <v>20.94532747285832</v>
      </c>
      <c r="S21" s="80">
        <v>21.189150923825718</v>
      </c>
      <c r="T21" s="80">
        <v>19.492909437579421</v>
      </c>
      <c r="U21" s="80">
        <v>17.793676251030231</v>
      </c>
      <c r="V21" s="80">
        <v>19.226372098805648</v>
      </c>
      <c r="W21" s="80">
        <v>19.305670803095659</v>
      </c>
      <c r="X21" s="80">
        <v>23.315826332875467</v>
      </c>
      <c r="Y21" s="80">
        <v>20.62694194438939</v>
      </c>
      <c r="Z21" s="80">
        <v>21.180157611978728</v>
      </c>
      <c r="AA21" s="80"/>
      <c r="AB21" s="80">
        <v>7.1820102693926451</v>
      </c>
      <c r="AC21" s="80">
        <v>6.3553587991120093</v>
      </c>
      <c r="AD21" s="80">
        <v>6.478605971892156</v>
      </c>
      <c r="AE21" s="80">
        <v>6.669747272544889</v>
      </c>
      <c r="AF21" s="80">
        <v>6.5142873751047707</v>
      </c>
      <c r="AG21" s="80">
        <v>5.8440787771952243</v>
      </c>
      <c r="AH21" s="80">
        <v>6.3656334582533276</v>
      </c>
      <c r="AI21" s="80">
        <v>5.7159700609794113</v>
      </c>
      <c r="AJ21" s="80">
        <v>6.9183472215075437</v>
      </c>
      <c r="AK21" s="80">
        <v>6.4906367952994728</v>
      </c>
      <c r="AL21" s="80">
        <v>7.0152311814125783</v>
      </c>
      <c r="AM21" s="44">
        <v>7.3151745023272605</v>
      </c>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c r="BW21" s="44"/>
      <c r="BX21" s="44"/>
      <c r="BY21" s="44"/>
      <c r="BZ21" s="44"/>
      <c r="CA21" s="44"/>
      <c r="CB21" s="44"/>
      <c r="CC21" s="44"/>
      <c r="CD21" s="44"/>
      <c r="CE21" s="44"/>
      <c r="CF21" s="44"/>
      <c r="CG21" s="44"/>
      <c r="CH21" s="44"/>
      <c r="CI21" s="44"/>
      <c r="CJ21" s="44"/>
      <c r="CK21" s="44"/>
      <c r="CL21" s="44"/>
      <c r="CM21" s="44"/>
      <c r="CN21" s="44"/>
      <c r="CO21" s="44"/>
      <c r="CP21" s="44"/>
      <c r="CQ21" s="44"/>
      <c r="CR21" s="44"/>
      <c r="CS21" s="44"/>
      <c r="CT21" s="44"/>
      <c r="CU21" s="44"/>
      <c r="CV21" s="44"/>
      <c r="CW21" s="44"/>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row>
    <row r="22" spans="1:131">
      <c r="A22" s="23" t="s">
        <v>803</v>
      </c>
      <c r="B22" s="23"/>
      <c r="C22" s="80">
        <v>458.32073375628107</v>
      </c>
      <c r="D22" s="80">
        <v>562.77379746838631</v>
      </c>
      <c r="E22" s="80">
        <v>112.55475949367727</v>
      </c>
      <c r="F22" s="80">
        <v>675.32855696206354</v>
      </c>
      <c r="G22" s="80">
        <v>860.67636406235454</v>
      </c>
      <c r="H22" s="80">
        <v>156.24751904205695</v>
      </c>
      <c r="I22" s="80">
        <v>12907.725361893696</v>
      </c>
      <c r="J22" s="80">
        <v>65.549373108108654</v>
      </c>
      <c r="K22" s="80">
        <v>151.65809543624269</v>
      </c>
      <c r="L22" s="257">
        <v>0.30969562687797059</v>
      </c>
      <c r="M22" s="80">
        <v>1.8273786341202327</v>
      </c>
      <c r="N22" s="80">
        <v>9.8267722680815781E-2</v>
      </c>
      <c r="O22" s="80">
        <v>30.512975885868446</v>
      </c>
      <c r="P22" s="80">
        <v>28.550722404480698</v>
      </c>
      <c r="Q22" s="80">
        <v>32.539475079887943</v>
      </c>
      <c r="R22" s="80">
        <v>29.323458462001653</v>
      </c>
      <c r="S22" s="80">
        <v>29.66481129335601</v>
      </c>
      <c r="T22" s="80">
        <v>27.290073212611194</v>
      </c>
      <c r="U22" s="80">
        <v>24.911146751442327</v>
      </c>
      <c r="V22" s="80">
        <v>26.916920938327912</v>
      </c>
      <c r="W22" s="80">
        <v>27.027939124333926</v>
      </c>
      <c r="X22" s="80">
        <v>32.642156866025658</v>
      </c>
      <c r="Y22" s="80">
        <v>28.877718722145151</v>
      </c>
      <c r="Z22" s="80">
        <v>29.652220656770226</v>
      </c>
      <c r="AA22" s="80"/>
      <c r="AB22" s="80">
        <v>10.054814377149704</v>
      </c>
      <c r="AC22" s="80">
        <v>8.8975023187568141</v>
      </c>
      <c r="AD22" s="80">
        <v>9.0700483606490199</v>
      </c>
      <c r="AE22" s="80">
        <v>9.337646181562846</v>
      </c>
      <c r="AF22" s="80">
        <v>9.1200023251466806</v>
      </c>
      <c r="AG22" s="80">
        <v>8.1817102880733152</v>
      </c>
      <c r="AH22" s="80">
        <v>8.9118868415546597</v>
      </c>
      <c r="AI22" s="80">
        <v>8.002358085371176</v>
      </c>
      <c r="AJ22" s="80">
        <v>9.6856861101105629</v>
      </c>
      <c r="AK22" s="80">
        <v>9.086891513419264</v>
      </c>
      <c r="AL22" s="80">
        <v>9.8213236539776112</v>
      </c>
      <c r="AM22" s="44">
        <v>10.241244303258165</v>
      </c>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44"/>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row>
    <row r="23" spans="1:131">
      <c r="A23" s="23" t="s">
        <v>804</v>
      </c>
      <c r="B23" s="23"/>
      <c r="C23" s="80">
        <v>458.40906526738365</v>
      </c>
      <c r="D23" s="80">
        <v>562.77379746838631</v>
      </c>
      <c r="E23" s="80">
        <v>112.55475949367727</v>
      </c>
      <c r="F23" s="80">
        <v>675.32855696206354</v>
      </c>
      <c r="G23" s="80">
        <v>860.67636406235454</v>
      </c>
      <c r="H23" s="80">
        <v>118.3922526884775</v>
      </c>
      <c r="I23" s="80">
        <v>12905.238153475493</v>
      </c>
      <c r="J23" s="80">
        <v>70.23378031954455</v>
      </c>
      <c r="K23" s="80">
        <v>157.98076103382365</v>
      </c>
      <c r="L23" s="257">
        <v>0.27987473771606497</v>
      </c>
      <c r="M23" s="80">
        <v>1.8282131260679937</v>
      </c>
      <c r="N23" s="80">
        <v>6.0344038349983038E-2</v>
      </c>
      <c r="O23" s="80">
        <v>32.259349717433793</v>
      </c>
      <c r="P23" s="80">
        <v>30.638018034045398</v>
      </c>
      <c r="Q23" s="80">
        <v>35.214654116364649</v>
      </c>
      <c r="R23" s="80">
        <v>32.28716456353898</v>
      </c>
      <c r="S23" s="80">
        <v>32.566805114019409</v>
      </c>
      <c r="T23" s="80">
        <v>28.301306943713659</v>
      </c>
      <c r="U23" s="80">
        <v>22.449219546828921</v>
      </c>
      <c r="V23" s="80">
        <v>26.751852051062514</v>
      </c>
      <c r="W23" s="80">
        <v>30.548729079110288</v>
      </c>
      <c r="X23" s="80">
        <v>34.652254366670832</v>
      </c>
      <c r="Y23" s="80">
        <v>30.62077221667435</v>
      </c>
      <c r="Z23" s="80">
        <v>29.935539635992765</v>
      </c>
      <c r="AA23" s="80"/>
      <c r="AB23" s="80">
        <v>7.9482716551695081</v>
      </c>
      <c r="AC23" s="80">
        <v>7.1859335965146975</v>
      </c>
      <c r="AD23" s="80">
        <v>7.3589829053516258</v>
      </c>
      <c r="AE23" s="80">
        <v>8.0945719458812722</v>
      </c>
      <c r="AF23" s="80">
        <v>8.20169830768263</v>
      </c>
      <c r="AG23" s="80">
        <v>7.1534961798701122</v>
      </c>
      <c r="AH23" s="80">
        <v>6.832344170616687</v>
      </c>
      <c r="AI23" s="80">
        <v>6.7943059879856813</v>
      </c>
      <c r="AJ23" s="80">
        <v>9.0331098834457215</v>
      </c>
      <c r="AK23" s="80">
        <v>7.9736167971712053</v>
      </c>
      <c r="AL23" s="80">
        <v>7.8528944343259743</v>
      </c>
      <c r="AM23" s="44">
        <v>7.7541740179129883</v>
      </c>
      <c r="AN23" s="44"/>
      <c r="AO23" s="44"/>
      <c r="AP23" s="44"/>
      <c r="AQ23" s="44"/>
      <c r="AR23" s="44"/>
      <c r="AS23" s="44"/>
      <c r="AT23" s="44"/>
      <c r="AU23" s="44"/>
      <c r="AV23" s="44"/>
      <c r="AW23" s="44"/>
      <c r="AX23" s="44"/>
      <c r="AY23" s="44"/>
      <c r="AZ23" s="44"/>
      <c r="BA23" s="44"/>
      <c r="BB23" s="44"/>
      <c r="BC23" s="44"/>
      <c r="BD23" s="44"/>
      <c r="BE23" s="44"/>
      <c r="BF23" s="44"/>
      <c r="BG23" s="44"/>
      <c r="BH23" s="44"/>
      <c r="BI23" s="44"/>
      <c r="BJ23" s="44"/>
      <c r="BK23" s="44"/>
      <c r="BL23" s="44"/>
      <c r="BM23" s="44"/>
      <c r="BN23" s="44"/>
      <c r="BO23" s="44"/>
      <c r="BP23" s="44"/>
      <c r="BQ23" s="44"/>
      <c r="BR23" s="44"/>
      <c r="BS23" s="44"/>
      <c r="BT23" s="44"/>
      <c r="BU23" s="44"/>
      <c r="BV23" s="44"/>
      <c r="BW23" s="44"/>
      <c r="BX23" s="44"/>
      <c r="BY23" s="44"/>
      <c r="BZ23" s="44"/>
      <c r="CA23" s="44"/>
      <c r="CB23" s="44"/>
      <c r="CC23" s="44"/>
      <c r="CD23" s="44"/>
      <c r="CE23" s="44"/>
      <c r="CF23" s="44"/>
      <c r="CG23" s="44"/>
      <c r="CH23" s="44"/>
      <c r="CI23" s="44"/>
      <c r="CJ23" s="44"/>
      <c r="CK23" s="44"/>
      <c r="CL23" s="44"/>
      <c r="CM23" s="44"/>
      <c r="CN23" s="44"/>
      <c r="CO23" s="44"/>
      <c r="CP23" s="44"/>
      <c r="CQ23" s="44"/>
      <c r="CR23" s="44"/>
      <c r="CS23" s="44"/>
      <c r="CT23" s="44"/>
      <c r="CU23" s="44"/>
      <c r="CV23" s="44"/>
      <c r="CW23" s="44"/>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row>
    <row r="24" spans="1:131">
      <c r="A24" s="23" t="s">
        <v>795</v>
      </c>
      <c r="B24" s="23"/>
      <c r="C24" s="80">
        <v>268.75002063659986</v>
      </c>
      <c r="D24" s="80">
        <v>368.550861496327</v>
      </c>
      <c r="E24" s="80">
        <v>73.710172299265409</v>
      </c>
      <c r="F24" s="80">
        <v>442.26103379559243</v>
      </c>
      <c r="G24" s="80">
        <v>563.64211850592767</v>
      </c>
      <c r="H24" s="80">
        <v>94.947903019487157</v>
      </c>
      <c r="I24" s="80">
        <v>14415.651566732489</v>
      </c>
      <c r="J24" s="80">
        <v>76.870755719927644</v>
      </c>
      <c r="K24" s="80">
        <v>166.74437398491912</v>
      </c>
      <c r="L24" s="257">
        <v>0.27367107438928401</v>
      </c>
      <c r="M24" s="80">
        <v>1.3704294635718319</v>
      </c>
      <c r="N24" s="80">
        <v>4.7011868688217176E-2</v>
      </c>
      <c r="O24" s="80">
        <v>17.406149132172342</v>
      </c>
      <c r="P24" s="80">
        <v>16.040151245802164</v>
      </c>
      <c r="Q24" s="80">
        <v>18.118788551339883</v>
      </c>
      <c r="R24" s="80">
        <v>16.54415259751552</v>
      </c>
      <c r="S24" s="80">
        <v>16.540672915373126</v>
      </c>
      <c r="T24" s="80">
        <v>16.555759103019945</v>
      </c>
      <c r="U24" s="80">
        <v>16.233563105937481</v>
      </c>
      <c r="V24" s="80">
        <v>17.395228253943365</v>
      </c>
      <c r="W24" s="80">
        <v>15.702229290670722</v>
      </c>
      <c r="X24" s="80">
        <v>17.532956754437333</v>
      </c>
      <c r="Y24" s="80">
        <v>16.183824666957342</v>
      </c>
      <c r="Z24" s="80">
        <v>16.950162007843844</v>
      </c>
      <c r="AA24" s="80"/>
      <c r="AB24" s="80">
        <v>5.5962969994686205</v>
      </c>
      <c r="AC24" s="80">
        <v>4.9935837727683987</v>
      </c>
      <c r="AD24" s="80">
        <v>5.1449075378050626</v>
      </c>
      <c r="AE24" s="80">
        <v>5.7366752136030401</v>
      </c>
      <c r="AF24" s="80">
        <v>5.8503840792981006</v>
      </c>
      <c r="AG24" s="80">
        <v>5.6033848086682037</v>
      </c>
      <c r="AH24" s="80">
        <v>6.1096165709271686</v>
      </c>
      <c r="AI24" s="80">
        <v>5.7563472250761674</v>
      </c>
      <c r="AJ24" s="80">
        <v>6.1091828152597643</v>
      </c>
      <c r="AK24" s="80">
        <v>5.6468073825496585</v>
      </c>
      <c r="AL24" s="80">
        <v>5.3828675676515676</v>
      </c>
      <c r="AM24" s="44">
        <v>5.6163290385109894</v>
      </c>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c r="BS24" s="44"/>
      <c r="BT24" s="44"/>
      <c r="BU24" s="44"/>
      <c r="BV24" s="44"/>
      <c r="BW24" s="44"/>
      <c r="BX24" s="44"/>
      <c r="BY24" s="44"/>
      <c r="BZ24" s="44"/>
      <c r="CA24" s="44"/>
      <c r="CB24" s="44"/>
      <c r="CC24" s="44"/>
      <c r="CD24" s="44"/>
      <c r="CE24" s="44"/>
      <c r="CF24" s="44"/>
      <c r="CG24" s="44"/>
      <c r="CH24" s="44"/>
      <c r="CI24" s="44"/>
      <c r="CJ24" s="44"/>
      <c r="CK24" s="44"/>
      <c r="CL24" s="44"/>
      <c r="CM24" s="44"/>
      <c r="CN24" s="44"/>
      <c r="CO24" s="44"/>
      <c r="CP24" s="44"/>
      <c r="CQ24" s="44"/>
      <c r="CR24" s="44"/>
      <c r="CS24" s="44"/>
      <c r="CT24" s="44"/>
      <c r="CU24" s="44"/>
      <c r="CV24" s="44"/>
      <c r="CW24" s="44"/>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row>
    <row r="25" spans="1:131">
      <c r="A25" s="23" t="s">
        <v>805</v>
      </c>
      <c r="B25" s="23"/>
      <c r="C25" s="80">
        <v>292.65905984338713</v>
      </c>
      <c r="D25" s="80">
        <v>341.07502876871905</v>
      </c>
      <c r="E25" s="80">
        <v>68.21500575374381</v>
      </c>
      <c r="F25" s="80">
        <v>409.29003452246286</v>
      </c>
      <c r="G25" s="80">
        <v>521.62203882566951</v>
      </c>
      <c r="H25" s="80">
        <v>10.463167258951444</v>
      </c>
      <c r="I25" s="80">
        <v>12251.049751664776</v>
      </c>
      <c r="J25" s="80">
        <v>66.294645698413561</v>
      </c>
      <c r="K25" s="80">
        <v>167.35069725622441</v>
      </c>
      <c r="L25" s="257">
        <v>0.26487451281321739</v>
      </c>
      <c r="M25" s="80">
        <v>0.19982057734268066</v>
      </c>
      <c r="N25" s="80">
        <v>3.8525044264467949E-2</v>
      </c>
      <c r="O25" s="80">
        <v>20.595122729425981</v>
      </c>
      <c r="P25" s="80">
        <v>19.560026693796807</v>
      </c>
      <c r="Q25" s="80">
        <v>22.481858120310203</v>
      </c>
      <c r="R25" s="80">
        <v>20.612880377185594</v>
      </c>
      <c r="S25" s="80">
        <v>20.791409439541624</v>
      </c>
      <c r="T25" s="80">
        <v>18.06821572704985</v>
      </c>
      <c r="U25" s="80">
        <v>14.332106375253662</v>
      </c>
      <c r="V25" s="80">
        <v>17.079007514318452</v>
      </c>
      <c r="W25" s="80">
        <v>19.503022538369674</v>
      </c>
      <c r="X25" s="80">
        <v>22.122808977367221</v>
      </c>
      <c r="Y25" s="80">
        <v>19.549016560969047</v>
      </c>
      <c r="Z25" s="80">
        <v>19.11154806823896</v>
      </c>
      <c r="AA25" s="80"/>
      <c r="AB25" s="80">
        <v>5.074362368084822</v>
      </c>
      <c r="AC25" s="80">
        <v>4.5876679363361488</v>
      </c>
      <c r="AD25" s="80">
        <v>4.6981466590926964</v>
      </c>
      <c r="AE25" s="80">
        <v>5.1677638925715712</v>
      </c>
      <c r="AF25" s="80">
        <v>5.2361558653850695</v>
      </c>
      <c r="AG25" s="80">
        <v>4.5669591315191775</v>
      </c>
      <c r="AH25" s="80">
        <v>4.3619281837998072</v>
      </c>
      <c r="AI25" s="80">
        <v>4.3376437190926183</v>
      </c>
      <c r="AJ25" s="80">
        <v>5.766948444636987</v>
      </c>
      <c r="AK25" s="80">
        <v>5.0905432990301716</v>
      </c>
      <c r="AL25" s="80">
        <v>5.0134713214248654</v>
      </c>
      <c r="AM25" s="44">
        <v>4.9504459005861206</v>
      </c>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c r="BS25" s="44"/>
      <c r="BT25" s="44"/>
      <c r="BU25" s="44"/>
      <c r="BV25" s="44"/>
      <c r="BW25" s="44"/>
      <c r="BX25" s="44"/>
      <c r="BY25" s="44"/>
      <c r="BZ25" s="44"/>
      <c r="CA25" s="44"/>
      <c r="CB25" s="44"/>
      <c r="CC25" s="44"/>
      <c r="CD25" s="44"/>
      <c r="CE25" s="44"/>
      <c r="CF25" s="44"/>
      <c r="CG25" s="44"/>
      <c r="CH25" s="44"/>
      <c r="CI25" s="44"/>
      <c r="CJ25" s="44"/>
      <c r="CK25" s="44"/>
      <c r="CL25" s="44"/>
      <c r="CM25" s="44"/>
      <c r="CN25" s="44"/>
      <c r="CO25" s="44"/>
      <c r="CP25" s="44"/>
      <c r="CQ25" s="44"/>
      <c r="CR25" s="44"/>
      <c r="CS25" s="44"/>
      <c r="CT25" s="44"/>
      <c r="CU25" s="44"/>
      <c r="CV25" s="44"/>
      <c r="CW25" s="44"/>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row>
    <row r="26" spans="1:131">
      <c r="A26" s="23" t="s">
        <v>806</v>
      </c>
      <c r="B26" s="23"/>
      <c r="C26" s="80">
        <v>292.65905984338713</v>
      </c>
      <c r="D26" s="80">
        <v>341.07502876871905</v>
      </c>
      <c r="E26" s="80">
        <v>68.21500575374381</v>
      </c>
      <c r="F26" s="80">
        <v>409.29003452246286</v>
      </c>
      <c r="G26" s="80">
        <v>521.62203882566951</v>
      </c>
      <c r="H26" s="80">
        <v>10.463167258951444</v>
      </c>
      <c r="I26" s="80">
        <v>12251.049751664776</v>
      </c>
      <c r="J26" s="80">
        <v>66.294645698413561</v>
      </c>
      <c r="K26" s="80">
        <v>167.35069725622441</v>
      </c>
      <c r="L26" s="257">
        <v>0.26487451281321739</v>
      </c>
      <c r="M26" s="80">
        <v>0.19982057734268066</v>
      </c>
      <c r="N26" s="80">
        <v>3.8525044264467949E-2</v>
      </c>
      <c r="O26" s="80">
        <v>20.595122729425981</v>
      </c>
      <c r="P26" s="80">
        <v>19.560026693796807</v>
      </c>
      <c r="Q26" s="80">
        <v>22.481858120310203</v>
      </c>
      <c r="R26" s="80">
        <v>20.612880377185594</v>
      </c>
      <c r="S26" s="80">
        <v>20.791409439541624</v>
      </c>
      <c r="T26" s="80">
        <v>18.06821572704985</v>
      </c>
      <c r="U26" s="80">
        <v>14.332106375253662</v>
      </c>
      <c r="V26" s="80">
        <v>17.079007514318452</v>
      </c>
      <c r="W26" s="80">
        <v>19.503022538369674</v>
      </c>
      <c r="X26" s="80">
        <v>22.122808977367221</v>
      </c>
      <c r="Y26" s="80">
        <v>19.549016560969047</v>
      </c>
      <c r="Z26" s="80">
        <v>19.11154806823896</v>
      </c>
      <c r="AA26" s="80"/>
      <c r="AB26" s="80">
        <v>5.074362368084822</v>
      </c>
      <c r="AC26" s="80">
        <v>4.5876679363361488</v>
      </c>
      <c r="AD26" s="80">
        <v>4.6981466590926964</v>
      </c>
      <c r="AE26" s="80">
        <v>5.1677638925715712</v>
      </c>
      <c r="AF26" s="80">
        <v>5.2361558653850695</v>
      </c>
      <c r="AG26" s="80">
        <v>4.5669591315191775</v>
      </c>
      <c r="AH26" s="80">
        <v>4.3619281837998072</v>
      </c>
      <c r="AI26" s="80">
        <v>4.3376437190926183</v>
      </c>
      <c r="AJ26" s="80">
        <v>5.766948444636987</v>
      </c>
      <c r="AK26" s="80">
        <v>5.0905432990301716</v>
      </c>
      <c r="AL26" s="80">
        <v>5.0134713214248654</v>
      </c>
      <c r="AM26" s="44">
        <v>4.9504459005861206</v>
      </c>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c r="CD26" s="44"/>
      <c r="CE26" s="44"/>
      <c r="CF26" s="44"/>
      <c r="CG26" s="44"/>
      <c r="CH26" s="44"/>
      <c r="CI26" s="44"/>
      <c r="CJ26" s="44"/>
      <c r="CK26" s="44"/>
      <c r="CL26" s="44"/>
      <c r="CM26" s="44"/>
      <c r="CN26" s="44"/>
      <c r="CO26" s="44"/>
      <c r="CP26" s="44"/>
      <c r="CQ26" s="44"/>
      <c r="CR26" s="44"/>
      <c r="CS26" s="44"/>
      <c r="CT26" s="44"/>
      <c r="CU26" s="44"/>
      <c r="CV26" s="44"/>
      <c r="CW26" s="44"/>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row>
    <row r="27" spans="1:131">
      <c r="A27" s="23" t="s">
        <v>808</v>
      </c>
      <c r="B27" s="23"/>
      <c r="C27" s="80">
        <v>409.72268378074193</v>
      </c>
      <c r="D27" s="80">
        <v>562.77379746838631</v>
      </c>
      <c r="E27" s="80">
        <v>112.55475949367727</v>
      </c>
      <c r="F27" s="80">
        <v>675.32855696206354</v>
      </c>
      <c r="G27" s="80">
        <v>860.67636406235454</v>
      </c>
      <c r="H27" s="80">
        <v>84.133831348979157</v>
      </c>
      <c r="I27" s="80">
        <v>14438.737207319198</v>
      </c>
      <c r="J27" s="80">
        <v>79.467602254857837</v>
      </c>
      <c r="K27" s="80">
        <v>178.29128875111766</v>
      </c>
      <c r="L27" s="257">
        <v>0.24927479959618301</v>
      </c>
      <c r="M27" s="80">
        <v>1.3119306726023323</v>
      </c>
      <c r="N27" s="80">
        <v>5.3935061970255119E-2</v>
      </c>
      <c r="O27" s="80">
        <v>28.833171821196366</v>
      </c>
      <c r="P27" s="80">
        <v>27.384037371315522</v>
      </c>
      <c r="Q27" s="80">
        <v>31.474601368434278</v>
      </c>
      <c r="R27" s="80">
        <v>28.858032528059823</v>
      </c>
      <c r="S27" s="80">
        <v>29.107973215358268</v>
      </c>
      <c r="T27" s="80">
        <v>25.295502017869786</v>
      </c>
      <c r="U27" s="80">
        <v>20.064948925355125</v>
      </c>
      <c r="V27" s="80">
        <v>23.910610520045825</v>
      </c>
      <c r="W27" s="80">
        <v>27.304231553717536</v>
      </c>
      <c r="X27" s="80">
        <v>30.971932568314102</v>
      </c>
      <c r="Y27" s="80">
        <v>27.368623185356661</v>
      </c>
      <c r="Z27" s="80">
        <v>26.756167295534539</v>
      </c>
      <c r="AA27" s="80"/>
      <c r="AB27" s="80">
        <v>7.1041073153187497</v>
      </c>
      <c r="AC27" s="80">
        <v>6.4227351108706072</v>
      </c>
      <c r="AD27" s="80">
        <v>6.5774053227297733</v>
      </c>
      <c r="AE27" s="80">
        <v>7.2348694496001977</v>
      </c>
      <c r="AF27" s="80">
        <v>7.330618211539095</v>
      </c>
      <c r="AG27" s="80">
        <v>6.3937427841268475</v>
      </c>
      <c r="AH27" s="80">
        <v>6.1066994573197295</v>
      </c>
      <c r="AI27" s="80">
        <v>6.0727012067296648</v>
      </c>
      <c r="AJ27" s="80">
        <v>8.0737278224917794</v>
      </c>
      <c r="AK27" s="80">
        <v>7.1267606186422388</v>
      </c>
      <c r="AL27" s="80">
        <v>7.0188598499948096</v>
      </c>
      <c r="AM27" s="44">
        <v>6.9306242608205668</v>
      </c>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c r="CD27" s="44"/>
      <c r="CE27" s="44"/>
      <c r="CF27" s="44"/>
      <c r="CG27" s="44"/>
      <c r="CH27" s="44"/>
      <c r="CI27" s="44"/>
      <c r="CJ27" s="44"/>
      <c r="CK27" s="44"/>
      <c r="CL27" s="44"/>
      <c r="CM27" s="44"/>
      <c r="CN27" s="44"/>
      <c r="CO27" s="44"/>
      <c r="CP27" s="44"/>
      <c r="CQ27" s="44"/>
      <c r="CR27" s="44"/>
      <c r="CS27" s="44"/>
      <c r="CT27" s="44"/>
      <c r="CU27" s="44"/>
      <c r="CV27" s="44"/>
      <c r="CW27" s="44"/>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row>
    <row r="28" spans="1:131">
      <c r="A28" s="23" t="s">
        <v>796</v>
      </c>
      <c r="B28" s="23"/>
      <c r="C28" s="80">
        <v>145.4041624778996</v>
      </c>
      <c r="D28" s="80">
        <v>158.97585527520172</v>
      </c>
      <c r="E28" s="80">
        <v>31.795171055040345</v>
      </c>
      <c r="F28" s="80">
        <v>190.77102633024208</v>
      </c>
      <c r="G28" s="80">
        <v>243.12923186451289</v>
      </c>
      <c r="H28" s="80">
        <v>-49.196685372673926</v>
      </c>
      <c r="I28" s="80">
        <v>11493.166097682548</v>
      </c>
      <c r="J28" s="80">
        <v>59.273281262993258</v>
      </c>
      <c r="K28" s="80">
        <v>186.35087298121383</v>
      </c>
      <c r="L28" s="257">
        <v>0.24633431081288978</v>
      </c>
      <c r="M28" s="80">
        <v>-0.71527301339066951</v>
      </c>
      <c r="N28" s="80">
        <v>2.5435240439941699E-2</v>
      </c>
      <c r="O28" s="80">
        <v>9.4174003430169897</v>
      </c>
      <c r="P28" s="80">
        <v>8.6783426188770889</v>
      </c>
      <c r="Q28" s="80">
        <v>9.8029658497557133</v>
      </c>
      <c r="R28" s="80">
        <v>8.9510268562960071</v>
      </c>
      <c r="S28" s="80">
        <v>8.9491442135843684</v>
      </c>
      <c r="T28" s="80">
        <v>8.9573064249753624</v>
      </c>
      <c r="U28" s="80">
        <v>8.7829859207442027</v>
      </c>
      <c r="V28" s="80">
        <v>9.4114917252291814</v>
      </c>
      <c r="W28" s="80">
        <v>8.4955137627066115</v>
      </c>
      <c r="X28" s="80">
        <v>9.4860081744418174</v>
      </c>
      <c r="Y28" s="80">
        <v>8.7560755002510824</v>
      </c>
      <c r="Z28" s="80">
        <v>9.1706936608867409</v>
      </c>
      <c r="AA28" s="80"/>
      <c r="AB28" s="80">
        <v>3.0278132677266845</v>
      </c>
      <c r="AC28" s="80">
        <v>2.7017220855377171</v>
      </c>
      <c r="AD28" s="80">
        <v>2.7835940990394796</v>
      </c>
      <c r="AE28" s="80">
        <v>3.1037633145695041</v>
      </c>
      <c r="AF28" s="80">
        <v>3.1652842117346025</v>
      </c>
      <c r="AG28" s="80">
        <v>3.031648046820012</v>
      </c>
      <c r="AH28" s="80">
        <v>3.3055390226667001</v>
      </c>
      <c r="AI28" s="80">
        <v>3.1144066341336485</v>
      </c>
      <c r="AJ28" s="80">
        <v>3.3053043440631802</v>
      </c>
      <c r="AK28" s="80">
        <v>3.0551413398546017</v>
      </c>
      <c r="AL28" s="80">
        <v>2.9123396848485061</v>
      </c>
      <c r="AM28" s="44">
        <v>3.0386513761397769</v>
      </c>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c r="BS28" s="44"/>
      <c r="BT28" s="44"/>
      <c r="BU28" s="44"/>
      <c r="BV28" s="44"/>
      <c r="BW28" s="44"/>
      <c r="BX28" s="44"/>
      <c r="BY28" s="44"/>
      <c r="BZ28" s="44"/>
      <c r="CA28" s="44"/>
      <c r="CB28" s="44"/>
      <c r="CC28" s="44"/>
      <c r="CD28" s="44"/>
      <c r="CE28" s="44"/>
      <c r="CF28" s="44"/>
      <c r="CG28" s="44"/>
      <c r="CH28" s="44"/>
      <c r="CI28" s="44"/>
      <c r="CJ28" s="44"/>
      <c r="CK28" s="44"/>
      <c r="CL28" s="44"/>
      <c r="CM28" s="44"/>
      <c r="CN28" s="44"/>
      <c r="CO28" s="44"/>
      <c r="CP28" s="44"/>
      <c r="CQ28" s="44"/>
      <c r="CR28" s="44"/>
      <c r="CS28" s="44"/>
      <c r="CT28" s="44"/>
      <c r="CU28" s="44"/>
      <c r="CV28" s="44"/>
      <c r="CW28" s="44"/>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row>
    <row r="29" spans="1:131">
      <c r="A29" s="23" t="s">
        <v>797</v>
      </c>
      <c r="B29" s="23"/>
      <c r="C29" s="80">
        <v>145.4041624778996</v>
      </c>
      <c r="D29" s="80">
        <v>158.97585527520172</v>
      </c>
      <c r="E29" s="80">
        <v>31.795171055040345</v>
      </c>
      <c r="F29" s="80">
        <v>190.77102633024208</v>
      </c>
      <c r="G29" s="80">
        <v>243.12923186451289</v>
      </c>
      <c r="H29" s="80">
        <v>-49.196685372673926</v>
      </c>
      <c r="I29" s="80">
        <v>11493.166097682548</v>
      </c>
      <c r="J29" s="80">
        <v>59.273281262993258</v>
      </c>
      <c r="K29" s="80">
        <v>186.35087298121383</v>
      </c>
      <c r="L29" s="257">
        <v>0.24633431081288978</v>
      </c>
      <c r="M29" s="80">
        <v>-0.71527301339066951</v>
      </c>
      <c r="N29" s="80">
        <v>2.5435240439941699E-2</v>
      </c>
      <c r="O29" s="80">
        <v>9.4174003430169897</v>
      </c>
      <c r="P29" s="80">
        <v>8.6783426188770889</v>
      </c>
      <c r="Q29" s="80">
        <v>9.8029658497557133</v>
      </c>
      <c r="R29" s="80">
        <v>8.9510268562960071</v>
      </c>
      <c r="S29" s="80">
        <v>8.9491442135843684</v>
      </c>
      <c r="T29" s="80">
        <v>8.9573064249753624</v>
      </c>
      <c r="U29" s="80">
        <v>8.7829859207442027</v>
      </c>
      <c r="V29" s="80">
        <v>9.4114917252291814</v>
      </c>
      <c r="W29" s="80">
        <v>8.4955137627066115</v>
      </c>
      <c r="X29" s="80">
        <v>9.4860081744418174</v>
      </c>
      <c r="Y29" s="80">
        <v>8.7560755002510824</v>
      </c>
      <c r="Z29" s="80">
        <v>9.1706936608867409</v>
      </c>
      <c r="AA29" s="80"/>
      <c r="AB29" s="80">
        <v>3.0278132677266845</v>
      </c>
      <c r="AC29" s="80">
        <v>2.7017220855377171</v>
      </c>
      <c r="AD29" s="80">
        <v>2.7835940990394796</v>
      </c>
      <c r="AE29" s="80">
        <v>3.1037633145695041</v>
      </c>
      <c r="AF29" s="80">
        <v>3.1652842117346025</v>
      </c>
      <c r="AG29" s="80">
        <v>3.031648046820012</v>
      </c>
      <c r="AH29" s="80">
        <v>3.3055390226667001</v>
      </c>
      <c r="AI29" s="80">
        <v>3.1144066341336485</v>
      </c>
      <c r="AJ29" s="80">
        <v>3.3053043440631802</v>
      </c>
      <c r="AK29" s="80">
        <v>3.0551413398546017</v>
      </c>
      <c r="AL29" s="80">
        <v>2.9123396848485061</v>
      </c>
      <c r="AM29" s="44">
        <v>3.0386513761397769</v>
      </c>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c r="BS29" s="44"/>
      <c r="BT29" s="44"/>
      <c r="BU29" s="44"/>
      <c r="BV29" s="44"/>
      <c r="BW29" s="44"/>
      <c r="BX29" s="44"/>
      <c r="BY29" s="44"/>
      <c r="BZ29" s="44"/>
      <c r="CA29" s="44"/>
      <c r="CB29" s="44"/>
      <c r="CC29" s="44"/>
      <c r="CD29" s="44"/>
      <c r="CE29" s="44"/>
      <c r="CF29" s="44"/>
      <c r="CG29" s="44"/>
      <c r="CH29" s="44"/>
      <c r="CI29" s="44"/>
      <c r="CJ29" s="44"/>
      <c r="CK29" s="44"/>
      <c r="CL29" s="44"/>
      <c r="CM29" s="44"/>
      <c r="CN29" s="44"/>
      <c r="CO29" s="44"/>
      <c r="CP29" s="44"/>
      <c r="CQ29" s="44"/>
      <c r="CR29" s="44"/>
      <c r="CS29" s="44"/>
      <c r="CT29" s="44"/>
      <c r="CU29" s="44"/>
      <c r="CV29" s="44"/>
      <c r="CW29" s="44"/>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row>
    <row r="30" spans="1:131">
      <c r="A30" s="23" t="s">
        <v>809</v>
      </c>
      <c r="B30" s="23"/>
      <c r="C30" s="80">
        <v>339.34323729065227</v>
      </c>
      <c r="D30" s="80">
        <v>562.77379746838631</v>
      </c>
      <c r="E30" s="80">
        <v>112.55475949367727</v>
      </c>
      <c r="F30" s="80">
        <v>675.32855696206354</v>
      </c>
      <c r="G30" s="80">
        <v>860.67636406235454</v>
      </c>
      <c r="H30" s="80">
        <v>101.40470587520662</v>
      </c>
      <c r="I30" s="80">
        <v>17433.316798120377</v>
      </c>
      <c r="J30" s="80">
        <v>92.799801055457735</v>
      </c>
      <c r="K30" s="80">
        <v>203.20182091642681</v>
      </c>
      <c r="L30" s="257">
        <v>0.23557904972931412</v>
      </c>
      <c r="M30" s="80">
        <v>1.1271612225701597</v>
      </c>
      <c r="N30" s="80">
        <v>7.2757972048064876E-2</v>
      </c>
      <c r="O30" s="80">
        <v>22.591978180040837</v>
      </c>
      <c r="P30" s="80">
        <v>21.139114716279099</v>
      </c>
      <c r="Q30" s="80">
        <v>24.092409529130006</v>
      </c>
      <c r="R30" s="80">
        <v>21.711252819613996</v>
      </c>
      <c r="S30" s="80">
        <v>21.963992367093677</v>
      </c>
      <c r="T30" s="80">
        <v>20.205722996574949</v>
      </c>
      <c r="U30" s="80">
        <v>18.444352525740616</v>
      </c>
      <c r="V30" s="80">
        <v>19.929438963513959</v>
      </c>
      <c r="W30" s="80">
        <v>20.011637449994499</v>
      </c>
      <c r="X30" s="80">
        <v>24.168435698474738</v>
      </c>
      <c r="Y30" s="80">
        <v>21.381224620644424</v>
      </c>
      <c r="Z30" s="80">
        <v>21.954670189273891</v>
      </c>
      <c r="AA30" s="80"/>
      <c r="AB30" s="80">
        <v>7.4446408591084472</v>
      </c>
      <c r="AC30" s="80">
        <v>6.5877605315878744</v>
      </c>
      <c r="AD30" s="80">
        <v>6.7155145870448667</v>
      </c>
      <c r="AE30" s="80">
        <v>6.913645511859432</v>
      </c>
      <c r="AF30" s="80">
        <v>6.7525007820380711</v>
      </c>
      <c r="AG30" s="80">
        <v>6.0577841045380918</v>
      </c>
      <c r="AH30" s="80">
        <v>6.5984109128025663</v>
      </c>
      <c r="AI30" s="80">
        <v>5.9249907295115163</v>
      </c>
      <c r="AJ30" s="80">
        <v>7.1713362235403775</v>
      </c>
      <c r="AK30" s="80">
        <v>6.7279853516563461</v>
      </c>
      <c r="AL30" s="80">
        <v>7.2717630204185495</v>
      </c>
      <c r="AM30" s="44">
        <v>7.5826746201713799</v>
      </c>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c r="BS30" s="44"/>
      <c r="BT30" s="44"/>
      <c r="BU30" s="44"/>
      <c r="BV30" s="44"/>
      <c r="BW30" s="44"/>
      <c r="BX30" s="44"/>
      <c r="BY30" s="44"/>
      <c r="BZ30" s="44"/>
      <c r="CA30" s="44"/>
      <c r="CB30" s="44"/>
      <c r="CC30" s="44"/>
      <c r="CD30" s="44"/>
      <c r="CE30" s="44"/>
      <c r="CF30" s="44"/>
      <c r="CG30" s="44"/>
      <c r="CH30" s="44"/>
      <c r="CI30" s="44"/>
      <c r="CJ30" s="44"/>
      <c r="CK30" s="44"/>
      <c r="CL30" s="44"/>
      <c r="CM30" s="44"/>
      <c r="CN30" s="44"/>
      <c r="CO30" s="44"/>
      <c r="CP30" s="44"/>
      <c r="CQ30" s="44"/>
      <c r="CR30" s="44"/>
      <c r="CS30" s="44"/>
      <c r="CT30" s="44"/>
      <c r="CU30" s="44"/>
      <c r="CV30" s="44"/>
      <c r="CW30" s="44"/>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row>
    <row r="31" spans="1:131">
      <c r="A31" s="23" t="s">
        <v>807</v>
      </c>
      <c r="B31" s="23"/>
      <c r="C31" s="80">
        <v>193.87221663719944</v>
      </c>
      <c r="D31" s="80">
        <v>368.550861496327</v>
      </c>
      <c r="E31" s="80">
        <v>73.710172299265409</v>
      </c>
      <c r="F31" s="80">
        <v>442.26103379559243</v>
      </c>
      <c r="G31" s="80">
        <v>563.64211850592767</v>
      </c>
      <c r="H31" s="80">
        <v>-17.347947314363694</v>
      </c>
      <c r="I31" s="80">
        <v>19983.299944928891</v>
      </c>
      <c r="J31" s="80">
        <v>110.3958326306964</v>
      </c>
      <c r="K31" s="80">
        <v>258.9268339329617</v>
      </c>
      <c r="L31" s="257">
        <v>0.17983857504961187</v>
      </c>
      <c r="M31" s="80">
        <v>-0.25482421811650791</v>
      </c>
      <c r="N31" s="80">
        <v>3.3913653919922265E-2</v>
      </c>
      <c r="O31" s="80">
        <v>12.556533790689318</v>
      </c>
      <c r="P31" s="80">
        <v>11.571123491836117</v>
      </c>
      <c r="Q31" s="80">
        <v>13.070621133007617</v>
      </c>
      <c r="R31" s="80">
        <v>11.934702475061341</v>
      </c>
      <c r="S31" s="80">
        <v>11.932192284779157</v>
      </c>
      <c r="T31" s="80">
        <v>11.943075233300483</v>
      </c>
      <c r="U31" s="80">
        <v>11.710647894325602</v>
      </c>
      <c r="V31" s="80">
        <v>12.548655633638907</v>
      </c>
      <c r="W31" s="80">
        <v>11.327351683608814</v>
      </c>
      <c r="X31" s="80">
        <v>12.648010899255755</v>
      </c>
      <c r="Y31" s="80">
        <v>11.674767333668109</v>
      </c>
      <c r="Z31" s="80">
        <v>12.227591547848986</v>
      </c>
      <c r="AA31" s="80"/>
      <c r="AB31" s="80">
        <v>4.0370843569689123</v>
      </c>
      <c r="AC31" s="80">
        <v>3.6022961140502896</v>
      </c>
      <c r="AD31" s="80">
        <v>3.7114587987193062</v>
      </c>
      <c r="AE31" s="80">
        <v>4.1383510860926718</v>
      </c>
      <c r="AF31" s="80">
        <v>4.2203789489794694</v>
      </c>
      <c r="AG31" s="80">
        <v>4.0421973957600157</v>
      </c>
      <c r="AH31" s="80">
        <v>4.4073853635555995</v>
      </c>
      <c r="AI31" s="80">
        <v>4.1525421788448638</v>
      </c>
      <c r="AJ31" s="80">
        <v>4.4070724587509069</v>
      </c>
      <c r="AK31" s="80">
        <v>4.0735217864728019</v>
      </c>
      <c r="AL31" s="80">
        <v>3.883119579798008</v>
      </c>
      <c r="AM31" s="44">
        <v>4.0515351681863692</v>
      </c>
      <c r="AN31" s="44"/>
      <c r="AO31" s="44"/>
      <c r="AP31" s="44"/>
      <c r="AQ31" s="44"/>
      <c r="AR31" s="44"/>
      <c r="AS31" s="44"/>
      <c r="AT31" s="44"/>
      <c r="AU31" s="44"/>
      <c r="AV31" s="44"/>
      <c r="AW31" s="44"/>
      <c r="AX31" s="44"/>
      <c r="AY31" s="44"/>
      <c r="AZ31" s="44"/>
      <c r="BA31" s="44"/>
      <c r="BB31" s="44"/>
      <c r="BC31" s="44"/>
      <c r="BD31" s="44"/>
      <c r="BE31" s="44"/>
      <c r="BF31" s="44"/>
      <c r="BG31" s="44"/>
      <c r="BH31" s="44"/>
      <c r="BI31" s="44"/>
      <c r="BJ31" s="44"/>
      <c r="BK31" s="44"/>
      <c r="BL31" s="44"/>
      <c r="BM31" s="44"/>
      <c r="BN31" s="44"/>
      <c r="BO31" s="44"/>
      <c r="BP31" s="44"/>
      <c r="BQ31" s="44"/>
      <c r="BR31" s="44"/>
      <c r="BS31" s="44"/>
      <c r="BT31" s="44"/>
      <c r="BU31" s="44"/>
      <c r="BV31" s="44"/>
      <c r="BW31" s="44"/>
      <c r="BX31" s="44"/>
      <c r="BY31" s="44"/>
      <c r="BZ31" s="44"/>
      <c r="CA31" s="44"/>
      <c r="CB31" s="44"/>
      <c r="CC31" s="44"/>
      <c r="CD31" s="44"/>
      <c r="CE31" s="44"/>
      <c r="CF31" s="44"/>
      <c r="CG31" s="44"/>
      <c r="CH31" s="44"/>
      <c r="CI31" s="44"/>
      <c r="CJ31" s="44"/>
      <c r="CK31" s="44"/>
      <c r="CL31" s="44"/>
      <c r="CM31" s="44"/>
      <c r="CN31" s="44"/>
      <c r="CO31" s="44"/>
      <c r="CP31" s="44"/>
      <c r="CQ31" s="44"/>
      <c r="CR31" s="44"/>
      <c r="CS31" s="44"/>
      <c r="CT31" s="44"/>
      <c r="CU31" s="44"/>
      <c r="CV31" s="44"/>
      <c r="CW31" s="44"/>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row>
    <row r="32" spans="1:131" hidden="1">
      <c r="A32" s="23" t="s">
        <v>810</v>
      </c>
      <c r="B32" s="23"/>
      <c r="C32" s="80">
        <v>0</v>
      </c>
      <c r="D32" s="80">
        <v>0</v>
      </c>
      <c r="E32" s="80">
        <v>0</v>
      </c>
      <c r="F32" s="80">
        <v>0</v>
      </c>
      <c r="G32" s="80">
        <v>0</v>
      </c>
      <c r="H32" s="80">
        <v>-119.90751328314691</v>
      </c>
      <c r="I32" s="80">
        <v>0</v>
      </c>
      <c r="J32" s="80">
        <v>9999</v>
      </c>
      <c r="K32" s="80">
        <v>9999</v>
      </c>
      <c r="L32" s="257">
        <v>0</v>
      </c>
      <c r="M32" s="80">
        <v>-1.7740625908700156</v>
      </c>
      <c r="N32" s="80">
        <v>0</v>
      </c>
      <c r="O32" s="80">
        <v>0</v>
      </c>
      <c r="P32" s="80">
        <v>0</v>
      </c>
      <c r="Q32" s="80">
        <v>0</v>
      </c>
      <c r="R32" s="80">
        <v>0</v>
      </c>
      <c r="S32" s="80">
        <v>0</v>
      </c>
      <c r="T32" s="80">
        <v>0</v>
      </c>
      <c r="U32" s="80">
        <v>0</v>
      </c>
      <c r="V32" s="80">
        <v>0</v>
      </c>
      <c r="W32" s="80">
        <v>0</v>
      </c>
      <c r="X32" s="80">
        <v>0</v>
      </c>
      <c r="Y32" s="80">
        <v>0</v>
      </c>
      <c r="Z32" s="80">
        <v>0</v>
      </c>
      <c r="AA32" s="80"/>
      <c r="AB32" s="80">
        <v>0</v>
      </c>
      <c r="AC32" s="80">
        <v>0</v>
      </c>
      <c r="AD32" s="80">
        <v>0</v>
      </c>
      <c r="AE32" s="80">
        <v>0</v>
      </c>
      <c r="AF32" s="80">
        <v>0</v>
      </c>
      <c r="AG32" s="80">
        <v>0</v>
      </c>
      <c r="AH32" s="80">
        <v>0</v>
      </c>
      <c r="AI32" s="80">
        <v>0</v>
      </c>
      <c r="AJ32" s="80">
        <v>0</v>
      </c>
      <c r="AK32" s="80">
        <v>0</v>
      </c>
      <c r="AL32" s="80">
        <v>0</v>
      </c>
      <c r="AM32" s="44">
        <v>0</v>
      </c>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N32" s="44"/>
      <c r="CO32" s="44"/>
      <c r="CP32" s="44"/>
      <c r="CQ32" s="44"/>
      <c r="CR32" s="44"/>
      <c r="CS32" s="44"/>
      <c r="CT32" s="44"/>
      <c r="CU32" s="44"/>
      <c r="CV32" s="44"/>
      <c r="CW32" s="44"/>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row>
    <row r="33" spans="1:131" hidden="1">
      <c r="A33" s="23" t="s">
        <v>811</v>
      </c>
      <c r="B33" s="23"/>
      <c r="C33" s="80">
        <v>0</v>
      </c>
      <c r="D33" s="80">
        <v>0</v>
      </c>
      <c r="E33" s="80">
        <v>0</v>
      </c>
      <c r="F33" s="80">
        <v>0</v>
      </c>
      <c r="G33" s="80">
        <v>0</v>
      </c>
      <c r="H33" s="80">
        <v>-156.2431233689492</v>
      </c>
      <c r="I33" s="80">
        <v>0</v>
      </c>
      <c r="J33" s="80">
        <v>9999</v>
      </c>
      <c r="K33" s="80">
        <v>9999</v>
      </c>
      <c r="L33" s="257">
        <v>0</v>
      </c>
      <c r="M33" s="80">
        <v>-2.3116573153760887</v>
      </c>
      <c r="N33" s="80">
        <v>0</v>
      </c>
      <c r="O33" s="80">
        <v>0</v>
      </c>
      <c r="P33" s="80">
        <v>0</v>
      </c>
      <c r="Q33" s="80">
        <v>0</v>
      </c>
      <c r="R33" s="80">
        <v>0</v>
      </c>
      <c r="S33" s="80">
        <v>0</v>
      </c>
      <c r="T33" s="80">
        <v>0</v>
      </c>
      <c r="U33" s="80">
        <v>0</v>
      </c>
      <c r="V33" s="80">
        <v>0</v>
      </c>
      <c r="W33" s="80">
        <v>0</v>
      </c>
      <c r="X33" s="80">
        <v>0</v>
      </c>
      <c r="Y33" s="80">
        <v>0</v>
      </c>
      <c r="Z33" s="80">
        <v>0</v>
      </c>
      <c r="AA33" s="80"/>
      <c r="AB33" s="80">
        <v>0</v>
      </c>
      <c r="AC33" s="80">
        <v>0</v>
      </c>
      <c r="AD33" s="80">
        <v>0</v>
      </c>
      <c r="AE33" s="80">
        <v>0</v>
      </c>
      <c r="AF33" s="80">
        <v>0</v>
      </c>
      <c r="AG33" s="80">
        <v>0</v>
      </c>
      <c r="AH33" s="80">
        <v>0</v>
      </c>
      <c r="AI33" s="80">
        <v>0</v>
      </c>
      <c r="AJ33" s="80">
        <v>0</v>
      </c>
      <c r="AK33" s="80">
        <v>0</v>
      </c>
      <c r="AL33" s="80">
        <v>0</v>
      </c>
      <c r="AM33" s="44">
        <v>0</v>
      </c>
      <c r="AN33" s="44"/>
      <c r="AO33" s="44"/>
      <c r="AP33" s="44"/>
      <c r="AQ33" s="44"/>
      <c r="AR33" s="44"/>
      <c r="AS33" s="44"/>
      <c r="AT33" s="44"/>
      <c r="AU33" s="44"/>
      <c r="AV33" s="44"/>
      <c r="AW33" s="44"/>
      <c r="AX33" s="44"/>
      <c r="AY33" s="44"/>
      <c r="AZ33" s="44"/>
      <c r="BA33" s="44"/>
      <c r="BB33" s="44"/>
      <c r="BC33" s="44"/>
      <c r="BD33" s="44"/>
      <c r="BE33" s="44"/>
      <c r="BF33" s="44"/>
      <c r="BG33" s="44"/>
      <c r="BH33" s="44"/>
      <c r="BI33" s="44"/>
      <c r="BJ33" s="44"/>
      <c r="BK33" s="44"/>
      <c r="BL33" s="44"/>
      <c r="BM33" s="44"/>
      <c r="BN33" s="44"/>
      <c r="BO33" s="44"/>
      <c r="BP33" s="44"/>
      <c r="BQ33" s="44"/>
      <c r="BR33" s="44"/>
      <c r="BS33" s="44"/>
      <c r="BT33" s="44"/>
      <c r="BU33" s="44"/>
      <c r="BV33" s="44"/>
      <c r="BW33" s="44"/>
      <c r="BX33" s="44"/>
      <c r="BY33" s="44"/>
      <c r="BZ33" s="44"/>
      <c r="CA33" s="44"/>
      <c r="CB33" s="44"/>
      <c r="CC33" s="44"/>
      <c r="CD33" s="44"/>
      <c r="CE33" s="44"/>
      <c r="CF33" s="44"/>
      <c r="CG33" s="44"/>
      <c r="CH33" s="44"/>
      <c r="CI33" s="44"/>
      <c r="CJ33" s="44"/>
      <c r="CK33" s="44"/>
      <c r="CL33" s="44"/>
      <c r="CM33" s="44"/>
      <c r="CN33" s="44"/>
      <c r="CO33" s="44"/>
      <c r="CP33" s="44"/>
      <c r="CQ33" s="44"/>
      <c r="CR33" s="44"/>
      <c r="CS33" s="44"/>
      <c r="CT33" s="44"/>
      <c r="CU33" s="44"/>
      <c r="CV33" s="44"/>
      <c r="CW33" s="44"/>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row>
    <row r="34" spans="1:131" hidden="1">
      <c r="A34" s="23" t="s">
        <v>812</v>
      </c>
      <c r="B34" s="23"/>
      <c r="C34" s="80">
        <v>0</v>
      </c>
      <c r="D34" s="80">
        <v>0</v>
      </c>
      <c r="E34" s="80">
        <v>0</v>
      </c>
      <c r="F34" s="80">
        <v>0</v>
      </c>
      <c r="G34" s="80">
        <v>0</v>
      </c>
      <c r="H34" s="80">
        <v>-141.70887933462839</v>
      </c>
      <c r="I34" s="80">
        <v>0</v>
      </c>
      <c r="J34" s="80">
        <v>9999</v>
      </c>
      <c r="K34" s="80">
        <v>9999</v>
      </c>
      <c r="L34" s="257">
        <v>0</v>
      </c>
      <c r="M34" s="80">
        <v>-2.0966194255736608</v>
      </c>
      <c r="N34" s="80">
        <v>0</v>
      </c>
      <c r="O34" s="80">
        <v>0</v>
      </c>
      <c r="P34" s="80">
        <v>0</v>
      </c>
      <c r="Q34" s="80">
        <v>0</v>
      </c>
      <c r="R34" s="80">
        <v>0</v>
      </c>
      <c r="S34" s="80">
        <v>0</v>
      </c>
      <c r="T34" s="80">
        <v>0</v>
      </c>
      <c r="U34" s="80">
        <v>0</v>
      </c>
      <c r="V34" s="80">
        <v>0</v>
      </c>
      <c r="W34" s="80">
        <v>0</v>
      </c>
      <c r="X34" s="80">
        <v>0</v>
      </c>
      <c r="Y34" s="80">
        <v>0</v>
      </c>
      <c r="Z34" s="80">
        <v>0</v>
      </c>
      <c r="AA34" s="80"/>
      <c r="AB34" s="80">
        <v>0</v>
      </c>
      <c r="AC34" s="80">
        <v>0</v>
      </c>
      <c r="AD34" s="80">
        <v>0</v>
      </c>
      <c r="AE34" s="80">
        <v>0</v>
      </c>
      <c r="AF34" s="80">
        <v>0</v>
      </c>
      <c r="AG34" s="80">
        <v>0</v>
      </c>
      <c r="AH34" s="80">
        <v>0</v>
      </c>
      <c r="AI34" s="80">
        <v>0</v>
      </c>
      <c r="AJ34" s="80">
        <v>0</v>
      </c>
      <c r="AK34" s="80">
        <v>0</v>
      </c>
      <c r="AL34" s="80">
        <v>0</v>
      </c>
      <c r="AM34" s="44">
        <v>0</v>
      </c>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c r="BS34" s="44"/>
      <c r="BT34" s="44"/>
      <c r="BU34" s="44"/>
      <c r="BV34" s="44"/>
      <c r="BW34" s="44"/>
      <c r="BX34" s="44"/>
      <c r="BY34" s="44"/>
      <c r="BZ34" s="44"/>
      <c r="CA34" s="44"/>
      <c r="CB34" s="44"/>
      <c r="CC34" s="44"/>
      <c r="CD34" s="44"/>
      <c r="CE34" s="44"/>
      <c r="CF34" s="44"/>
      <c r="CG34" s="44"/>
      <c r="CH34" s="44"/>
      <c r="CI34" s="44"/>
      <c r="CJ34" s="44"/>
      <c r="CK34" s="44"/>
      <c r="CL34" s="44"/>
      <c r="CM34" s="44"/>
      <c r="CN34" s="44"/>
      <c r="CO34" s="44"/>
      <c r="CP34" s="44"/>
      <c r="CQ34" s="44"/>
      <c r="CR34" s="44"/>
      <c r="CS34" s="44"/>
      <c r="CT34" s="44"/>
      <c r="CU34" s="44"/>
      <c r="CV34" s="44"/>
      <c r="CW34" s="44"/>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row>
    <row r="35" spans="1:131" hidden="1">
      <c r="A35" s="23" t="s">
        <v>813</v>
      </c>
      <c r="B35" s="23"/>
      <c r="C35" s="80">
        <v>0</v>
      </c>
      <c r="D35" s="80">
        <v>0</v>
      </c>
      <c r="E35" s="80">
        <v>0</v>
      </c>
      <c r="F35" s="80">
        <v>0</v>
      </c>
      <c r="G35" s="80">
        <v>0</v>
      </c>
      <c r="H35" s="80">
        <v>-112.64039126598654</v>
      </c>
      <c r="I35" s="80">
        <v>0</v>
      </c>
      <c r="J35" s="80">
        <v>9999</v>
      </c>
      <c r="K35" s="80">
        <v>9999</v>
      </c>
      <c r="L35" s="257">
        <v>0</v>
      </c>
      <c r="M35" s="80">
        <v>-1.6665436459688066</v>
      </c>
      <c r="N35" s="80">
        <v>0</v>
      </c>
      <c r="O35" s="80">
        <v>0</v>
      </c>
      <c r="P35" s="80">
        <v>0</v>
      </c>
      <c r="Q35" s="80">
        <v>0</v>
      </c>
      <c r="R35" s="80">
        <v>0</v>
      </c>
      <c r="S35" s="80">
        <v>0</v>
      </c>
      <c r="T35" s="80">
        <v>0</v>
      </c>
      <c r="U35" s="80">
        <v>0</v>
      </c>
      <c r="V35" s="80">
        <v>0</v>
      </c>
      <c r="W35" s="80">
        <v>0</v>
      </c>
      <c r="X35" s="80">
        <v>0</v>
      </c>
      <c r="Y35" s="80">
        <v>0</v>
      </c>
      <c r="Z35" s="80">
        <v>0</v>
      </c>
      <c r="AA35" s="80"/>
      <c r="AB35" s="80">
        <v>0</v>
      </c>
      <c r="AC35" s="80">
        <v>0</v>
      </c>
      <c r="AD35" s="80">
        <v>0</v>
      </c>
      <c r="AE35" s="80">
        <v>0</v>
      </c>
      <c r="AF35" s="80">
        <v>0</v>
      </c>
      <c r="AG35" s="80">
        <v>0</v>
      </c>
      <c r="AH35" s="80">
        <v>0</v>
      </c>
      <c r="AI35" s="80">
        <v>0</v>
      </c>
      <c r="AJ35" s="80">
        <v>0</v>
      </c>
      <c r="AK35" s="80">
        <v>0</v>
      </c>
      <c r="AL35" s="80">
        <v>0</v>
      </c>
      <c r="AM35" s="44">
        <v>0</v>
      </c>
      <c r="AN35" s="44"/>
      <c r="AO35" s="44"/>
      <c r="AP35" s="44"/>
      <c r="AQ35" s="44"/>
      <c r="AR35" s="44"/>
      <c r="AS35" s="44"/>
      <c r="AT35" s="44"/>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c r="BS35" s="44"/>
      <c r="BT35" s="44"/>
      <c r="BU35" s="44"/>
      <c r="BV35" s="44"/>
      <c r="BW35" s="44"/>
      <c r="BX35" s="44"/>
      <c r="BY35" s="44"/>
      <c r="BZ35" s="44"/>
      <c r="CA35" s="44"/>
      <c r="CB35" s="44"/>
      <c r="CC35" s="44"/>
      <c r="CD35" s="44"/>
      <c r="CE35" s="44"/>
      <c r="CF35" s="44"/>
      <c r="CG35" s="44"/>
      <c r="CH35" s="44"/>
      <c r="CI35" s="44"/>
      <c r="CJ35" s="44"/>
      <c r="CK35" s="44"/>
      <c r="CL35" s="44"/>
      <c r="CM35" s="44"/>
      <c r="CN35" s="44"/>
      <c r="CO35" s="44"/>
      <c r="CP35" s="44"/>
      <c r="CQ35" s="44"/>
      <c r="CR35" s="44"/>
      <c r="CS35" s="44"/>
      <c r="CT35" s="44"/>
      <c r="CU35" s="44"/>
      <c r="CV35" s="44"/>
      <c r="CW35" s="44"/>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row>
    <row r="36" spans="1:131" hidden="1">
      <c r="A36" s="23" t="s">
        <v>814</v>
      </c>
      <c r="B36" s="23"/>
      <c r="C36" s="80">
        <v>0</v>
      </c>
      <c r="D36" s="80">
        <v>0</v>
      </c>
      <c r="E36" s="80">
        <v>0</v>
      </c>
      <c r="F36" s="80">
        <v>0</v>
      </c>
      <c r="G36" s="80">
        <v>0</v>
      </c>
      <c r="H36" s="80">
        <v>-79.530594448010049</v>
      </c>
      <c r="I36" s="80">
        <v>0</v>
      </c>
      <c r="J36" s="80">
        <v>9999</v>
      </c>
      <c r="K36" s="80">
        <v>9999</v>
      </c>
      <c r="L36" s="257">
        <v>0</v>
      </c>
      <c r="M36" s="80">
        <v>-1.1827083817970334</v>
      </c>
      <c r="N36" s="80">
        <v>0</v>
      </c>
      <c r="O36" s="80">
        <v>0</v>
      </c>
      <c r="P36" s="80">
        <v>0</v>
      </c>
      <c r="Q36" s="80">
        <v>0</v>
      </c>
      <c r="R36" s="80">
        <v>0</v>
      </c>
      <c r="S36" s="80">
        <v>0</v>
      </c>
      <c r="T36" s="80">
        <v>0</v>
      </c>
      <c r="U36" s="80">
        <v>0</v>
      </c>
      <c r="V36" s="80">
        <v>0</v>
      </c>
      <c r="W36" s="80">
        <v>0</v>
      </c>
      <c r="X36" s="80">
        <v>0</v>
      </c>
      <c r="Y36" s="80">
        <v>0</v>
      </c>
      <c r="Z36" s="80">
        <v>0</v>
      </c>
      <c r="AA36" s="80"/>
      <c r="AB36" s="80">
        <v>0</v>
      </c>
      <c r="AC36" s="80">
        <v>0</v>
      </c>
      <c r="AD36" s="80">
        <v>0</v>
      </c>
      <c r="AE36" s="80">
        <v>0</v>
      </c>
      <c r="AF36" s="80">
        <v>0</v>
      </c>
      <c r="AG36" s="80">
        <v>0</v>
      </c>
      <c r="AH36" s="80">
        <v>0</v>
      </c>
      <c r="AI36" s="80">
        <v>0</v>
      </c>
      <c r="AJ36" s="80">
        <v>0</v>
      </c>
      <c r="AK36" s="80">
        <v>0</v>
      </c>
      <c r="AL36" s="80">
        <v>0</v>
      </c>
      <c r="AM36" s="44">
        <v>0</v>
      </c>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c r="BS36" s="44"/>
      <c r="BT36" s="44"/>
      <c r="BU36" s="44"/>
      <c r="BV36" s="44"/>
      <c r="BW36" s="44"/>
      <c r="BX36" s="44"/>
      <c r="BY36" s="44"/>
      <c r="BZ36" s="44"/>
      <c r="CA36" s="44"/>
      <c r="CB36" s="44"/>
      <c r="CC36" s="44"/>
      <c r="CD36" s="44"/>
      <c r="CE36" s="44"/>
      <c r="CF36" s="44"/>
      <c r="CG36" s="44"/>
      <c r="CH36" s="44"/>
      <c r="CI36" s="44"/>
      <c r="CJ36" s="44"/>
      <c r="CK36" s="44"/>
      <c r="CL36" s="44"/>
      <c r="CM36" s="44"/>
      <c r="CN36" s="44"/>
      <c r="CO36" s="44"/>
      <c r="CP36" s="44"/>
      <c r="CQ36" s="44"/>
      <c r="CR36" s="44"/>
      <c r="CS36" s="44"/>
      <c r="CT36" s="44"/>
      <c r="CU36" s="44"/>
      <c r="CV36" s="44"/>
      <c r="CW36" s="44"/>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row>
    <row r="37" spans="1:131" hidden="1">
      <c r="A37" s="23" t="s">
        <v>815</v>
      </c>
      <c r="B37" s="23"/>
      <c r="C37" s="80">
        <v>0</v>
      </c>
      <c r="D37" s="80">
        <v>0</v>
      </c>
      <c r="E37" s="80">
        <v>0</v>
      </c>
      <c r="F37" s="80">
        <v>0</v>
      </c>
      <c r="G37" s="80">
        <v>0</v>
      </c>
      <c r="H37" s="80">
        <v>-140.98605379419951</v>
      </c>
      <c r="I37" s="80">
        <v>0</v>
      </c>
      <c r="J37" s="80">
        <v>9999</v>
      </c>
      <c r="K37" s="80">
        <v>9999</v>
      </c>
      <c r="L37" s="257">
        <v>0</v>
      </c>
      <c r="M37" s="80">
        <v>-2.0966194040947452</v>
      </c>
      <c r="N37" s="80">
        <v>0</v>
      </c>
      <c r="O37" s="80">
        <v>0</v>
      </c>
      <c r="P37" s="80">
        <v>0</v>
      </c>
      <c r="Q37" s="80">
        <v>0</v>
      </c>
      <c r="R37" s="80">
        <v>0</v>
      </c>
      <c r="S37" s="80">
        <v>0</v>
      </c>
      <c r="T37" s="80">
        <v>0</v>
      </c>
      <c r="U37" s="80">
        <v>0</v>
      </c>
      <c r="V37" s="80">
        <v>0</v>
      </c>
      <c r="W37" s="80">
        <v>0</v>
      </c>
      <c r="X37" s="80">
        <v>0</v>
      </c>
      <c r="Y37" s="80">
        <v>0</v>
      </c>
      <c r="Z37" s="80">
        <v>0</v>
      </c>
      <c r="AA37" s="80"/>
      <c r="AB37" s="80">
        <v>0</v>
      </c>
      <c r="AC37" s="80">
        <v>0</v>
      </c>
      <c r="AD37" s="80">
        <v>0</v>
      </c>
      <c r="AE37" s="80">
        <v>0</v>
      </c>
      <c r="AF37" s="80">
        <v>0</v>
      </c>
      <c r="AG37" s="80">
        <v>0</v>
      </c>
      <c r="AH37" s="80">
        <v>0</v>
      </c>
      <c r="AI37" s="80">
        <v>0</v>
      </c>
      <c r="AJ37" s="80">
        <v>0</v>
      </c>
      <c r="AK37" s="80">
        <v>0</v>
      </c>
      <c r="AL37" s="80">
        <v>0</v>
      </c>
      <c r="AM37" s="44">
        <v>0</v>
      </c>
      <c r="AN37" s="44"/>
      <c r="AO37" s="44"/>
      <c r="AP37" s="44"/>
      <c r="AQ37" s="44"/>
      <c r="AR37" s="44"/>
      <c r="AS37" s="44"/>
      <c r="AT37" s="44"/>
      <c r="AU37" s="44"/>
      <c r="AV37" s="44"/>
      <c r="AW37" s="44"/>
      <c r="AX37" s="44"/>
      <c r="AY37" s="44"/>
      <c r="AZ37" s="44"/>
      <c r="BA37" s="44"/>
      <c r="BB37" s="44"/>
      <c r="BC37" s="44"/>
      <c r="BD37" s="44"/>
      <c r="BE37" s="44"/>
      <c r="BF37" s="44"/>
      <c r="BG37" s="44"/>
      <c r="BH37" s="44"/>
      <c r="BI37" s="44"/>
      <c r="BJ37" s="44"/>
      <c r="BK37" s="44"/>
      <c r="BL37" s="44"/>
      <c r="BM37" s="44"/>
      <c r="BN37" s="44"/>
      <c r="BO37" s="44"/>
      <c r="BP37" s="44"/>
      <c r="BQ37" s="44"/>
      <c r="BR37" s="44"/>
      <c r="BS37" s="44"/>
      <c r="BT37" s="44"/>
      <c r="BU37" s="44"/>
      <c r="BV37" s="44"/>
      <c r="BW37" s="44"/>
      <c r="BX37" s="44"/>
      <c r="BY37" s="44"/>
      <c r="BZ37" s="44"/>
      <c r="CA37" s="44"/>
      <c r="CB37" s="44"/>
      <c r="CC37" s="44"/>
      <c r="CD37" s="44"/>
      <c r="CE37" s="44"/>
      <c r="CF37" s="44"/>
      <c r="CG37" s="44"/>
      <c r="CH37" s="44"/>
      <c r="CI37" s="44"/>
      <c r="CJ37" s="44"/>
      <c r="CK37" s="44"/>
      <c r="CL37" s="44"/>
      <c r="CM37" s="44"/>
      <c r="CN37" s="44"/>
      <c r="CO37" s="44"/>
      <c r="CP37" s="44"/>
      <c r="CQ37" s="44"/>
      <c r="CR37" s="44"/>
      <c r="CS37" s="44"/>
      <c r="CT37" s="44"/>
      <c r="CU37" s="44"/>
      <c r="CV37" s="44"/>
      <c r="CW37" s="44"/>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row>
    <row r="38" spans="1:131" hidden="1">
      <c r="A38" s="23" t="s">
        <v>816</v>
      </c>
      <c r="B38" s="23"/>
      <c r="C38" s="80">
        <v>0</v>
      </c>
      <c r="D38" s="80">
        <v>0</v>
      </c>
      <c r="E38" s="80">
        <v>0</v>
      </c>
      <c r="F38" s="80">
        <v>0</v>
      </c>
      <c r="G38" s="80">
        <v>0</v>
      </c>
      <c r="H38" s="80">
        <v>-213.89261750229392</v>
      </c>
      <c r="I38" s="80">
        <v>0</v>
      </c>
      <c r="J38" s="80">
        <v>9999</v>
      </c>
      <c r="K38" s="80">
        <v>9999</v>
      </c>
      <c r="L38" s="257">
        <v>0</v>
      </c>
      <c r="M38" s="80">
        <v>-3.1718088273221654</v>
      </c>
      <c r="N38" s="80">
        <v>0</v>
      </c>
      <c r="O38" s="80">
        <v>0</v>
      </c>
      <c r="P38" s="80">
        <v>0</v>
      </c>
      <c r="Q38" s="80">
        <v>0</v>
      </c>
      <c r="R38" s="80">
        <v>0</v>
      </c>
      <c r="S38" s="80">
        <v>0</v>
      </c>
      <c r="T38" s="80">
        <v>0</v>
      </c>
      <c r="U38" s="80">
        <v>0</v>
      </c>
      <c r="V38" s="80">
        <v>0</v>
      </c>
      <c r="W38" s="80">
        <v>0</v>
      </c>
      <c r="X38" s="80">
        <v>0</v>
      </c>
      <c r="Y38" s="80">
        <v>0</v>
      </c>
      <c r="Z38" s="80">
        <v>0</v>
      </c>
      <c r="AA38" s="80"/>
      <c r="AB38" s="80">
        <v>0</v>
      </c>
      <c r="AC38" s="80">
        <v>0</v>
      </c>
      <c r="AD38" s="80">
        <v>0</v>
      </c>
      <c r="AE38" s="80">
        <v>0</v>
      </c>
      <c r="AF38" s="80">
        <v>0</v>
      </c>
      <c r="AG38" s="80">
        <v>0</v>
      </c>
      <c r="AH38" s="80">
        <v>0</v>
      </c>
      <c r="AI38" s="80">
        <v>0</v>
      </c>
      <c r="AJ38" s="80">
        <v>0</v>
      </c>
      <c r="AK38" s="80">
        <v>0</v>
      </c>
      <c r="AL38" s="80">
        <v>0</v>
      </c>
      <c r="AM38" s="44">
        <v>0</v>
      </c>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row>
    <row r="39" spans="1:131" hidden="1">
      <c r="A39" s="23" t="s">
        <v>817</v>
      </c>
      <c r="B39" s="23"/>
      <c r="C39" s="80">
        <v>0</v>
      </c>
      <c r="D39" s="80">
        <v>0</v>
      </c>
      <c r="E39" s="80">
        <v>0</v>
      </c>
      <c r="F39" s="80">
        <v>0</v>
      </c>
      <c r="G39" s="80">
        <v>0</v>
      </c>
      <c r="H39" s="80">
        <v>-142.66760700385581</v>
      </c>
      <c r="I39" s="80">
        <v>0</v>
      </c>
      <c r="J39" s="80">
        <v>9999</v>
      </c>
      <c r="K39" s="80">
        <v>9999</v>
      </c>
      <c r="L39" s="257">
        <v>0</v>
      </c>
      <c r="M39" s="80">
        <v>-2.1503788519622464</v>
      </c>
      <c r="N39" s="80">
        <v>0</v>
      </c>
      <c r="O39" s="80">
        <v>0</v>
      </c>
      <c r="P39" s="80">
        <v>0</v>
      </c>
      <c r="Q39" s="80">
        <v>0</v>
      </c>
      <c r="R39" s="80">
        <v>0</v>
      </c>
      <c r="S39" s="80">
        <v>0</v>
      </c>
      <c r="T39" s="80">
        <v>0</v>
      </c>
      <c r="U39" s="80">
        <v>0</v>
      </c>
      <c r="V39" s="80">
        <v>0</v>
      </c>
      <c r="W39" s="80">
        <v>0</v>
      </c>
      <c r="X39" s="80">
        <v>0</v>
      </c>
      <c r="Y39" s="80">
        <v>0</v>
      </c>
      <c r="Z39" s="80">
        <v>0</v>
      </c>
      <c r="AA39" s="80"/>
      <c r="AB39" s="80">
        <v>0</v>
      </c>
      <c r="AC39" s="80">
        <v>0</v>
      </c>
      <c r="AD39" s="80">
        <v>0</v>
      </c>
      <c r="AE39" s="80">
        <v>0</v>
      </c>
      <c r="AF39" s="80">
        <v>0</v>
      </c>
      <c r="AG39" s="80">
        <v>0</v>
      </c>
      <c r="AH39" s="80">
        <v>0</v>
      </c>
      <c r="AI39" s="80">
        <v>0</v>
      </c>
      <c r="AJ39" s="80">
        <v>0</v>
      </c>
      <c r="AK39" s="80">
        <v>0</v>
      </c>
      <c r="AL39" s="80">
        <v>0</v>
      </c>
      <c r="AM39" s="44">
        <v>0</v>
      </c>
      <c r="AN39" s="44"/>
      <c r="AO39" s="44"/>
      <c r="AP39" s="44"/>
      <c r="AQ39" s="44"/>
      <c r="AR39" s="44"/>
      <c r="AS39" s="44"/>
      <c r="AT39" s="44"/>
      <c r="AU39" s="44"/>
      <c r="AV39" s="44"/>
      <c r="AW39" s="44"/>
      <c r="AX39" s="44"/>
      <c r="AY39" s="44"/>
      <c r="AZ39" s="44"/>
      <c r="BA39" s="44"/>
      <c r="BB39" s="44"/>
      <c r="BC39" s="44"/>
      <c r="BD39" s="44"/>
      <c r="BE39" s="44"/>
      <c r="BF39" s="44"/>
      <c r="BG39" s="44"/>
      <c r="BH39" s="44"/>
      <c r="BI39" s="44"/>
      <c r="BJ39" s="44"/>
      <c r="BK39" s="44"/>
      <c r="BL39" s="44"/>
      <c r="BM39" s="44"/>
      <c r="BN39" s="44"/>
      <c r="BO39" s="44"/>
      <c r="BP39" s="44"/>
      <c r="BQ39" s="44"/>
      <c r="BR39" s="44"/>
      <c r="BS39" s="44"/>
      <c r="BT39" s="44"/>
      <c r="BU39" s="44"/>
      <c r="BV39" s="44"/>
      <c r="BW39" s="44"/>
      <c r="BX39" s="44"/>
      <c r="BY39" s="44"/>
      <c r="BZ39" s="44"/>
      <c r="CA39" s="44"/>
      <c r="CB39" s="44"/>
      <c r="CC39" s="44"/>
      <c r="CD39" s="44"/>
      <c r="CE39" s="44"/>
      <c r="CF39" s="44"/>
      <c r="CG39" s="44"/>
      <c r="CH39" s="44"/>
      <c r="CI39" s="44"/>
      <c r="CJ39" s="44"/>
      <c r="CK39" s="44"/>
      <c r="CL39" s="44"/>
      <c r="CM39" s="44"/>
      <c r="CN39" s="44"/>
      <c r="CO39" s="44"/>
      <c r="CP39" s="44"/>
      <c r="CQ39" s="44"/>
      <c r="CR39" s="44"/>
      <c r="CS39" s="44"/>
      <c r="CT39" s="44"/>
      <c r="CU39" s="44"/>
      <c r="CV39" s="44"/>
      <c r="CW39" s="44"/>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row>
    <row r="40" spans="1:131" hidden="1">
      <c r="A40" s="23" t="s">
        <v>818</v>
      </c>
      <c r="B40" s="23"/>
      <c r="C40" s="80">
        <v>0</v>
      </c>
      <c r="D40" s="80">
        <v>0</v>
      </c>
      <c r="E40" s="80">
        <v>0</v>
      </c>
      <c r="F40" s="80">
        <v>0</v>
      </c>
      <c r="G40" s="80">
        <v>0</v>
      </c>
      <c r="H40" s="80">
        <v>-243.63062456852035</v>
      </c>
      <c r="I40" s="80">
        <v>0</v>
      </c>
      <c r="J40" s="80">
        <v>9999</v>
      </c>
      <c r="K40" s="80">
        <v>9999</v>
      </c>
      <c r="L40" s="257">
        <v>0</v>
      </c>
      <c r="M40" s="80">
        <v>-3.8706819839999973</v>
      </c>
      <c r="N40" s="80">
        <v>0</v>
      </c>
      <c r="O40" s="80">
        <v>0</v>
      </c>
      <c r="P40" s="80">
        <v>0</v>
      </c>
      <c r="Q40" s="80">
        <v>0</v>
      </c>
      <c r="R40" s="80">
        <v>0</v>
      </c>
      <c r="S40" s="80">
        <v>0</v>
      </c>
      <c r="T40" s="80">
        <v>0</v>
      </c>
      <c r="U40" s="80">
        <v>0</v>
      </c>
      <c r="V40" s="80">
        <v>0</v>
      </c>
      <c r="W40" s="80">
        <v>0</v>
      </c>
      <c r="X40" s="80">
        <v>0</v>
      </c>
      <c r="Y40" s="80">
        <v>0</v>
      </c>
      <c r="Z40" s="80">
        <v>0</v>
      </c>
      <c r="AA40" s="80"/>
      <c r="AB40" s="80">
        <v>0</v>
      </c>
      <c r="AC40" s="80">
        <v>0</v>
      </c>
      <c r="AD40" s="80">
        <v>0</v>
      </c>
      <c r="AE40" s="80">
        <v>0</v>
      </c>
      <c r="AF40" s="80">
        <v>0</v>
      </c>
      <c r="AG40" s="80">
        <v>0</v>
      </c>
      <c r="AH40" s="80">
        <v>0</v>
      </c>
      <c r="AI40" s="80">
        <v>0</v>
      </c>
      <c r="AJ40" s="80">
        <v>0</v>
      </c>
      <c r="AK40" s="80">
        <v>0</v>
      </c>
      <c r="AL40" s="80">
        <v>0</v>
      </c>
      <c r="AM40" s="44">
        <v>0</v>
      </c>
      <c r="AN40" s="44"/>
      <c r="AO40" s="44"/>
      <c r="AP40" s="44"/>
      <c r="AQ40" s="44"/>
      <c r="AR40" s="44"/>
      <c r="AS40" s="44"/>
      <c r="AT40" s="44"/>
      <c r="AU40" s="44"/>
      <c r="AV40" s="44"/>
      <c r="AW40" s="44"/>
      <c r="AX40" s="44"/>
      <c r="AY40" s="44"/>
      <c r="AZ40" s="44"/>
      <c r="BA40" s="44"/>
      <c r="BB40" s="44"/>
      <c r="BC40" s="44"/>
      <c r="BD40" s="44"/>
      <c r="BE40" s="44"/>
      <c r="BF40" s="44"/>
      <c r="BG40" s="44"/>
      <c r="BH40" s="44"/>
      <c r="BI40" s="44"/>
      <c r="BJ40" s="44"/>
      <c r="BK40" s="44"/>
      <c r="BL40" s="44"/>
      <c r="BM40" s="44"/>
      <c r="BN40" s="44"/>
      <c r="BO40" s="44"/>
      <c r="BP40" s="44"/>
      <c r="BQ40" s="44"/>
      <c r="BR40" s="44"/>
      <c r="BS40" s="44"/>
      <c r="BT40" s="44"/>
      <c r="BU40" s="44"/>
      <c r="BV40" s="44"/>
      <c r="BW40" s="44"/>
      <c r="BX40" s="44"/>
      <c r="BY40" s="44"/>
      <c r="BZ40" s="44"/>
      <c r="CA40" s="44"/>
      <c r="CB40" s="44"/>
      <c r="CC40" s="44"/>
      <c r="CD40" s="44"/>
      <c r="CE40" s="44"/>
      <c r="CF40" s="44"/>
      <c r="CG40" s="44"/>
      <c r="CH40" s="44"/>
      <c r="CI40" s="44"/>
      <c r="CJ40" s="44"/>
      <c r="CK40" s="44"/>
      <c r="CL40" s="44"/>
      <c r="CM40" s="44"/>
      <c r="CN40" s="44"/>
      <c r="CO40" s="44"/>
      <c r="CP40" s="44"/>
      <c r="CQ40" s="44"/>
      <c r="CR40" s="44"/>
      <c r="CS40" s="44"/>
      <c r="CT40" s="44"/>
      <c r="CU40" s="44"/>
      <c r="CV40" s="44"/>
      <c r="CW40" s="44"/>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row>
    <row r="41" spans="1:131" hidden="1">
      <c r="A41" s="23" t="s">
        <v>819</v>
      </c>
      <c r="B41" s="23"/>
      <c r="C41" s="80">
        <v>0</v>
      </c>
      <c r="D41" s="80">
        <v>0</v>
      </c>
      <c r="E41" s="80">
        <v>0</v>
      </c>
      <c r="F41" s="80">
        <v>0</v>
      </c>
      <c r="G41" s="80">
        <v>0</v>
      </c>
      <c r="H41" s="80">
        <v>-135.35034698251158</v>
      </c>
      <c r="I41" s="80">
        <v>0</v>
      </c>
      <c r="J41" s="80">
        <v>9999</v>
      </c>
      <c r="K41" s="80">
        <v>9999</v>
      </c>
      <c r="L41" s="257">
        <v>0</v>
      </c>
      <c r="M41" s="80">
        <v>-2.1503788799999999</v>
      </c>
      <c r="N41" s="80">
        <v>0</v>
      </c>
      <c r="O41" s="80">
        <v>0</v>
      </c>
      <c r="P41" s="80">
        <v>0</v>
      </c>
      <c r="Q41" s="80">
        <v>0</v>
      </c>
      <c r="R41" s="80">
        <v>0</v>
      </c>
      <c r="S41" s="80">
        <v>0</v>
      </c>
      <c r="T41" s="80">
        <v>0</v>
      </c>
      <c r="U41" s="80">
        <v>0</v>
      </c>
      <c r="V41" s="80">
        <v>0</v>
      </c>
      <c r="W41" s="80">
        <v>0</v>
      </c>
      <c r="X41" s="80">
        <v>0</v>
      </c>
      <c r="Y41" s="80">
        <v>0</v>
      </c>
      <c r="Z41" s="80">
        <v>0</v>
      </c>
      <c r="AA41" s="80"/>
      <c r="AB41" s="80">
        <v>0</v>
      </c>
      <c r="AC41" s="80">
        <v>0</v>
      </c>
      <c r="AD41" s="80">
        <v>0</v>
      </c>
      <c r="AE41" s="80">
        <v>0</v>
      </c>
      <c r="AF41" s="80">
        <v>0</v>
      </c>
      <c r="AG41" s="80">
        <v>0</v>
      </c>
      <c r="AH41" s="80">
        <v>0</v>
      </c>
      <c r="AI41" s="80">
        <v>0</v>
      </c>
      <c r="AJ41" s="80">
        <v>0</v>
      </c>
      <c r="AK41" s="80">
        <v>0</v>
      </c>
      <c r="AL41" s="80">
        <v>0</v>
      </c>
      <c r="AM41" s="44">
        <v>0</v>
      </c>
      <c r="AN41" s="44"/>
      <c r="AO41" s="44"/>
      <c r="AP41" s="44"/>
      <c r="AQ41" s="44"/>
      <c r="AR41" s="44"/>
      <c r="AS41" s="44"/>
      <c r="AT41" s="44"/>
      <c r="AU41" s="44"/>
      <c r="AV41" s="44"/>
      <c r="AW41" s="44"/>
      <c r="AX41" s="44"/>
      <c r="AY41" s="44"/>
      <c r="AZ41" s="44"/>
      <c r="BA41" s="44"/>
      <c r="BB41" s="44"/>
      <c r="BC41" s="44"/>
      <c r="BD41" s="44"/>
      <c r="BE41" s="44"/>
      <c r="BF41" s="44"/>
      <c r="BG41" s="44"/>
      <c r="BH41" s="44"/>
      <c r="BI41" s="44"/>
      <c r="BJ41" s="44"/>
      <c r="BK41" s="44"/>
      <c r="BL41" s="44"/>
      <c r="BM41" s="44"/>
      <c r="BN41" s="44"/>
      <c r="BO41" s="44"/>
      <c r="BP41" s="44"/>
      <c r="BQ41" s="44"/>
      <c r="BR41" s="44"/>
      <c r="BS41" s="44"/>
      <c r="BT41" s="44"/>
      <c r="BU41" s="44"/>
      <c r="BV41" s="44"/>
      <c r="BW41" s="44"/>
      <c r="BX41" s="44"/>
      <c r="BY41" s="44"/>
      <c r="BZ41" s="44"/>
      <c r="CA41" s="44"/>
      <c r="CB41" s="44"/>
      <c r="CC41" s="44"/>
      <c r="CD41" s="44"/>
      <c r="CE41" s="44"/>
      <c r="CF41" s="44"/>
      <c r="CG41" s="44"/>
      <c r="CH41" s="44"/>
      <c r="CI41" s="44"/>
      <c r="CJ41" s="44"/>
      <c r="CK41" s="44"/>
      <c r="CL41" s="44"/>
      <c r="CM41" s="44"/>
      <c r="CN41" s="44"/>
      <c r="CO41" s="44"/>
      <c r="CP41" s="44"/>
      <c r="CQ41" s="44"/>
      <c r="CR41" s="44"/>
      <c r="CS41" s="44"/>
      <c r="CT41" s="44"/>
      <c r="CU41" s="44"/>
      <c r="CV41" s="44"/>
      <c r="CW41" s="44"/>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row>
    <row r="42" spans="1:131" hidden="1">
      <c r="A42" s="23" t="s">
        <v>820</v>
      </c>
      <c r="B42" s="23"/>
      <c r="C42" s="80">
        <v>0</v>
      </c>
      <c r="D42" s="80">
        <v>0</v>
      </c>
      <c r="E42" s="80">
        <v>0</v>
      </c>
      <c r="F42" s="80">
        <v>0</v>
      </c>
      <c r="G42" s="80">
        <v>0</v>
      </c>
      <c r="H42" s="80">
        <v>-64.605972635995229</v>
      </c>
      <c r="I42" s="80">
        <v>0</v>
      </c>
      <c r="J42" s="80">
        <v>9999</v>
      </c>
      <c r="K42" s="80">
        <v>9999</v>
      </c>
      <c r="L42" s="257">
        <v>0</v>
      </c>
      <c r="M42" s="80">
        <v>-0.96767050140727873</v>
      </c>
      <c r="N42" s="80">
        <v>0</v>
      </c>
      <c r="O42" s="80">
        <v>0</v>
      </c>
      <c r="P42" s="80">
        <v>0</v>
      </c>
      <c r="Q42" s="80">
        <v>0</v>
      </c>
      <c r="R42" s="80">
        <v>0</v>
      </c>
      <c r="S42" s="80">
        <v>0</v>
      </c>
      <c r="T42" s="80">
        <v>0</v>
      </c>
      <c r="U42" s="80">
        <v>0</v>
      </c>
      <c r="V42" s="80">
        <v>0</v>
      </c>
      <c r="W42" s="80">
        <v>0</v>
      </c>
      <c r="X42" s="80">
        <v>0</v>
      </c>
      <c r="Y42" s="80">
        <v>0</v>
      </c>
      <c r="Z42" s="80">
        <v>0</v>
      </c>
      <c r="AA42" s="80"/>
      <c r="AB42" s="80">
        <v>0</v>
      </c>
      <c r="AC42" s="80">
        <v>0</v>
      </c>
      <c r="AD42" s="80">
        <v>0</v>
      </c>
      <c r="AE42" s="80">
        <v>0</v>
      </c>
      <c r="AF42" s="80">
        <v>0</v>
      </c>
      <c r="AG42" s="80">
        <v>0</v>
      </c>
      <c r="AH42" s="80">
        <v>0</v>
      </c>
      <c r="AI42" s="80">
        <v>0</v>
      </c>
      <c r="AJ42" s="80">
        <v>0</v>
      </c>
      <c r="AK42" s="80">
        <v>0</v>
      </c>
      <c r="AL42" s="80">
        <v>0</v>
      </c>
      <c r="AM42" s="44">
        <v>0</v>
      </c>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c r="CD42" s="44"/>
      <c r="CE42" s="44"/>
      <c r="CF42" s="44"/>
      <c r="CG42" s="44"/>
      <c r="CH42" s="44"/>
      <c r="CI42" s="44"/>
      <c r="CJ42" s="44"/>
      <c r="CK42" s="44"/>
      <c r="CL42" s="44"/>
      <c r="CM42" s="44"/>
      <c r="CN42" s="44"/>
      <c r="CO42" s="44"/>
      <c r="CP42" s="44"/>
      <c r="CQ42" s="44"/>
      <c r="CR42" s="44"/>
      <c r="CS42" s="44"/>
      <c r="CT42" s="44"/>
      <c r="CU42" s="44"/>
      <c r="CV42" s="44"/>
      <c r="CW42" s="44"/>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row>
    <row r="43" spans="1:131" hidden="1">
      <c r="A43" s="23" t="s">
        <v>821</v>
      </c>
      <c r="B43" s="23"/>
      <c r="C43" s="80">
        <v>0</v>
      </c>
      <c r="D43" s="80">
        <v>0</v>
      </c>
      <c r="E43" s="80">
        <v>0</v>
      </c>
      <c r="F43" s="80">
        <v>0</v>
      </c>
      <c r="G43" s="80">
        <v>0</v>
      </c>
      <c r="H43" s="80">
        <v>-156.2431233689492</v>
      </c>
      <c r="I43" s="80">
        <v>0</v>
      </c>
      <c r="J43" s="80">
        <v>9999</v>
      </c>
      <c r="K43" s="80">
        <v>9999</v>
      </c>
      <c r="L43" s="257">
        <v>0</v>
      </c>
      <c r="M43" s="80">
        <v>-2.3116573153760887</v>
      </c>
      <c r="N43" s="80">
        <v>0</v>
      </c>
      <c r="O43" s="80">
        <v>0</v>
      </c>
      <c r="P43" s="80">
        <v>0</v>
      </c>
      <c r="Q43" s="80">
        <v>0</v>
      </c>
      <c r="R43" s="80">
        <v>0</v>
      </c>
      <c r="S43" s="80">
        <v>0</v>
      </c>
      <c r="T43" s="80">
        <v>0</v>
      </c>
      <c r="U43" s="80">
        <v>0</v>
      </c>
      <c r="V43" s="80">
        <v>0</v>
      </c>
      <c r="W43" s="80">
        <v>0</v>
      </c>
      <c r="X43" s="80">
        <v>0</v>
      </c>
      <c r="Y43" s="80">
        <v>0</v>
      </c>
      <c r="Z43" s="80">
        <v>0</v>
      </c>
      <c r="AA43" s="80"/>
      <c r="AB43" s="80">
        <v>0</v>
      </c>
      <c r="AC43" s="80">
        <v>0</v>
      </c>
      <c r="AD43" s="80">
        <v>0</v>
      </c>
      <c r="AE43" s="80">
        <v>0</v>
      </c>
      <c r="AF43" s="80">
        <v>0</v>
      </c>
      <c r="AG43" s="80">
        <v>0</v>
      </c>
      <c r="AH43" s="80">
        <v>0</v>
      </c>
      <c r="AI43" s="80">
        <v>0</v>
      </c>
      <c r="AJ43" s="80">
        <v>0</v>
      </c>
      <c r="AK43" s="80">
        <v>0</v>
      </c>
      <c r="AL43" s="80">
        <v>0</v>
      </c>
      <c r="AM43" s="44">
        <v>0</v>
      </c>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c r="CD43" s="44"/>
      <c r="CE43" s="44"/>
      <c r="CF43" s="44"/>
      <c r="CG43" s="44"/>
      <c r="CH43" s="44"/>
      <c r="CI43" s="44"/>
      <c r="CJ43" s="44"/>
      <c r="CK43" s="44"/>
      <c r="CL43" s="44"/>
      <c r="CM43" s="44"/>
      <c r="CN43" s="44"/>
      <c r="CO43" s="44"/>
      <c r="CP43" s="44"/>
      <c r="CQ43" s="44"/>
      <c r="CR43" s="44"/>
      <c r="CS43" s="44"/>
      <c r="CT43" s="44"/>
      <c r="CU43" s="44"/>
      <c r="CV43" s="44"/>
      <c r="CW43" s="44"/>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row>
    <row r="44" spans="1:131" hidden="1">
      <c r="A44" s="23" t="s">
        <v>822</v>
      </c>
      <c r="B44" s="23"/>
      <c r="C44" s="80">
        <v>0</v>
      </c>
      <c r="D44" s="80">
        <v>0</v>
      </c>
      <c r="E44" s="80">
        <v>0</v>
      </c>
      <c r="F44" s="80">
        <v>0</v>
      </c>
      <c r="G44" s="80">
        <v>0</v>
      </c>
      <c r="H44" s="80">
        <v>-141.70887933462839</v>
      </c>
      <c r="I44" s="80">
        <v>0</v>
      </c>
      <c r="J44" s="80">
        <v>9999</v>
      </c>
      <c r="K44" s="80">
        <v>9999</v>
      </c>
      <c r="L44" s="257">
        <v>0</v>
      </c>
      <c r="M44" s="80">
        <v>-2.0966194255736608</v>
      </c>
      <c r="N44" s="80">
        <v>0</v>
      </c>
      <c r="O44" s="80">
        <v>0</v>
      </c>
      <c r="P44" s="80">
        <v>0</v>
      </c>
      <c r="Q44" s="80">
        <v>0</v>
      </c>
      <c r="R44" s="80">
        <v>0</v>
      </c>
      <c r="S44" s="80">
        <v>0</v>
      </c>
      <c r="T44" s="80">
        <v>0</v>
      </c>
      <c r="U44" s="80">
        <v>0</v>
      </c>
      <c r="V44" s="80">
        <v>0</v>
      </c>
      <c r="W44" s="80">
        <v>0</v>
      </c>
      <c r="X44" s="80">
        <v>0</v>
      </c>
      <c r="Y44" s="80">
        <v>0</v>
      </c>
      <c r="Z44" s="80">
        <v>0</v>
      </c>
      <c r="AA44" s="80"/>
      <c r="AB44" s="80">
        <v>0</v>
      </c>
      <c r="AC44" s="80">
        <v>0</v>
      </c>
      <c r="AD44" s="80">
        <v>0</v>
      </c>
      <c r="AE44" s="80">
        <v>0</v>
      </c>
      <c r="AF44" s="80">
        <v>0</v>
      </c>
      <c r="AG44" s="80">
        <v>0</v>
      </c>
      <c r="AH44" s="80">
        <v>0</v>
      </c>
      <c r="AI44" s="80">
        <v>0</v>
      </c>
      <c r="AJ44" s="80">
        <v>0</v>
      </c>
      <c r="AK44" s="80">
        <v>0</v>
      </c>
      <c r="AL44" s="80">
        <v>0</v>
      </c>
      <c r="AM44" s="44">
        <v>0</v>
      </c>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c r="CD44" s="44"/>
      <c r="CE44" s="44"/>
      <c r="CF44" s="44"/>
      <c r="CG44" s="44"/>
      <c r="CH44" s="44"/>
      <c r="CI44" s="44"/>
      <c r="CJ44" s="44"/>
      <c r="CK44" s="44"/>
      <c r="CL44" s="44"/>
      <c r="CM44" s="44"/>
      <c r="CN44" s="44"/>
      <c r="CO44" s="44"/>
      <c r="CP44" s="44"/>
      <c r="CQ44" s="44"/>
      <c r="CR44" s="44"/>
      <c r="CS44" s="44"/>
      <c r="CT44" s="44"/>
      <c r="CU44" s="44"/>
      <c r="CV44" s="44"/>
      <c r="CW44" s="44"/>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row>
    <row r="45" spans="1:131" hidden="1">
      <c r="A45" s="23" t="s">
        <v>823</v>
      </c>
      <c r="B45" s="23"/>
      <c r="C45" s="80">
        <v>0</v>
      </c>
      <c r="D45" s="80">
        <v>0</v>
      </c>
      <c r="E45" s="80">
        <v>0</v>
      </c>
      <c r="F45" s="80">
        <v>0</v>
      </c>
      <c r="G45" s="80">
        <v>0</v>
      </c>
      <c r="H45" s="80">
        <v>-112.64039126598654</v>
      </c>
      <c r="I45" s="80">
        <v>0</v>
      </c>
      <c r="J45" s="80">
        <v>9999</v>
      </c>
      <c r="K45" s="80">
        <v>9999</v>
      </c>
      <c r="L45" s="257">
        <v>0</v>
      </c>
      <c r="M45" s="80">
        <v>-1.6665436459688066</v>
      </c>
      <c r="N45" s="80">
        <v>0</v>
      </c>
      <c r="O45" s="80">
        <v>0</v>
      </c>
      <c r="P45" s="80">
        <v>0</v>
      </c>
      <c r="Q45" s="80">
        <v>0</v>
      </c>
      <c r="R45" s="80">
        <v>0</v>
      </c>
      <c r="S45" s="80">
        <v>0</v>
      </c>
      <c r="T45" s="80">
        <v>0</v>
      </c>
      <c r="U45" s="80">
        <v>0</v>
      </c>
      <c r="V45" s="80">
        <v>0</v>
      </c>
      <c r="W45" s="80">
        <v>0</v>
      </c>
      <c r="X45" s="80">
        <v>0</v>
      </c>
      <c r="Y45" s="80">
        <v>0</v>
      </c>
      <c r="Z45" s="80">
        <v>0</v>
      </c>
      <c r="AA45" s="80"/>
      <c r="AB45" s="80">
        <v>0</v>
      </c>
      <c r="AC45" s="80">
        <v>0</v>
      </c>
      <c r="AD45" s="80">
        <v>0</v>
      </c>
      <c r="AE45" s="80">
        <v>0</v>
      </c>
      <c r="AF45" s="80">
        <v>0</v>
      </c>
      <c r="AG45" s="80">
        <v>0</v>
      </c>
      <c r="AH45" s="80">
        <v>0</v>
      </c>
      <c r="AI45" s="80">
        <v>0</v>
      </c>
      <c r="AJ45" s="80">
        <v>0</v>
      </c>
      <c r="AK45" s="80">
        <v>0</v>
      </c>
      <c r="AL45" s="80">
        <v>0</v>
      </c>
      <c r="AM45" s="44">
        <v>0</v>
      </c>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c r="CD45" s="44"/>
      <c r="CE45" s="44"/>
      <c r="CF45" s="44"/>
      <c r="CG45" s="44"/>
      <c r="CH45" s="44"/>
      <c r="CI45" s="44"/>
      <c r="CJ45" s="44"/>
      <c r="CK45" s="44"/>
      <c r="CL45" s="44"/>
      <c r="CM45" s="44"/>
      <c r="CN45" s="44"/>
      <c r="CO45" s="44"/>
      <c r="CP45" s="44"/>
      <c r="CQ45" s="44"/>
      <c r="CR45" s="44"/>
      <c r="CS45" s="44"/>
      <c r="CT45" s="44"/>
      <c r="CU45" s="44"/>
      <c r="CV45" s="44"/>
      <c r="CW45" s="44"/>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row>
    <row r="46" spans="1:131" hidden="1">
      <c r="A46" s="23" t="s">
        <v>824</v>
      </c>
      <c r="B46" s="23"/>
      <c r="C46" s="80">
        <v>0</v>
      </c>
      <c r="D46" s="80">
        <v>0</v>
      </c>
      <c r="E46" s="80">
        <v>0</v>
      </c>
      <c r="F46" s="80">
        <v>0</v>
      </c>
      <c r="G46" s="80">
        <v>0</v>
      </c>
      <c r="H46" s="80">
        <v>-174.41092841184997</v>
      </c>
      <c r="I46" s="80">
        <v>0</v>
      </c>
      <c r="J46" s="80">
        <v>9999</v>
      </c>
      <c r="K46" s="80">
        <v>9999</v>
      </c>
      <c r="L46" s="257">
        <v>0</v>
      </c>
      <c r="M46" s="80">
        <v>-2.5804546776291226</v>
      </c>
      <c r="N46" s="80">
        <v>0</v>
      </c>
      <c r="O46" s="80">
        <v>0</v>
      </c>
      <c r="P46" s="80">
        <v>0</v>
      </c>
      <c r="Q46" s="80">
        <v>0</v>
      </c>
      <c r="R46" s="80">
        <v>0</v>
      </c>
      <c r="S46" s="80">
        <v>0</v>
      </c>
      <c r="T46" s="80">
        <v>0</v>
      </c>
      <c r="U46" s="80">
        <v>0</v>
      </c>
      <c r="V46" s="80">
        <v>0</v>
      </c>
      <c r="W46" s="80">
        <v>0</v>
      </c>
      <c r="X46" s="80">
        <v>0</v>
      </c>
      <c r="Y46" s="80">
        <v>0</v>
      </c>
      <c r="Z46" s="80">
        <v>0</v>
      </c>
      <c r="AA46" s="80"/>
      <c r="AB46" s="80">
        <v>0</v>
      </c>
      <c r="AC46" s="80">
        <v>0</v>
      </c>
      <c r="AD46" s="80">
        <v>0</v>
      </c>
      <c r="AE46" s="80">
        <v>0</v>
      </c>
      <c r="AF46" s="80">
        <v>0</v>
      </c>
      <c r="AG46" s="80">
        <v>0</v>
      </c>
      <c r="AH46" s="80">
        <v>0</v>
      </c>
      <c r="AI46" s="80">
        <v>0</v>
      </c>
      <c r="AJ46" s="80">
        <v>0</v>
      </c>
      <c r="AK46" s="80">
        <v>0</v>
      </c>
      <c r="AL46" s="80">
        <v>0</v>
      </c>
      <c r="AM46" s="44">
        <v>0</v>
      </c>
      <c r="AN46" s="44"/>
      <c r="AO46" s="44"/>
      <c r="AP46" s="44"/>
      <c r="AQ46" s="44"/>
      <c r="AR46" s="44"/>
      <c r="AS46" s="44"/>
      <c r="AT46" s="44"/>
      <c r="AU46" s="44"/>
      <c r="AV46" s="44"/>
      <c r="AW46" s="44"/>
      <c r="AX46" s="44"/>
      <c r="AY46" s="44"/>
      <c r="AZ46" s="44"/>
      <c r="BA46" s="44"/>
      <c r="BB46" s="44"/>
      <c r="BC46" s="44"/>
      <c r="BD46" s="44"/>
      <c r="BE46" s="44"/>
      <c r="BF46" s="44"/>
      <c r="BG46" s="44"/>
      <c r="BH46" s="44"/>
      <c r="BI46" s="44"/>
      <c r="BJ46" s="44"/>
      <c r="BK46" s="44"/>
      <c r="BL46" s="44"/>
      <c r="BM46" s="44"/>
      <c r="BN46" s="44"/>
      <c r="BO46" s="44"/>
      <c r="BP46" s="44"/>
      <c r="BQ46" s="44"/>
      <c r="BR46" s="44"/>
      <c r="BS46" s="44"/>
      <c r="BT46" s="44"/>
      <c r="BU46" s="44"/>
      <c r="BV46" s="44"/>
      <c r="BW46" s="44"/>
      <c r="BX46" s="44"/>
      <c r="BY46" s="44"/>
      <c r="BZ46" s="44"/>
      <c r="CA46" s="44"/>
      <c r="CB46" s="44"/>
      <c r="CC46" s="44"/>
      <c r="CD46" s="44"/>
      <c r="CE46" s="44"/>
      <c r="CF46" s="44"/>
      <c r="CG46" s="44"/>
      <c r="CH46" s="44"/>
      <c r="CI46" s="44"/>
      <c r="CJ46" s="44"/>
      <c r="CK46" s="44"/>
      <c r="CL46" s="44"/>
      <c r="CM46" s="44"/>
      <c r="CN46" s="44"/>
      <c r="CO46" s="44"/>
      <c r="CP46" s="44"/>
      <c r="CQ46" s="44"/>
      <c r="CR46" s="44"/>
      <c r="CS46" s="44"/>
      <c r="CT46" s="44"/>
      <c r="CU46" s="44"/>
      <c r="CV46" s="44"/>
      <c r="CW46" s="44"/>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row>
    <row r="47" spans="1:131" hidden="1">
      <c r="A47" s="23" t="s">
        <v>825</v>
      </c>
      <c r="B47" s="23"/>
      <c r="C47" s="80">
        <v>0</v>
      </c>
      <c r="D47" s="80">
        <v>0</v>
      </c>
      <c r="E47" s="80">
        <v>0</v>
      </c>
      <c r="F47" s="80">
        <v>0</v>
      </c>
      <c r="G47" s="80">
        <v>0</v>
      </c>
      <c r="H47" s="80">
        <v>-140.98605379419951</v>
      </c>
      <c r="I47" s="80">
        <v>0</v>
      </c>
      <c r="J47" s="80">
        <v>9999</v>
      </c>
      <c r="K47" s="80">
        <v>9999</v>
      </c>
      <c r="L47" s="257">
        <v>0</v>
      </c>
      <c r="M47" s="80">
        <v>-2.0966194040947452</v>
      </c>
      <c r="N47" s="80">
        <v>0</v>
      </c>
      <c r="O47" s="80">
        <v>0</v>
      </c>
      <c r="P47" s="80">
        <v>0</v>
      </c>
      <c r="Q47" s="80">
        <v>0</v>
      </c>
      <c r="R47" s="80">
        <v>0</v>
      </c>
      <c r="S47" s="80">
        <v>0</v>
      </c>
      <c r="T47" s="80">
        <v>0</v>
      </c>
      <c r="U47" s="80">
        <v>0</v>
      </c>
      <c r="V47" s="80">
        <v>0</v>
      </c>
      <c r="W47" s="80">
        <v>0</v>
      </c>
      <c r="X47" s="80">
        <v>0</v>
      </c>
      <c r="Y47" s="80">
        <v>0</v>
      </c>
      <c r="Z47" s="80">
        <v>0</v>
      </c>
      <c r="AA47" s="80"/>
      <c r="AB47" s="80">
        <v>0</v>
      </c>
      <c r="AC47" s="80">
        <v>0</v>
      </c>
      <c r="AD47" s="80">
        <v>0</v>
      </c>
      <c r="AE47" s="80">
        <v>0</v>
      </c>
      <c r="AF47" s="80">
        <v>0</v>
      </c>
      <c r="AG47" s="80">
        <v>0</v>
      </c>
      <c r="AH47" s="80">
        <v>0</v>
      </c>
      <c r="AI47" s="80">
        <v>0</v>
      </c>
      <c r="AJ47" s="80">
        <v>0</v>
      </c>
      <c r="AK47" s="80">
        <v>0</v>
      </c>
      <c r="AL47" s="80">
        <v>0</v>
      </c>
      <c r="AM47" s="44">
        <v>0</v>
      </c>
      <c r="AN47" s="44"/>
      <c r="AO47" s="44"/>
      <c r="AP47" s="44"/>
      <c r="AQ47" s="44"/>
      <c r="AR47" s="44"/>
      <c r="AS47" s="44"/>
      <c r="AT47" s="44"/>
      <c r="AU47" s="44"/>
      <c r="AV47" s="44"/>
      <c r="AW47" s="44"/>
      <c r="AX47" s="44"/>
      <c r="AY47" s="44"/>
      <c r="AZ47" s="44"/>
      <c r="BA47" s="44"/>
      <c r="BB47" s="44"/>
      <c r="BC47" s="44"/>
      <c r="BD47" s="44"/>
      <c r="BE47" s="44"/>
      <c r="BF47" s="44"/>
      <c r="BG47" s="44"/>
      <c r="BH47" s="44"/>
      <c r="BI47" s="44"/>
      <c r="BJ47" s="44"/>
      <c r="BK47" s="44"/>
      <c r="BL47" s="44"/>
      <c r="BM47" s="44"/>
      <c r="BN47" s="44"/>
      <c r="BO47" s="44"/>
      <c r="BP47" s="44"/>
      <c r="BQ47" s="44"/>
      <c r="BR47" s="44"/>
      <c r="BS47" s="44"/>
      <c r="BT47" s="44"/>
      <c r="BU47" s="44"/>
      <c r="BV47" s="44"/>
      <c r="BW47" s="44"/>
      <c r="BX47" s="44"/>
      <c r="BY47" s="44"/>
      <c r="BZ47" s="44"/>
      <c r="CA47" s="44"/>
      <c r="CB47" s="44"/>
      <c r="CC47" s="44"/>
      <c r="CD47" s="44"/>
      <c r="CE47" s="44"/>
      <c r="CF47" s="44"/>
      <c r="CG47" s="44"/>
      <c r="CH47" s="44"/>
      <c r="CI47" s="44"/>
      <c r="CJ47" s="44"/>
      <c r="CK47" s="44"/>
      <c r="CL47" s="44"/>
      <c r="CM47" s="44"/>
      <c r="CN47" s="44"/>
      <c r="CO47" s="44"/>
      <c r="CP47" s="44"/>
      <c r="CQ47" s="44"/>
      <c r="CR47" s="44"/>
      <c r="CS47" s="44"/>
      <c r="CT47" s="44"/>
      <c r="CU47" s="44"/>
      <c r="CV47" s="44"/>
      <c r="CW47" s="44"/>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row>
    <row r="48" spans="1:131" hidden="1">
      <c r="A48" s="23" t="s">
        <v>826</v>
      </c>
      <c r="B48" s="23"/>
      <c r="C48" s="80">
        <v>0</v>
      </c>
      <c r="D48" s="80">
        <v>0</v>
      </c>
      <c r="E48" s="80">
        <v>0</v>
      </c>
      <c r="F48" s="80">
        <v>0</v>
      </c>
      <c r="G48" s="80">
        <v>0</v>
      </c>
      <c r="H48" s="80">
        <v>-213.28659420148131</v>
      </c>
      <c r="I48" s="80">
        <v>0</v>
      </c>
      <c r="J48" s="80">
        <v>9999</v>
      </c>
      <c r="K48" s="80">
        <v>9999</v>
      </c>
      <c r="L48" s="257">
        <v>0</v>
      </c>
      <c r="M48" s="80">
        <v>-3.1718088420920405</v>
      </c>
      <c r="N48" s="80">
        <v>0</v>
      </c>
      <c r="O48" s="80">
        <v>0</v>
      </c>
      <c r="P48" s="80">
        <v>0</v>
      </c>
      <c r="Q48" s="80">
        <v>0</v>
      </c>
      <c r="R48" s="80">
        <v>0</v>
      </c>
      <c r="S48" s="80">
        <v>0</v>
      </c>
      <c r="T48" s="80">
        <v>0</v>
      </c>
      <c r="U48" s="80">
        <v>0</v>
      </c>
      <c r="V48" s="80">
        <v>0</v>
      </c>
      <c r="W48" s="80">
        <v>0</v>
      </c>
      <c r="X48" s="80">
        <v>0</v>
      </c>
      <c r="Y48" s="80">
        <v>0</v>
      </c>
      <c r="Z48" s="80">
        <v>0</v>
      </c>
      <c r="AA48" s="80"/>
      <c r="AB48" s="80">
        <v>0</v>
      </c>
      <c r="AC48" s="80">
        <v>0</v>
      </c>
      <c r="AD48" s="80">
        <v>0</v>
      </c>
      <c r="AE48" s="80">
        <v>0</v>
      </c>
      <c r="AF48" s="80">
        <v>0</v>
      </c>
      <c r="AG48" s="80">
        <v>0</v>
      </c>
      <c r="AH48" s="80">
        <v>0</v>
      </c>
      <c r="AI48" s="80">
        <v>0</v>
      </c>
      <c r="AJ48" s="80">
        <v>0</v>
      </c>
      <c r="AK48" s="80">
        <v>0</v>
      </c>
      <c r="AL48" s="80">
        <v>0</v>
      </c>
      <c r="AM48" s="44">
        <v>0</v>
      </c>
      <c r="AN48" s="44"/>
      <c r="AO48" s="44"/>
      <c r="AP48" s="44"/>
      <c r="AQ48" s="44"/>
      <c r="AR48" s="44"/>
      <c r="AS48" s="44"/>
      <c r="AT48" s="44"/>
      <c r="AU48" s="44"/>
      <c r="AV48" s="44"/>
      <c r="AW48" s="44"/>
      <c r="AX48" s="44"/>
      <c r="AY48" s="44"/>
      <c r="AZ48" s="44"/>
      <c r="BA48" s="44"/>
      <c r="BB48" s="44"/>
      <c r="BC48" s="44"/>
      <c r="BD48" s="44"/>
      <c r="BE48" s="44"/>
      <c r="BF48" s="44"/>
      <c r="BG48" s="44"/>
      <c r="BH48" s="44"/>
      <c r="BI48" s="44"/>
      <c r="BJ48" s="44"/>
      <c r="BK48" s="44"/>
      <c r="BL48" s="44"/>
      <c r="BM48" s="44"/>
      <c r="BN48" s="44"/>
      <c r="BO48" s="44"/>
      <c r="BP48" s="44"/>
      <c r="BQ48" s="44"/>
      <c r="BR48" s="44"/>
      <c r="BS48" s="44"/>
      <c r="BT48" s="44"/>
      <c r="BU48" s="44"/>
      <c r="BV48" s="44"/>
      <c r="BW48" s="44"/>
      <c r="BX48" s="44"/>
      <c r="BY48" s="44"/>
      <c r="BZ48" s="44"/>
      <c r="CA48" s="44"/>
      <c r="CB48" s="44"/>
      <c r="CC48" s="44"/>
      <c r="CD48" s="44"/>
      <c r="CE48" s="44"/>
      <c r="CF48" s="44"/>
      <c r="CG48" s="44"/>
      <c r="CH48" s="44"/>
      <c r="CI48" s="44"/>
      <c r="CJ48" s="44"/>
      <c r="CK48" s="44"/>
      <c r="CL48" s="44"/>
      <c r="CM48" s="44"/>
      <c r="CN48" s="44"/>
      <c r="CO48" s="44"/>
      <c r="CP48" s="44"/>
      <c r="CQ48" s="44"/>
      <c r="CR48" s="44"/>
      <c r="CS48" s="44"/>
      <c r="CT48" s="44"/>
      <c r="CU48" s="44"/>
      <c r="CV48" s="44"/>
      <c r="CW48" s="44"/>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row>
    <row r="49" spans="1:131" hidden="1">
      <c r="A49" s="23" t="s">
        <v>827</v>
      </c>
      <c r="B49" s="23"/>
      <c r="C49" s="80">
        <v>0</v>
      </c>
      <c r="D49" s="80">
        <v>0</v>
      </c>
      <c r="E49" s="80">
        <v>0</v>
      </c>
      <c r="F49" s="80">
        <v>0</v>
      </c>
      <c r="G49" s="80">
        <v>0</v>
      </c>
      <c r="H49" s="80">
        <v>-145.01194406935201</v>
      </c>
      <c r="I49" s="80">
        <v>0</v>
      </c>
      <c r="J49" s="80">
        <v>9999</v>
      </c>
      <c r="K49" s="80">
        <v>9999</v>
      </c>
      <c r="L49" s="257">
        <v>0</v>
      </c>
      <c r="M49" s="80">
        <v>-2.1503788659811263</v>
      </c>
      <c r="N49" s="80">
        <v>0</v>
      </c>
      <c r="O49" s="80">
        <v>0</v>
      </c>
      <c r="P49" s="80">
        <v>0</v>
      </c>
      <c r="Q49" s="80">
        <v>0</v>
      </c>
      <c r="R49" s="80">
        <v>0</v>
      </c>
      <c r="S49" s="80">
        <v>0</v>
      </c>
      <c r="T49" s="80">
        <v>0</v>
      </c>
      <c r="U49" s="80">
        <v>0</v>
      </c>
      <c r="V49" s="80">
        <v>0</v>
      </c>
      <c r="W49" s="80">
        <v>0</v>
      </c>
      <c r="X49" s="80">
        <v>0</v>
      </c>
      <c r="Y49" s="80">
        <v>0</v>
      </c>
      <c r="Z49" s="80">
        <v>0</v>
      </c>
      <c r="AA49" s="80"/>
      <c r="AB49" s="80">
        <v>0</v>
      </c>
      <c r="AC49" s="80">
        <v>0</v>
      </c>
      <c r="AD49" s="80">
        <v>0</v>
      </c>
      <c r="AE49" s="80">
        <v>0</v>
      </c>
      <c r="AF49" s="80">
        <v>0</v>
      </c>
      <c r="AG49" s="80">
        <v>0</v>
      </c>
      <c r="AH49" s="80">
        <v>0</v>
      </c>
      <c r="AI49" s="80">
        <v>0</v>
      </c>
      <c r="AJ49" s="80">
        <v>0</v>
      </c>
      <c r="AK49" s="80">
        <v>0</v>
      </c>
      <c r="AL49" s="80">
        <v>0</v>
      </c>
      <c r="AM49" s="44">
        <v>0</v>
      </c>
      <c r="AN49" s="44"/>
      <c r="AO49" s="44"/>
      <c r="AP49" s="44"/>
      <c r="AQ49" s="44"/>
      <c r="AR49" s="44"/>
      <c r="AS49" s="44"/>
      <c r="AT49" s="44"/>
      <c r="AU49" s="44"/>
      <c r="AV49" s="44"/>
      <c r="AW49" s="44"/>
      <c r="AX49" s="44"/>
      <c r="AY49" s="44"/>
      <c r="AZ49" s="44"/>
      <c r="BA49" s="44"/>
      <c r="BB49" s="44"/>
      <c r="BC49" s="44"/>
      <c r="BD49" s="44"/>
      <c r="BE49" s="44"/>
      <c r="BF49" s="44"/>
      <c r="BG49" s="44"/>
      <c r="BH49" s="44"/>
      <c r="BI49" s="44"/>
      <c r="BJ49" s="44"/>
      <c r="BK49" s="44"/>
      <c r="BL49" s="44"/>
      <c r="BM49" s="44"/>
      <c r="BN49" s="44"/>
      <c r="BO49" s="44"/>
      <c r="BP49" s="44"/>
      <c r="BQ49" s="44"/>
      <c r="BR49" s="44"/>
      <c r="BS49" s="44"/>
      <c r="BT49" s="44"/>
      <c r="BU49" s="44"/>
      <c r="BV49" s="44"/>
      <c r="BW49" s="44"/>
      <c r="BX49" s="44"/>
      <c r="BY49" s="44"/>
      <c r="BZ49" s="44"/>
      <c r="CA49" s="44"/>
      <c r="CB49" s="44"/>
      <c r="CC49" s="44"/>
      <c r="CD49" s="44"/>
      <c r="CE49" s="44"/>
      <c r="CF49" s="44"/>
      <c r="CG49" s="44"/>
      <c r="CH49" s="44"/>
      <c r="CI49" s="44"/>
      <c r="CJ49" s="44"/>
      <c r="CK49" s="44"/>
      <c r="CL49" s="44"/>
      <c r="CM49" s="44"/>
      <c r="CN49" s="44"/>
      <c r="CO49" s="44"/>
      <c r="CP49" s="44"/>
      <c r="CQ49" s="44"/>
      <c r="CR49" s="44"/>
      <c r="CS49" s="44"/>
      <c r="CT49" s="44"/>
      <c r="CU49" s="44"/>
      <c r="CV49" s="44"/>
      <c r="CW49" s="44"/>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row>
    <row r="50" spans="1:131" hidden="1">
      <c r="A50" s="23" t="s">
        <v>828</v>
      </c>
      <c r="B50" s="23"/>
      <c r="C50" s="80">
        <v>0</v>
      </c>
      <c r="D50" s="80">
        <v>0</v>
      </c>
      <c r="E50" s="80">
        <v>0</v>
      </c>
      <c r="F50" s="80">
        <v>0</v>
      </c>
      <c r="G50" s="80">
        <v>0</v>
      </c>
      <c r="H50" s="80">
        <v>-256.80169260694032</v>
      </c>
      <c r="I50" s="80">
        <v>0</v>
      </c>
      <c r="J50" s="80">
        <v>9999</v>
      </c>
      <c r="K50" s="80">
        <v>9999</v>
      </c>
      <c r="L50" s="257">
        <v>0</v>
      </c>
      <c r="M50" s="80">
        <v>-3.8706819335320604</v>
      </c>
      <c r="N50" s="80">
        <v>0</v>
      </c>
      <c r="O50" s="80">
        <v>0</v>
      </c>
      <c r="P50" s="80">
        <v>0</v>
      </c>
      <c r="Q50" s="80">
        <v>0</v>
      </c>
      <c r="R50" s="80">
        <v>0</v>
      </c>
      <c r="S50" s="80">
        <v>0</v>
      </c>
      <c r="T50" s="80">
        <v>0</v>
      </c>
      <c r="U50" s="80">
        <v>0</v>
      </c>
      <c r="V50" s="80">
        <v>0</v>
      </c>
      <c r="W50" s="80">
        <v>0</v>
      </c>
      <c r="X50" s="80">
        <v>0</v>
      </c>
      <c r="Y50" s="80">
        <v>0</v>
      </c>
      <c r="Z50" s="80">
        <v>0</v>
      </c>
      <c r="AA50" s="80"/>
      <c r="AB50" s="80">
        <v>0</v>
      </c>
      <c r="AC50" s="80">
        <v>0</v>
      </c>
      <c r="AD50" s="80">
        <v>0</v>
      </c>
      <c r="AE50" s="80">
        <v>0</v>
      </c>
      <c r="AF50" s="80">
        <v>0</v>
      </c>
      <c r="AG50" s="80">
        <v>0</v>
      </c>
      <c r="AH50" s="80">
        <v>0</v>
      </c>
      <c r="AI50" s="80">
        <v>0</v>
      </c>
      <c r="AJ50" s="80">
        <v>0</v>
      </c>
      <c r="AK50" s="80">
        <v>0</v>
      </c>
      <c r="AL50" s="80">
        <v>0</v>
      </c>
      <c r="AM50" s="44">
        <v>0</v>
      </c>
      <c r="AN50" s="44"/>
      <c r="AO50" s="44"/>
      <c r="AP50" s="44"/>
      <c r="AQ50" s="44"/>
      <c r="AR50" s="44"/>
      <c r="AS50" s="44"/>
      <c r="AT50" s="44"/>
      <c r="AU50" s="44"/>
      <c r="AV50" s="44"/>
      <c r="AW50" s="44"/>
      <c r="AX50" s="44"/>
      <c r="AY50" s="44"/>
      <c r="AZ50" s="44"/>
      <c r="BA50" s="44"/>
      <c r="BB50" s="44"/>
      <c r="BC50" s="44"/>
      <c r="BD50" s="44"/>
      <c r="BE50" s="44"/>
      <c r="BF50" s="44"/>
      <c r="BG50" s="44"/>
      <c r="BH50" s="44"/>
      <c r="BI50" s="44"/>
      <c r="BJ50" s="44"/>
      <c r="BK50" s="44"/>
      <c r="BL50" s="44"/>
      <c r="BM50" s="44"/>
      <c r="BN50" s="44"/>
      <c r="BO50" s="44"/>
      <c r="BP50" s="44"/>
      <c r="BQ50" s="44"/>
      <c r="BR50" s="44"/>
      <c r="BS50" s="44"/>
      <c r="BT50" s="44"/>
      <c r="BU50" s="44"/>
      <c r="BV50" s="44"/>
      <c r="BW50" s="44"/>
      <c r="BX50" s="44"/>
      <c r="BY50" s="44"/>
      <c r="BZ50" s="44"/>
      <c r="CA50" s="44"/>
      <c r="CB50" s="44"/>
      <c r="CC50" s="44"/>
      <c r="CD50" s="44"/>
      <c r="CE50" s="44"/>
      <c r="CF50" s="44"/>
      <c r="CG50" s="44"/>
      <c r="CH50" s="44"/>
      <c r="CI50" s="44"/>
      <c r="CJ50" s="44"/>
      <c r="CK50" s="44"/>
      <c r="CL50" s="44"/>
      <c r="CM50" s="44"/>
      <c r="CN50" s="44"/>
      <c r="CO50" s="44"/>
      <c r="CP50" s="44"/>
      <c r="CQ50" s="44"/>
      <c r="CR50" s="44"/>
      <c r="CS50" s="44"/>
      <c r="CT50" s="44"/>
      <c r="CU50" s="44"/>
      <c r="CV50" s="44"/>
      <c r="CW50" s="44"/>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row>
    <row r="51" spans="1:131" hidden="1">
      <c r="A51" s="23" t="s">
        <v>829</v>
      </c>
      <c r="B51" s="23"/>
      <c r="C51" s="80">
        <v>0</v>
      </c>
      <c r="D51" s="80">
        <v>0</v>
      </c>
      <c r="E51" s="80">
        <v>0</v>
      </c>
      <c r="F51" s="80">
        <v>0</v>
      </c>
      <c r="G51" s="80">
        <v>0</v>
      </c>
      <c r="H51" s="80">
        <v>-135.35034698251158</v>
      </c>
      <c r="I51" s="80">
        <v>0</v>
      </c>
      <c r="J51" s="80">
        <v>9999</v>
      </c>
      <c r="K51" s="80">
        <v>9999</v>
      </c>
      <c r="L51" s="257">
        <v>0</v>
      </c>
      <c r="M51" s="80">
        <v>-2.1503788799999999</v>
      </c>
      <c r="N51" s="80">
        <v>0</v>
      </c>
      <c r="O51" s="80">
        <v>0</v>
      </c>
      <c r="P51" s="80">
        <v>0</v>
      </c>
      <c r="Q51" s="80">
        <v>0</v>
      </c>
      <c r="R51" s="80">
        <v>0</v>
      </c>
      <c r="S51" s="80">
        <v>0</v>
      </c>
      <c r="T51" s="80">
        <v>0</v>
      </c>
      <c r="U51" s="80">
        <v>0</v>
      </c>
      <c r="V51" s="80">
        <v>0</v>
      </c>
      <c r="W51" s="80">
        <v>0</v>
      </c>
      <c r="X51" s="80">
        <v>0</v>
      </c>
      <c r="Y51" s="80">
        <v>0</v>
      </c>
      <c r="Z51" s="80">
        <v>0</v>
      </c>
      <c r="AA51" s="80"/>
      <c r="AB51" s="80">
        <v>0</v>
      </c>
      <c r="AC51" s="80">
        <v>0</v>
      </c>
      <c r="AD51" s="80">
        <v>0</v>
      </c>
      <c r="AE51" s="80">
        <v>0</v>
      </c>
      <c r="AF51" s="80">
        <v>0</v>
      </c>
      <c r="AG51" s="80">
        <v>0</v>
      </c>
      <c r="AH51" s="80">
        <v>0</v>
      </c>
      <c r="AI51" s="80">
        <v>0</v>
      </c>
      <c r="AJ51" s="80">
        <v>0</v>
      </c>
      <c r="AK51" s="80">
        <v>0</v>
      </c>
      <c r="AL51" s="80">
        <v>0</v>
      </c>
      <c r="AM51" s="44">
        <v>0</v>
      </c>
      <c r="AN51" s="44"/>
      <c r="AO51" s="44"/>
      <c r="AP51" s="44"/>
      <c r="AQ51" s="44"/>
      <c r="AR51" s="44"/>
      <c r="AS51" s="44"/>
      <c r="AT51" s="44"/>
      <c r="AU51" s="44"/>
      <c r="AV51" s="44"/>
      <c r="AW51" s="44"/>
      <c r="AX51" s="44"/>
      <c r="AY51" s="44"/>
      <c r="AZ51" s="44"/>
      <c r="BA51" s="44"/>
      <c r="BB51" s="44"/>
      <c r="BC51" s="44"/>
      <c r="BD51" s="44"/>
      <c r="BE51" s="44"/>
      <c r="BF51" s="44"/>
      <c r="BG51" s="44"/>
      <c r="BH51" s="44"/>
      <c r="BI51" s="44"/>
      <c r="BJ51" s="44"/>
      <c r="BK51" s="44"/>
      <c r="BL51" s="44"/>
      <c r="BM51" s="44"/>
      <c r="BN51" s="44"/>
      <c r="BO51" s="44"/>
      <c r="BP51" s="44"/>
      <c r="BQ51" s="44"/>
      <c r="BR51" s="44"/>
      <c r="BS51" s="44"/>
      <c r="BT51" s="44"/>
      <c r="BU51" s="44"/>
      <c r="BV51" s="44"/>
      <c r="BW51" s="44"/>
      <c r="BX51" s="44"/>
      <c r="BY51" s="44"/>
      <c r="BZ51" s="44"/>
      <c r="CA51" s="44"/>
      <c r="CB51" s="44"/>
      <c r="CC51" s="44"/>
      <c r="CD51" s="44"/>
      <c r="CE51" s="44"/>
      <c r="CF51" s="44"/>
      <c r="CG51" s="44"/>
      <c r="CH51" s="44"/>
      <c r="CI51" s="44"/>
      <c r="CJ51" s="44"/>
      <c r="CK51" s="44"/>
      <c r="CL51" s="44"/>
      <c r="CM51" s="44"/>
      <c r="CN51" s="44"/>
      <c r="CO51" s="44"/>
      <c r="CP51" s="44"/>
      <c r="CQ51" s="44"/>
      <c r="CR51" s="44"/>
      <c r="CS51" s="44"/>
      <c r="CT51" s="44"/>
      <c r="CU51" s="44"/>
      <c r="CV51" s="44"/>
      <c r="CW51" s="44"/>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row>
    <row r="52" spans="1:131" hidden="1">
      <c r="A52" s="23" t="s">
        <v>830</v>
      </c>
      <c r="B52" s="23"/>
      <c r="C52" s="80">
        <v>0</v>
      </c>
      <c r="D52" s="80">
        <v>0</v>
      </c>
      <c r="E52" s="80">
        <v>0</v>
      </c>
      <c r="F52" s="80">
        <v>0</v>
      </c>
      <c r="G52" s="80">
        <v>0</v>
      </c>
      <c r="H52" s="80">
        <v>-60.907656142130087</v>
      </c>
      <c r="I52" s="80">
        <v>0</v>
      </c>
      <c r="J52" s="80">
        <v>9999</v>
      </c>
      <c r="K52" s="80">
        <v>9999</v>
      </c>
      <c r="L52" s="257">
        <v>0</v>
      </c>
      <c r="M52" s="80">
        <v>-0.96767049599999932</v>
      </c>
      <c r="N52" s="80">
        <v>0</v>
      </c>
      <c r="O52" s="80">
        <v>0</v>
      </c>
      <c r="P52" s="80">
        <v>0</v>
      </c>
      <c r="Q52" s="80">
        <v>0</v>
      </c>
      <c r="R52" s="80">
        <v>0</v>
      </c>
      <c r="S52" s="80">
        <v>0</v>
      </c>
      <c r="T52" s="80">
        <v>0</v>
      </c>
      <c r="U52" s="80">
        <v>0</v>
      </c>
      <c r="V52" s="80">
        <v>0</v>
      </c>
      <c r="W52" s="80">
        <v>0</v>
      </c>
      <c r="X52" s="80">
        <v>0</v>
      </c>
      <c r="Y52" s="80">
        <v>0</v>
      </c>
      <c r="Z52" s="80">
        <v>0</v>
      </c>
      <c r="AA52" s="80"/>
      <c r="AB52" s="80">
        <v>0</v>
      </c>
      <c r="AC52" s="80">
        <v>0</v>
      </c>
      <c r="AD52" s="80">
        <v>0</v>
      </c>
      <c r="AE52" s="80">
        <v>0</v>
      </c>
      <c r="AF52" s="80">
        <v>0</v>
      </c>
      <c r="AG52" s="80">
        <v>0</v>
      </c>
      <c r="AH52" s="80">
        <v>0</v>
      </c>
      <c r="AI52" s="80">
        <v>0</v>
      </c>
      <c r="AJ52" s="80">
        <v>0</v>
      </c>
      <c r="AK52" s="80">
        <v>0</v>
      </c>
      <c r="AL52" s="80">
        <v>0</v>
      </c>
      <c r="AM52" s="44">
        <v>0</v>
      </c>
      <c r="AN52" s="44"/>
      <c r="AO52" s="44"/>
      <c r="AP52" s="44"/>
      <c r="AQ52" s="44"/>
      <c r="AR52" s="44"/>
      <c r="AS52" s="44"/>
      <c r="AT52" s="44"/>
      <c r="AU52" s="44"/>
      <c r="AV52" s="44"/>
      <c r="AW52" s="44"/>
      <c r="AX52" s="44"/>
      <c r="AY52" s="44"/>
      <c r="AZ52" s="44"/>
      <c r="BA52" s="44"/>
      <c r="BB52" s="44"/>
      <c r="BC52" s="44"/>
      <c r="BD52" s="44"/>
      <c r="BE52" s="44"/>
      <c r="BF52" s="44"/>
      <c r="BG52" s="44"/>
      <c r="BH52" s="44"/>
      <c r="BI52" s="44"/>
      <c r="BJ52" s="44"/>
      <c r="BK52" s="44"/>
      <c r="BL52" s="44"/>
      <c r="BM52" s="44"/>
      <c r="BN52" s="44"/>
      <c r="BO52" s="44"/>
      <c r="BP52" s="44"/>
      <c r="BQ52" s="44"/>
      <c r="BR52" s="44"/>
      <c r="BS52" s="44"/>
      <c r="BT52" s="44"/>
      <c r="BU52" s="44"/>
      <c r="BV52" s="44"/>
      <c r="BW52" s="44"/>
      <c r="BX52" s="44"/>
      <c r="BY52" s="44"/>
      <c r="BZ52" s="44"/>
      <c r="CA52" s="44"/>
      <c r="CB52" s="44"/>
      <c r="CC52" s="44"/>
      <c r="CD52" s="44"/>
      <c r="CE52" s="44"/>
      <c r="CF52" s="44"/>
      <c r="CG52" s="44"/>
      <c r="CH52" s="44"/>
      <c r="CI52" s="44"/>
      <c r="CJ52" s="44"/>
      <c r="CK52" s="44"/>
      <c r="CL52" s="44"/>
      <c r="CM52" s="44"/>
      <c r="CN52" s="44"/>
      <c r="CO52" s="44"/>
      <c r="CP52" s="44"/>
      <c r="CQ52" s="44"/>
      <c r="CR52" s="44"/>
      <c r="CS52" s="44"/>
      <c r="CT52" s="44"/>
      <c r="CU52" s="44"/>
      <c r="CV52" s="44"/>
      <c r="CW52" s="44"/>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row>
    <row r="53" spans="1:131" hidden="1">
      <c r="A53" s="23" t="s">
        <v>831</v>
      </c>
      <c r="B53" s="23"/>
      <c r="C53" s="80">
        <v>0</v>
      </c>
      <c r="D53" s="80">
        <v>0</v>
      </c>
      <c r="E53" s="80">
        <v>0</v>
      </c>
      <c r="F53" s="80">
        <v>0</v>
      </c>
      <c r="G53" s="80">
        <v>0</v>
      </c>
      <c r="H53" s="80">
        <v>-64.605972635995229</v>
      </c>
      <c r="I53" s="80">
        <v>0</v>
      </c>
      <c r="J53" s="80">
        <v>9999</v>
      </c>
      <c r="K53" s="80">
        <v>9999</v>
      </c>
      <c r="L53" s="257">
        <v>0</v>
      </c>
      <c r="M53" s="80">
        <v>-0.96767050140727873</v>
      </c>
      <c r="N53" s="80">
        <v>0</v>
      </c>
      <c r="O53" s="80">
        <v>0</v>
      </c>
      <c r="P53" s="80">
        <v>0</v>
      </c>
      <c r="Q53" s="80">
        <v>0</v>
      </c>
      <c r="R53" s="80">
        <v>0</v>
      </c>
      <c r="S53" s="80">
        <v>0</v>
      </c>
      <c r="T53" s="80">
        <v>0</v>
      </c>
      <c r="U53" s="80">
        <v>0</v>
      </c>
      <c r="V53" s="80">
        <v>0</v>
      </c>
      <c r="W53" s="80">
        <v>0</v>
      </c>
      <c r="X53" s="80">
        <v>0</v>
      </c>
      <c r="Y53" s="80">
        <v>0</v>
      </c>
      <c r="Z53" s="80">
        <v>0</v>
      </c>
      <c r="AA53" s="80"/>
      <c r="AB53" s="80">
        <v>0</v>
      </c>
      <c r="AC53" s="80">
        <v>0</v>
      </c>
      <c r="AD53" s="80">
        <v>0</v>
      </c>
      <c r="AE53" s="80">
        <v>0</v>
      </c>
      <c r="AF53" s="80">
        <v>0</v>
      </c>
      <c r="AG53" s="80">
        <v>0</v>
      </c>
      <c r="AH53" s="80">
        <v>0</v>
      </c>
      <c r="AI53" s="80">
        <v>0</v>
      </c>
      <c r="AJ53" s="80">
        <v>0</v>
      </c>
      <c r="AK53" s="80">
        <v>0</v>
      </c>
      <c r="AL53" s="80">
        <v>0</v>
      </c>
      <c r="AM53" s="44">
        <v>0</v>
      </c>
      <c r="AN53" s="44"/>
      <c r="AO53" s="44"/>
      <c r="AP53" s="44"/>
      <c r="AQ53" s="44"/>
      <c r="AR53" s="44"/>
      <c r="AS53" s="44"/>
      <c r="AT53" s="44"/>
      <c r="AU53" s="44"/>
      <c r="AV53" s="44"/>
      <c r="AW53" s="44"/>
      <c r="AX53" s="44"/>
      <c r="AY53" s="44"/>
      <c r="AZ53" s="44"/>
      <c r="BA53" s="44"/>
      <c r="BB53" s="44"/>
      <c r="BC53" s="44"/>
      <c r="BD53" s="44"/>
      <c r="BE53" s="44"/>
      <c r="BF53" s="44"/>
      <c r="BG53" s="44"/>
      <c r="BH53" s="44"/>
      <c r="BI53" s="44"/>
      <c r="BJ53" s="44"/>
      <c r="BK53" s="44"/>
      <c r="BL53" s="44"/>
      <c r="BM53" s="44"/>
      <c r="BN53" s="44"/>
      <c r="BO53" s="44"/>
      <c r="BP53" s="44"/>
      <c r="BQ53" s="44"/>
      <c r="BR53" s="44"/>
      <c r="BS53" s="44"/>
      <c r="BT53" s="44"/>
      <c r="BU53" s="44"/>
      <c r="BV53" s="44"/>
      <c r="BW53" s="44"/>
      <c r="BX53" s="44"/>
      <c r="BY53" s="44"/>
      <c r="BZ53" s="44"/>
      <c r="CA53" s="44"/>
      <c r="CB53" s="44"/>
      <c r="CC53" s="44"/>
      <c r="CD53" s="44"/>
      <c r="CE53" s="44"/>
      <c r="CF53" s="44"/>
      <c r="CG53" s="44"/>
      <c r="CH53" s="44"/>
      <c r="CI53" s="44"/>
      <c r="CJ53" s="44"/>
      <c r="CK53" s="44"/>
      <c r="CL53" s="44"/>
      <c r="CM53" s="44"/>
      <c r="CN53" s="44"/>
      <c r="CO53" s="44"/>
      <c r="CP53" s="44"/>
      <c r="CQ53" s="44"/>
      <c r="CR53" s="44"/>
      <c r="CS53" s="44"/>
      <c r="CT53" s="44"/>
      <c r="CU53" s="44"/>
      <c r="CV53" s="44"/>
      <c r="CW53" s="44"/>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row>
    <row r="54" spans="1:131" hidden="1">
      <c r="A54" s="23" t="s">
        <v>832</v>
      </c>
      <c r="B54" s="23"/>
      <c r="C54" s="80">
        <v>0</v>
      </c>
      <c r="D54" s="80">
        <v>0</v>
      </c>
      <c r="E54" s="80">
        <v>0</v>
      </c>
      <c r="F54" s="80">
        <v>0</v>
      </c>
      <c r="G54" s="80">
        <v>0</v>
      </c>
      <c r="H54" s="80">
        <v>-119.90751328314691</v>
      </c>
      <c r="I54" s="80">
        <v>0</v>
      </c>
      <c r="J54" s="80">
        <v>9999</v>
      </c>
      <c r="K54" s="80">
        <v>9999</v>
      </c>
      <c r="L54" s="257">
        <v>0</v>
      </c>
      <c r="M54" s="80">
        <v>-1.7740625908700156</v>
      </c>
      <c r="N54" s="80">
        <v>0</v>
      </c>
      <c r="O54" s="80">
        <v>0</v>
      </c>
      <c r="P54" s="80">
        <v>0</v>
      </c>
      <c r="Q54" s="80">
        <v>0</v>
      </c>
      <c r="R54" s="80">
        <v>0</v>
      </c>
      <c r="S54" s="80">
        <v>0</v>
      </c>
      <c r="T54" s="80">
        <v>0</v>
      </c>
      <c r="U54" s="80">
        <v>0</v>
      </c>
      <c r="V54" s="80">
        <v>0</v>
      </c>
      <c r="W54" s="80">
        <v>0</v>
      </c>
      <c r="X54" s="80">
        <v>0</v>
      </c>
      <c r="Y54" s="80">
        <v>0</v>
      </c>
      <c r="Z54" s="80">
        <v>0</v>
      </c>
      <c r="AA54" s="80"/>
      <c r="AB54" s="80">
        <v>0</v>
      </c>
      <c r="AC54" s="80">
        <v>0</v>
      </c>
      <c r="AD54" s="80">
        <v>0</v>
      </c>
      <c r="AE54" s="80">
        <v>0</v>
      </c>
      <c r="AF54" s="80">
        <v>0</v>
      </c>
      <c r="AG54" s="80">
        <v>0</v>
      </c>
      <c r="AH54" s="80">
        <v>0</v>
      </c>
      <c r="AI54" s="80">
        <v>0</v>
      </c>
      <c r="AJ54" s="80">
        <v>0</v>
      </c>
      <c r="AK54" s="80">
        <v>0</v>
      </c>
      <c r="AL54" s="80">
        <v>0</v>
      </c>
      <c r="AM54" s="44">
        <v>0</v>
      </c>
      <c r="AN54" s="44"/>
      <c r="AO54" s="44"/>
      <c r="AP54" s="44"/>
      <c r="AQ54" s="44"/>
      <c r="AR54" s="44"/>
      <c r="AS54" s="44"/>
      <c r="AT54" s="44"/>
      <c r="AU54" s="44"/>
      <c r="AV54" s="44"/>
      <c r="AW54" s="44"/>
      <c r="AX54" s="44"/>
      <c r="AY54" s="44"/>
      <c r="AZ54" s="44"/>
      <c r="BA54" s="44"/>
      <c r="BB54" s="44"/>
      <c r="BC54" s="44"/>
      <c r="BD54" s="44"/>
      <c r="BE54" s="44"/>
      <c r="BF54" s="44"/>
      <c r="BG54" s="44"/>
      <c r="BH54" s="44"/>
      <c r="BI54" s="44"/>
      <c r="BJ54" s="44"/>
      <c r="BK54" s="44"/>
      <c r="BL54" s="44"/>
      <c r="BM54" s="44"/>
      <c r="BN54" s="44"/>
      <c r="BO54" s="44"/>
      <c r="BP54" s="44"/>
      <c r="BQ54" s="44"/>
      <c r="BR54" s="44"/>
      <c r="BS54" s="44"/>
      <c r="BT54" s="44"/>
      <c r="BU54" s="44"/>
      <c r="BV54" s="44"/>
      <c r="BW54" s="44"/>
      <c r="BX54" s="44"/>
      <c r="BY54" s="44"/>
      <c r="BZ54" s="44"/>
      <c r="CA54" s="44"/>
      <c r="CB54" s="44"/>
      <c r="CC54" s="44"/>
      <c r="CD54" s="44"/>
      <c r="CE54" s="44"/>
      <c r="CF54" s="44"/>
      <c r="CG54" s="44"/>
      <c r="CH54" s="44"/>
      <c r="CI54" s="44"/>
      <c r="CJ54" s="44"/>
      <c r="CK54" s="44"/>
      <c r="CL54" s="44"/>
      <c r="CM54" s="44"/>
      <c r="CN54" s="44"/>
      <c r="CO54" s="44"/>
      <c r="CP54" s="44"/>
      <c r="CQ54" s="44"/>
      <c r="CR54" s="44"/>
      <c r="CS54" s="44"/>
      <c r="CT54" s="44"/>
      <c r="CU54" s="44"/>
      <c r="CV54" s="44"/>
      <c r="CW54" s="44"/>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row>
    <row r="55" spans="1:131" hidden="1">
      <c r="A55" s="23" t="s">
        <v>833</v>
      </c>
      <c r="B55" s="23"/>
      <c r="C55" s="80">
        <v>0</v>
      </c>
      <c r="D55" s="80">
        <v>0</v>
      </c>
      <c r="E55" s="80">
        <v>0</v>
      </c>
      <c r="F55" s="80">
        <v>0</v>
      </c>
      <c r="G55" s="80">
        <v>0</v>
      </c>
      <c r="H55" s="80">
        <v>-156.2431233689492</v>
      </c>
      <c r="I55" s="80">
        <v>0</v>
      </c>
      <c r="J55" s="80">
        <v>9999</v>
      </c>
      <c r="K55" s="80">
        <v>9999</v>
      </c>
      <c r="L55" s="257">
        <v>0</v>
      </c>
      <c r="M55" s="80">
        <v>-2.3116573153760887</v>
      </c>
      <c r="N55" s="80">
        <v>0</v>
      </c>
      <c r="O55" s="80">
        <v>0</v>
      </c>
      <c r="P55" s="80">
        <v>0</v>
      </c>
      <c r="Q55" s="80">
        <v>0</v>
      </c>
      <c r="R55" s="80">
        <v>0</v>
      </c>
      <c r="S55" s="80">
        <v>0</v>
      </c>
      <c r="T55" s="80">
        <v>0</v>
      </c>
      <c r="U55" s="80">
        <v>0</v>
      </c>
      <c r="V55" s="80">
        <v>0</v>
      </c>
      <c r="W55" s="80">
        <v>0</v>
      </c>
      <c r="X55" s="80">
        <v>0</v>
      </c>
      <c r="Y55" s="80">
        <v>0</v>
      </c>
      <c r="Z55" s="80">
        <v>0</v>
      </c>
      <c r="AA55" s="80"/>
      <c r="AB55" s="80">
        <v>0</v>
      </c>
      <c r="AC55" s="80">
        <v>0</v>
      </c>
      <c r="AD55" s="80">
        <v>0</v>
      </c>
      <c r="AE55" s="80">
        <v>0</v>
      </c>
      <c r="AF55" s="80">
        <v>0</v>
      </c>
      <c r="AG55" s="80">
        <v>0</v>
      </c>
      <c r="AH55" s="80">
        <v>0</v>
      </c>
      <c r="AI55" s="80">
        <v>0</v>
      </c>
      <c r="AJ55" s="80">
        <v>0</v>
      </c>
      <c r="AK55" s="80">
        <v>0</v>
      </c>
      <c r="AL55" s="80">
        <v>0</v>
      </c>
      <c r="AM55" s="44">
        <v>0</v>
      </c>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c r="CD55" s="44"/>
      <c r="CE55" s="44"/>
      <c r="CF55" s="44"/>
      <c r="CG55" s="44"/>
      <c r="CH55" s="44"/>
      <c r="CI55" s="44"/>
      <c r="CJ55" s="44"/>
      <c r="CK55" s="44"/>
      <c r="CL55" s="44"/>
      <c r="CM55" s="44"/>
      <c r="CN55" s="44"/>
      <c r="CO55" s="44"/>
      <c r="CP55" s="44"/>
      <c r="CQ55" s="44"/>
      <c r="CR55" s="44"/>
      <c r="CS55" s="44"/>
      <c r="CT55" s="44"/>
      <c r="CU55" s="44"/>
      <c r="CV55" s="44"/>
      <c r="CW55" s="44"/>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row>
    <row r="56" spans="1:131" hidden="1">
      <c r="A56" s="23" t="s">
        <v>834</v>
      </c>
      <c r="B56" s="23"/>
      <c r="C56" s="80">
        <v>0</v>
      </c>
      <c r="D56" s="80">
        <v>0</v>
      </c>
      <c r="E56" s="80">
        <v>0</v>
      </c>
      <c r="F56" s="80">
        <v>0</v>
      </c>
      <c r="G56" s="80">
        <v>0</v>
      </c>
      <c r="H56" s="80">
        <v>-141.70887933462839</v>
      </c>
      <c r="I56" s="80">
        <v>0</v>
      </c>
      <c r="J56" s="80">
        <v>9999</v>
      </c>
      <c r="K56" s="80">
        <v>9999</v>
      </c>
      <c r="L56" s="257">
        <v>0</v>
      </c>
      <c r="M56" s="80">
        <v>-2.0966194255736608</v>
      </c>
      <c r="N56" s="80">
        <v>0</v>
      </c>
      <c r="O56" s="80">
        <v>0</v>
      </c>
      <c r="P56" s="80">
        <v>0</v>
      </c>
      <c r="Q56" s="80">
        <v>0</v>
      </c>
      <c r="R56" s="80">
        <v>0</v>
      </c>
      <c r="S56" s="80">
        <v>0</v>
      </c>
      <c r="T56" s="80">
        <v>0</v>
      </c>
      <c r="U56" s="80">
        <v>0</v>
      </c>
      <c r="V56" s="80">
        <v>0</v>
      </c>
      <c r="W56" s="80">
        <v>0</v>
      </c>
      <c r="X56" s="80">
        <v>0</v>
      </c>
      <c r="Y56" s="80">
        <v>0</v>
      </c>
      <c r="Z56" s="80">
        <v>0</v>
      </c>
      <c r="AA56" s="80"/>
      <c r="AB56" s="80">
        <v>0</v>
      </c>
      <c r="AC56" s="80">
        <v>0</v>
      </c>
      <c r="AD56" s="80">
        <v>0</v>
      </c>
      <c r="AE56" s="80">
        <v>0</v>
      </c>
      <c r="AF56" s="80">
        <v>0</v>
      </c>
      <c r="AG56" s="80">
        <v>0</v>
      </c>
      <c r="AH56" s="80">
        <v>0</v>
      </c>
      <c r="AI56" s="80">
        <v>0</v>
      </c>
      <c r="AJ56" s="80">
        <v>0</v>
      </c>
      <c r="AK56" s="80">
        <v>0</v>
      </c>
      <c r="AL56" s="80">
        <v>0</v>
      </c>
      <c r="AM56" s="44">
        <v>0</v>
      </c>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c r="CD56" s="44"/>
      <c r="CE56" s="44"/>
      <c r="CF56" s="44"/>
      <c r="CG56" s="44"/>
      <c r="CH56" s="44"/>
      <c r="CI56" s="44"/>
      <c r="CJ56" s="44"/>
      <c r="CK56" s="44"/>
      <c r="CL56" s="44"/>
      <c r="CM56" s="44"/>
      <c r="CN56" s="44"/>
      <c r="CO56" s="44"/>
      <c r="CP56" s="44"/>
      <c r="CQ56" s="44"/>
      <c r="CR56" s="44"/>
      <c r="CS56" s="44"/>
      <c r="CT56" s="44"/>
      <c r="CU56" s="44"/>
      <c r="CV56" s="44"/>
      <c r="CW56" s="44"/>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row>
    <row r="57" spans="1:131" hidden="1">
      <c r="A57" s="23" t="s">
        <v>835</v>
      </c>
      <c r="B57" s="23"/>
      <c r="C57" s="80">
        <v>0</v>
      </c>
      <c r="D57" s="80">
        <v>0</v>
      </c>
      <c r="E57" s="80">
        <v>0</v>
      </c>
      <c r="F57" s="80">
        <v>0</v>
      </c>
      <c r="G57" s="80">
        <v>0</v>
      </c>
      <c r="H57" s="80">
        <v>-112.64039126598654</v>
      </c>
      <c r="I57" s="80">
        <v>0</v>
      </c>
      <c r="J57" s="80">
        <v>9999</v>
      </c>
      <c r="K57" s="80">
        <v>9999</v>
      </c>
      <c r="L57" s="257">
        <v>0</v>
      </c>
      <c r="M57" s="80">
        <v>-1.6665436459688066</v>
      </c>
      <c r="N57" s="80">
        <v>0</v>
      </c>
      <c r="O57" s="80">
        <v>0</v>
      </c>
      <c r="P57" s="80">
        <v>0</v>
      </c>
      <c r="Q57" s="80">
        <v>0</v>
      </c>
      <c r="R57" s="80">
        <v>0</v>
      </c>
      <c r="S57" s="80">
        <v>0</v>
      </c>
      <c r="T57" s="80">
        <v>0</v>
      </c>
      <c r="U57" s="80">
        <v>0</v>
      </c>
      <c r="V57" s="80">
        <v>0</v>
      </c>
      <c r="W57" s="80">
        <v>0</v>
      </c>
      <c r="X57" s="80">
        <v>0</v>
      </c>
      <c r="Y57" s="80">
        <v>0</v>
      </c>
      <c r="Z57" s="80">
        <v>0</v>
      </c>
      <c r="AA57" s="80"/>
      <c r="AB57" s="80">
        <v>0</v>
      </c>
      <c r="AC57" s="80">
        <v>0</v>
      </c>
      <c r="AD57" s="80">
        <v>0</v>
      </c>
      <c r="AE57" s="80">
        <v>0</v>
      </c>
      <c r="AF57" s="80">
        <v>0</v>
      </c>
      <c r="AG57" s="80">
        <v>0</v>
      </c>
      <c r="AH57" s="80">
        <v>0</v>
      </c>
      <c r="AI57" s="80">
        <v>0</v>
      </c>
      <c r="AJ57" s="80">
        <v>0</v>
      </c>
      <c r="AK57" s="80">
        <v>0</v>
      </c>
      <c r="AL57" s="80">
        <v>0</v>
      </c>
      <c r="AM57" s="44">
        <v>0</v>
      </c>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c r="CD57" s="44"/>
      <c r="CE57" s="44"/>
      <c r="CF57" s="44"/>
      <c r="CG57" s="44"/>
      <c r="CH57" s="44"/>
      <c r="CI57" s="44"/>
      <c r="CJ57" s="44"/>
      <c r="CK57" s="44"/>
      <c r="CL57" s="44"/>
      <c r="CM57" s="44"/>
      <c r="CN57" s="44"/>
      <c r="CO57" s="44"/>
      <c r="CP57" s="44"/>
      <c r="CQ57" s="44"/>
      <c r="CR57" s="44"/>
      <c r="CS57" s="44"/>
      <c r="CT57" s="44"/>
      <c r="CU57" s="44"/>
      <c r="CV57" s="44"/>
      <c r="CW57" s="44"/>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row>
    <row r="58" spans="1:131" hidden="1">
      <c r="A58" s="23" t="s">
        <v>836</v>
      </c>
      <c r="B58" s="23"/>
      <c r="C58" s="80">
        <v>0</v>
      </c>
      <c r="D58" s="80">
        <v>0</v>
      </c>
      <c r="E58" s="80">
        <v>0</v>
      </c>
      <c r="F58" s="80">
        <v>0</v>
      </c>
      <c r="G58" s="80">
        <v>0</v>
      </c>
      <c r="H58" s="80">
        <v>-79.530594448010049</v>
      </c>
      <c r="I58" s="80">
        <v>0</v>
      </c>
      <c r="J58" s="80">
        <v>9999</v>
      </c>
      <c r="K58" s="80">
        <v>9999</v>
      </c>
      <c r="L58" s="257">
        <v>0</v>
      </c>
      <c r="M58" s="80">
        <v>-1.1827083817970334</v>
      </c>
      <c r="N58" s="80">
        <v>0</v>
      </c>
      <c r="O58" s="80">
        <v>0</v>
      </c>
      <c r="P58" s="80">
        <v>0</v>
      </c>
      <c r="Q58" s="80">
        <v>0</v>
      </c>
      <c r="R58" s="80">
        <v>0</v>
      </c>
      <c r="S58" s="80">
        <v>0</v>
      </c>
      <c r="T58" s="80">
        <v>0</v>
      </c>
      <c r="U58" s="80">
        <v>0</v>
      </c>
      <c r="V58" s="80">
        <v>0</v>
      </c>
      <c r="W58" s="80">
        <v>0</v>
      </c>
      <c r="X58" s="80">
        <v>0</v>
      </c>
      <c r="Y58" s="80">
        <v>0</v>
      </c>
      <c r="Z58" s="80">
        <v>0</v>
      </c>
      <c r="AA58" s="80"/>
      <c r="AB58" s="80">
        <v>0</v>
      </c>
      <c r="AC58" s="80">
        <v>0</v>
      </c>
      <c r="AD58" s="80">
        <v>0</v>
      </c>
      <c r="AE58" s="80">
        <v>0</v>
      </c>
      <c r="AF58" s="80">
        <v>0</v>
      </c>
      <c r="AG58" s="80">
        <v>0</v>
      </c>
      <c r="AH58" s="80">
        <v>0</v>
      </c>
      <c r="AI58" s="80">
        <v>0</v>
      </c>
      <c r="AJ58" s="80">
        <v>0</v>
      </c>
      <c r="AK58" s="80">
        <v>0</v>
      </c>
      <c r="AL58" s="80">
        <v>0</v>
      </c>
      <c r="AM58" s="44">
        <v>0</v>
      </c>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c r="CD58" s="44"/>
      <c r="CE58" s="44"/>
      <c r="CF58" s="44"/>
      <c r="CG58" s="44"/>
      <c r="CH58" s="44"/>
      <c r="CI58" s="44"/>
      <c r="CJ58" s="44"/>
      <c r="CK58" s="44"/>
      <c r="CL58" s="44"/>
      <c r="CM58" s="44"/>
      <c r="CN58" s="44"/>
      <c r="CO58" s="44"/>
      <c r="CP58" s="44"/>
      <c r="CQ58" s="44"/>
      <c r="CR58" s="44"/>
      <c r="CS58" s="44"/>
      <c r="CT58" s="44"/>
      <c r="CU58" s="44"/>
      <c r="CV58" s="44"/>
      <c r="CW58" s="44"/>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row>
    <row r="59" spans="1:131" hidden="1">
      <c r="A59" s="23" t="s">
        <v>837</v>
      </c>
      <c r="B59" s="23"/>
      <c r="C59" s="80">
        <v>0</v>
      </c>
      <c r="D59" s="80">
        <v>0</v>
      </c>
      <c r="E59" s="80">
        <v>0</v>
      </c>
      <c r="F59" s="80">
        <v>0</v>
      </c>
      <c r="G59" s="80">
        <v>0</v>
      </c>
      <c r="H59" s="80">
        <v>-140.98605379419951</v>
      </c>
      <c r="I59" s="80">
        <v>0</v>
      </c>
      <c r="J59" s="80">
        <v>9999</v>
      </c>
      <c r="K59" s="80">
        <v>9999</v>
      </c>
      <c r="L59" s="257">
        <v>0</v>
      </c>
      <c r="M59" s="80">
        <v>-2.0966194040947452</v>
      </c>
      <c r="N59" s="80">
        <v>0</v>
      </c>
      <c r="O59" s="80">
        <v>0</v>
      </c>
      <c r="P59" s="80">
        <v>0</v>
      </c>
      <c r="Q59" s="80">
        <v>0</v>
      </c>
      <c r="R59" s="80">
        <v>0</v>
      </c>
      <c r="S59" s="80">
        <v>0</v>
      </c>
      <c r="T59" s="80">
        <v>0</v>
      </c>
      <c r="U59" s="80">
        <v>0</v>
      </c>
      <c r="V59" s="80">
        <v>0</v>
      </c>
      <c r="W59" s="80">
        <v>0</v>
      </c>
      <c r="X59" s="80">
        <v>0</v>
      </c>
      <c r="Y59" s="80">
        <v>0</v>
      </c>
      <c r="Z59" s="80">
        <v>0</v>
      </c>
      <c r="AA59" s="80"/>
      <c r="AB59" s="80">
        <v>0</v>
      </c>
      <c r="AC59" s="80">
        <v>0</v>
      </c>
      <c r="AD59" s="80">
        <v>0</v>
      </c>
      <c r="AE59" s="80">
        <v>0</v>
      </c>
      <c r="AF59" s="80">
        <v>0</v>
      </c>
      <c r="AG59" s="80">
        <v>0</v>
      </c>
      <c r="AH59" s="80">
        <v>0</v>
      </c>
      <c r="AI59" s="80">
        <v>0</v>
      </c>
      <c r="AJ59" s="80">
        <v>0</v>
      </c>
      <c r="AK59" s="80">
        <v>0</v>
      </c>
      <c r="AL59" s="80">
        <v>0</v>
      </c>
      <c r="AM59" s="44">
        <v>0</v>
      </c>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c r="CD59" s="44"/>
      <c r="CE59" s="44"/>
      <c r="CF59" s="44"/>
      <c r="CG59" s="44"/>
      <c r="CH59" s="44"/>
      <c r="CI59" s="44"/>
      <c r="CJ59" s="44"/>
      <c r="CK59" s="44"/>
      <c r="CL59" s="44"/>
      <c r="CM59" s="44"/>
      <c r="CN59" s="44"/>
      <c r="CO59" s="44"/>
      <c r="CP59" s="44"/>
      <c r="CQ59" s="44"/>
      <c r="CR59" s="44"/>
      <c r="CS59" s="44"/>
      <c r="CT59" s="44"/>
      <c r="CU59" s="44"/>
      <c r="CV59" s="44"/>
      <c r="CW59" s="44"/>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row>
    <row r="60" spans="1:131" hidden="1">
      <c r="A60" s="23" t="s">
        <v>838</v>
      </c>
      <c r="B60" s="23"/>
      <c r="C60" s="80">
        <v>0</v>
      </c>
      <c r="D60" s="80">
        <v>0</v>
      </c>
      <c r="E60" s="80">
        <v>0</v>
      </c>
      <c r="F60" s="80">
        <v>0</v>
      </c>
      <c r="G60" s="80">
        <v>0</v>
      </c>
      <c r="H60" s="80">
        <v>-213.89261750229392</v>
      </c>
      <c r="I60" s="80">
        <v>0</v>
      </c>
      <c r="J60" s="80">
        <v>9999</v>
      </c>
      <c r="K60" s="80">
        <v>9999</v>
      </c>
      <c r="L60" s="257">
        <v>0</v>
      </c>
      <c r="M60" s="80">
        <v>-3.1718088273221654</v>
      </c>
      <c r="N60" s="80">
        <v>0</v>
      </c>
      <c r="O60" s="80">
        <v>0</v>
      </c>
      <c r="P60" s="80">
        <v>0</v>
      </c>
      <c r="Q60" s="80">
        <v>0</v>
      </c>
      <c r="R60" s="80">
        <v>0</v>
      </c>
      <c r="S60" s="80">
        <v>0</v>
      </c>
      <c r="T60" s="80">
        <v>0</v>
      </c>
      <c r="U60" s="80">
        <v>0</v>
      </c>
      <c r="V60" s="80">
        <v>0</v>
      </c>
      <c r="W60" s="80">
        <v>0</v>
      </c>
      <c r="X60" s="80">
        <v>0</v>
      </c>
      <c r="Y60" s="80">
        <v>0</v>
      </c>
      <c r="Z60" s="80">
        <v>0</v>
      </c>
      <c r="AA60" s="80"/>
      <c r="AB60" s="80">
        <v>0</v>
      </c>
      <c r="AC60" s="80">
        <v>0</v>
      </c>
      <c r="AD60" s="80">
        <v>0</v>
      </c>
      <c r="AE60" s="80">
        <v>0</v>
      </c>
      <c r="AF60" s="80">
        <v>0</v>
      </c>
      <c r="AG60" s="80">
        <v>0</v>
      </c>
      <c r="AH60" s="80">
        <v>0</v>
      </c>
      <c r="AI60" s="80">
        <v>0</v>
      </c>
      <c r="AJ60" s="80">
        <v>0</v>
      </c>
      <c r="AK60" s="80">
        <v>0</v>
      </c>
      <c r="AL60" s="80">
        <v>0</v>
      </c>
      <c r="AM60" s="44">
        <v>0</v>
      </c>
      <c r="AN60" s="44"/>
      <c r="AO60" s="44"/>
      <c r="AP60" s="44"/>
      <c r="AQ60" s="44"/>
      <c r="AR60" s="44"/>
      <c r="AS60" s="44"/>
      <c r="AT60" s="44"/>
      <c r="AU60" s="44"/>
      <c r="AV60" s="44"/>
      <c r="AW60" s="44"/>
      <c r="AX60" s="44"/>
      <c r="AY60" s="44"/>
      <c r="AZ60" s="44"/>
      <c r="BA60" s="44"/>
      <c r="BB60" s="44"/>
      <c r="BC60" s="44"/>
      <c r="BD60" s="44"/>
      <c r="BE60" s="44"/>
      <c r="BF60" s="44"/>
      <c r="BG60" s="44"/>
      <c r="BH60" s="44"/>
      <c r="BI60" s="44"/>
      <c r="BJ60" s="44"/>
      <c r="BK60" s="44"/>
      <c r="BL60" s="44"/>
      <c r="BM60" s="44"/>
      <c r="BN60" s="44"/>
      <c r="BO60" s="44"/>
      <c r="BP60" s="44"/>
      <c r="BQ60" s="44"/>
      <c r="BR60" s="44"/>
      <c r="BS60" s="44"/>
      <c r="BT60" s="44"/>
      <c r="BU60" s="44"/>
      <c r="BV60" s="44"/>
      <c r="BW60" s="44"/>
      <c r="BX60" s="44"/>
      <c r="BY60" s="44"/>
      <c r="BZ60" s="44"/>
      <c r="CA60" s="44"/>
      <c r="CB60" s="44"/>
      <c r="CC60" s="44"/>
      <c r="CD60" s="44"/>
      <c r="CE60" s="44"/>
      <c r="CF60" s="44"/>
      <c r="CG60" s="44"/>
      <c r="CH60" s="44"/>
      <c r="CI60" s="44"/>
      <c r="CJ60" s="44"/>
      <c r="CK60" s="44"/>
      <c r="CL60" s="44"/>
      <c r="CM60" s="44"/>
      <c r="CN60" s="44"/>
      <c r="CO60" s="44"/>
      <c r="CP60" s="44"/>
      <c r="CQ60" s="44"/>
      <c r="CR60" s="44"/>
      <c r="CS60" s="44"/>
      <c r="CT60" s="44"/>
      <c r="CU60" s="44"/>
      <c r="CV60" s="44"/>
      <c r="CW60" s="44"/>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row>
    <row r="61" spans="1:131" hidden="1">
      <c r="A61" s="23" t="s">
        <v>839</v>
      </c>
      <c r="B61" s="23"/>
      <c r="C61" s="80">
        <v>0</v>
      </c>
      <c r="D61" s="80">
        <v>0</v>
      </c>
      <c r="E61" s="80">
        <v>0</v>
      </c>
      <c r="F61" s="80">
        <v>0</v>
      </c>
      <c r="G61" s="80">
        <v>0</v>
      </c>
      <c r="H61" s="80">
        <v>-142.66760700385581</v>
      </c>
      <c r="I61" s="80">
        <v>0</v>
      </c>
      <c r="J61" s="80">
        <v>9999</v>
      </c>
      <c r="K61" s="80">
        <v>9999</v>
      </c>
      <c r="L61" s="257">
        <v>0</v>
      </c>
      <c r="M61" s="80">
        <v>-2.1503788519622464</v>
      </c>
      <c r="N61" s="80">
        <v>0</v>
      </c>
      <c r="O61" s="80">
        <v>0</v>
      </c>
      <c r="P61" s="80">
        <v>0</v>
      </c>
      <c r="Q61" s="80">
        <v>0</v>
      </c>
      <c r="R61" s="80">
        <v>0</v>
      </c>
      <c r="S61" s="80">
        <v>0</v>
      </c>
      <c r="T61" s="80">
        <v>0</v>
      </c>
      <c r="U61" s="80">
        <v>0</v>
      </c>
      <c r="V61" s="80">
        <v>0</v>
      </c>
      <c r="W61" s="80">
        <v>0</v>
      </c>
      <c r="X61" s="80">
        <v>0</v>
      </c>
      <c r="Y61" s="80">
        <v>0</v>
      </c>
      <c r="Z61" s="80">
        <v>0</v>
      </c>
      <c r="AA61" s="80"/>
      <c r="AB61" s="80">
        <v>0</v>
      </c>
      <c r="AC61" s="80">
        <v>0</v>
      </c>
      <c r="AD61" s="80">
        <v>0</v>
      </c>
      <c r="AE61" s="80">
        <v>0</v>
      </c>
      <c r="AF61" s="80">
        <v>0</v>
      </c>
      <c r="AG61" s="80">
        <v>0</v>
      </c>
      <c r="AH61" s="80">
        <v>0</v>
      </c>
      <c r="AI61" s="80">
        <v>0</v>
      </c>
      <c r="AJ61" s="80">
        <v>0</v>
      </c>
      <c r="AK61" s="80">
        <v>0</v>
      </c>
      <c r="AL61" s="80">
        <v>0</v>
      </c>
      <c r="AM61" s="44">
        <v>0</v>
      </c>
      <c r="AN61" s="44"/>
      <c r="AO61" s="44"/>
      <c r="AP61" s="44"/>
      <c r="AQ61" s="44"/>
      <c r="AR61" s="44"/>
      <c r="AS61" s="44"/>
      <c r="AT61" s="44"/>
      <c r="AU61" s="44"/>
      <c r="AV61" s="44"/>
      <c r="AW61" s="44"/>
      <c r="AX61" s="44"/>
      <c r="AY61" s="44"/>
      <c r="AZ61" s="44"/>
      <c r="BA61" s="44"/>
      <c r="BB61" s="44"/>
      <c r="BC61" s="44"/>
      <c r="BD61" s="44"/>
      <c r="BE61" s="44"/>
      <c r="BF61" s="44"/>
      <c r="BG61" s="44"/>
      <c r="BH61" s="44"/>
      <c r="BI61" s="44"/>
      <c r="BJ61" s="44"/>
      <c r="BK61" s="44"/>
      <c r="BL61" s="44"/>
      <c r="BM61" s="44"/>
      <c r="BN61" s="44"/>
      <c r="BO61" s="44"/>
      <c r="BP61" s="44"/>
      <c r="BQ61" s="44"/>
      <c r="BR61" s="44"/>
      <c r="BS61" s="44"/>
      <c r="BT61" s="44"/>
      <c r="BU61" s="44"/>
      <c r="BV61" s="44"/>
      <c r="BW61" s="44"/>
      <c r="BX61" s="44"/>
      <c r="BY61" s="44"/>
      <c r="BZ61" s="44"/>
      <c r="CA61" s="44"/>
      <c r="CB61" s="44"/>
      <c r="CC61" s="44"/>
      <c r="CD61" s="44"/>
      <c r="CE61" s="44"/>
      <c r="CF61" s="44"/>
      <c r="CG61" s="44"/>
      <c r="CH61" s="44"/>
      <c r="CI61" s="44"/>
      <c r="CJ61" s="44"/>
      <c r="CK61" s="44"/>
      <c r="CL61" s="44"/>
      <c r="CM61" s="44"/>
      <c r="CN61" s="44"/>
      <c r="CO61" s="44"/>
      <c r="CP61" s="44"/>
      <c r="CQ61" s="44"/>
      <c r="CR61" s="44"/>
      <c r="CS61" s="44"/>
      <c r="CT61" s="44"/>
      <c r="CU61" s="44"/>
      <c r="CV61" s="44"/>
      <c r="CW61" s="44"/>
      <c r="CX61" s="23"/>
      <c r="CY61" s="23"/>
      <c r="CZ61" s="23"/>
      <c r="DA61" s="23"/>
      <c r="DB61" s="23"/>
      <c r="DC61" s="23"/>
      <c r="DD61" s="23"/>
      <c r="DE61" s="23"/>
      <c r="DF61" s="23"/>
      <c r="DG61" s="23"/>
      <c r="DH61" s="23"/>
      <c r="DI61" s="23"/>
      <c r="DJ61" s="23"/>
      <c r="DK61" s="23"/>
      <c r="DL61" s="23"/>
      <c r="DM61" s="23"/>
      <c r="DN61" s="23"/>
      <c r="DO61" s="23"/>
      <c r="DP61" s="23"/>
      <c r="DQ61" s="23"/>
      <c r="DR61" s="23"/>
      <c r="DS61" s="23"/>
      <c r="DT61" s="23"/>
      <c r="DU61" s="23"/>
      <c r="DV61" s="23"/>
      <c r="DW61" s="23"/>
      <c r="DX61" s="23"/>
      <c r="DY61" s="23"/>
      <c r="DZ61" s="23"/>
      <c r="EA61" s="23"/>
    </row>
    <row r="62" spans="1:131" hidden="1">
      <c r="A62" s="23" t="s">
        <v>840</v>
      </c>
      <c r="B62" s="23"/>
      <c r="C62" s="80">
        <v>0</v>
      </c>
      <c r="D62" s="80">
        <v>0</v>
      </c>
      <c r="E62" s="80">
        <v>0</v>
      </c>
      <c r="F62" s="80">
        <v>0</v>
      </c>
      <c r="G62" s="80">
        <v>0</v>
      </c>
      <c r="H62" s="80">
        <v>-243.63062456852035</v>
      </c>
      <c r="I62" s="80">
        <v>0</v>
      </c>
      <c r="J62" s="80">
        <v>9999</v>
      </c>
      <c r="K62" s="80">
        <v>9999</v>
      </c>
      <c r="L62" s="257">
        <v>0</v>
      </c>
      <c r="M62" s="80">
        <v>-3.8706819839999973</v>
      </c>
      <c r="N62" s="80">
        <v>0</v>
      </c>
      <c r="O62" s="80">
        <v>0</v>
      </c>
      <c r="P62" s="80">
        <v>0</v>
      </c>
      <c r="Q62" s="80">
        <v>0</v>
      </c>
      <c r="R62" s="80">
        <v>0</v>
      </c>
      <c r="S62" s="80">
        <v>0</v>
      </c>
      <c r="T62" s="80">
        <v>0</v>
      </c>
      <c r="U62" s="80">
        <v>0</v>
      </c>
      <c r="V62" s="80">
        <v>0</v>
      </c>
      <c r="W62" s="80">
        <v>0</v>
      </c>
      <c r="X62" s="80">
        <v>0</v>
      </c>
      <c r="Y62" s="80">
        <v>0</v>
      </c>
      <c r="Z62" s="80">
        <v>0</v>
      </c>
      <c r="AA62" s="80"/>
      <c r="AB62" s="80">
        <v>0</v>
      </c>
      <c r="AC62" s="80">
        <v>0</v>
      </c>
      <c r="AD62" s="80">
        <v>0</v>
      </c>
      <c r="AE62" s="80">
        <v>0</v>
      </c>
      <c r="AF62" s="80">
        <v>0</v>
      </c>
      <c r="AG62" s="80">
        <v>0</v>
      </c>
      <c r="AH62" s="80">
        <v>0</v>
      </c>
      <c r="AI62" s="80">
        <v>0</v>
      </c>
      <c r="AJ62" s="80">
        <v>0</v>
      </c>
      <c r="AK62" s="80">
        <v>0</v>
      </c>
      <c r="AL62" s="80">
        <v>0</v>
      </c>
      <c r="AM62" s="44">
        <v>0</v>
      </c>
      <c r="AN62" s="44"/>
      <c r="AO62" s="44"/>
      <c r="AP62" s="44"/>
      <c r="AQ62" s="44"/>
      <c r="AR62" s="44"/>
      <c r="AS62" s="44"/>
      <c r="AT62" s="44"/>
      <c r="AU62" s="44"/>
      <c r="AV62" s="44"/>
      <c r="AW62" s="44"/>
      <c r="AX62" s="44"/>
      <c r="AY62" s="44"/>
      <c r="AZ62" s="44"/>
      <c r="BA62" s="44"/>
      <c r="BB62" s="44"/>
      <c r="BC62" s="44"/>
      <c r="BD62" s="44"/>
      <c r="BE62" s="44"/>
      <c r="BF62" s="44"/>
      <c r="BG62" s="44"/>
      <c r="BH62" s="44"/>
      <c r="BI62" s="44"/>
      <c r="BJ62" s="44"/>
      <c r="BK62" s="44"/>
      <c r="BL62" s="44"/>
      <c r="BM62" s="44"/>
      <c r="BN62" s="44"/>
      <c r="BO62" s="44"/>
      <c r="BP62" s="44"/>
      <c r="BQ62" s="44"/>
      <c r="BR62" s="44"/>
      <c r="BS62" s="44"/>
      <c r="BT62" s="44"/>
      <c r="BU62" s="44"/>
      <c r="BV62" s="44"/>
      <c r="BW62" s="44"/>
      <c r="BX62" s="44"/>
      <c r="BY62" s="44"/>
      <c r="BZ62" s="44"/>
      <c r="CA62" s="44"/>
      <c r="CB62" s="44"/>
      <c r="CC62" s="44"/>
      <c r="CD62" s="44"/>
      <c r="CE62" s="44"/>
      <c r="CF62" s="44"/>
      <c r="CG62" s="44"/>
      <c r="CH62" s="44"/>
      <c r="CI62" s="44"/>
      <c r="CJ62" s="44"/>
      <c r="CK62" s="44"/>
      <c r="CL62" s="44"/>
      <c r="CM62" s="44"/>
      <c r="CN62" s="44"/>
      <c r="CO62" s="44"/>
      <c r="CP62" s="44"/>
      <c r="CQ62" s="44"/>
      <c r="CR62" s="44"/>
      <c r="CS62" s="44"/>
      <c r="CT62" s="44"/>
      <c r="CU62" s="44"/>
      <c r="CV62" s="44"/>
      <c r="CW62" s="44"/>
      <c r="CX62" s="23"/>
      <c r="CY62" s="23"/>
      <c r="CZ62" s="23"/>
      <c r="DA62" s="23"/>
      <c r="DB62" s="23"/>
      <c r="DC62" s="23"/>
      <c r="DD62" s="23"/>
      <c r="DE62" s="23"/>
      <c r="DF62" s="23"/>
      <c r="DG62" s="23"/>
      <c r="DH62" s="23"/>
      <c r="DI62" s="23"/>
      <c r="DJ62" s="23"/>
      <c r="DK62" s="23"/>
      <c r="DL62" s="23"/>
      <c r="DM62" s="23"/>
      <c r="DN62" s="23"/>
      <c r="DO62" s="23"/>
      <c r="DP62" s="23"/>
      <c r="DQ62" s="23"/>
      <c r="DR62" s="23"/>
      <c r="DS62" s="23"/>
      <c r="DT62" s="23"/>
      <c r="DU62" s="23"/>
      <c r="DV62" s="23"/>
      <c r="DW62" s="23"/>
      <c r="DX62" s="23"/>
      <c r="DY62" s="23"/>
      <c r="DZ62" s="23"/>
      <c r="EA62" s="23"/>
    </row>
    <row r="63" spans="1:131" hidden="1">
      <c r="A63" s="23" t="s">
        <v>841</v>
      </c>
      <c r="B63" s="23"/>
      <c r="C63" s="80">
        <v>0</v>
      </c>
      <c r="D63" s="80">
        <v>0</v>
      </c>
      <c r="E63" s="80">
        <v>0</v>
      </c>
      <c r="F63" s="80">
        <v>0</v>
      </c>
      <c r="G63" s="80">
        <v>0</v>
      </c>
      <c r="H63" s="80">
        <v>-135.35034698251158</v>
      </c>
      <c r="I63" s="80">
        <v>0</v>
      </c>
      <c r="J63" s="80">
        <v>9999</v>
      </c>
      <c r="K63" s="80">
        <v>9999</v>
      </c>
      <c r="L63" s="257">
        <v>0</v>
      </c>
      <c r="M63" s="80">
        <v>-2.1503788799999999</v>
      </c>
      <c r="N63" s="80">
        <v>0</v>
      </c>
      <c r="O63" s="80">
        <v>0</v>
      </c>
      <c r="P63" s="80">
        <v>0</v>
      </c>
      <c r="Q63" s="80">
        <v>0</v>
      </c>
      <c r="R63" s="80">
        <v>0</v>
      </c>
      <c r="S63" s="80">
        <v>0</v>
      </c>
      <c r="T63" s="80">
        <v>0</v>
      </c>
      <c r="U63" s="80">
        <v>0</v>
      </c>
      <c r="V63" s="80">
        <v>0</v>
      </c>
      <c r="W63" s="80">
        <v>0</v>
      </c>
      <c r="X63" s="80">
        <v>0</v>
      </c>
      <c r="Y63" s="80">
        <v>0</v>
      </c>
      <c r="Z63" s="80">
        <v>0</v>
      </c>
      <c r="AA63" s="80"/>
      <c r="AB63" s="80">
        <v>0</v>
      </c>
      <c r="AC63" s="80">
        <v>0</v>
      </c>
      <c r="AD63" s="80">
        <v>0</v>
      </c>
      <c r="AE63" s="80">
        <v>0</v>
      </c>
      <c r="AF63" s="80">
        <v>0</v>
      </c>
      <c r="AG63" s="80">
        <v>0</v>
      </c>
      <c r="AH63" s="80">
        <v>0</v>
      </c>
      <c r="AI63" s="80">
        <v>0</v>
      </c>
      <c r="AJ63" s="80">
        <v>0</v>
      </c>
      <c r="AK63" s="80">
        <v>0</v>
      </c>
      <c r="AL63" s="80">
        <v>0</v>
      </c>
      <c r="AM63" s="44">
        <v>0</v>
      </c>
      <c r="AN63" s="44"/>
      <c r="AO63" s="44"/>
      <c r="AP63" s="44"/>
      <c r="AQ63" s="44"/>
      <c r="AR63" s="44"/>
      <c r="AS63" s="44"/>
      <c r="AT63" s="44"/>
      <c r="AU63" s="44"/>
      <c r="AV63" s="44"/>
      <c r="AW63" s="44"/>
      <c r="AX63" s="44"/>
      <c r="AY63" s="44"/>
      <c r="AZ63" s="44"/>
      <c r="BA63" s="44"/>
      <c r="BB63" s="44"/>
      <c r="BC63" s="44"/>
      <c r="BD63" s="44"/>
      <c r="BE63" s="44"/>
      <c r="BF63" s="44"/>
      <c r="BG63" s="44"/>
      <c r="BH63" s="44"/>
      <c r="BI63" s="44"/>
      <c r="BJ63" s="44"/>
      <c r="BK63" s="44"/>
      <c r="BL63" s="44"/>
      <c r="BM63" s="44"/>
      <c r="BN63" s="44"/>
      <c r="BO63" s="44"/>
      <c r="BP63" s="44"/>
      <c r="BQ63" s="44"/>
      <c r="BR63" s="44"/>
      <c r="BS63" s="44"/>
      <c r="BT63" s="44"/>
      <c r="BU63" s="44"/>
      <c r="BV63" s="44"/>
      <c r="BW63" s="44"/>
      <c r="BX63" s="44"/>
      <c r="BY63" s="44"/>
      <c r="BZ63" s="44"/>
      <c r="CA63" s="44"/>
      <c r="CB63" s="44"/>
      <c r="CC63" s="44"/>
      <c r="CD63" s="44"/>
      <c r="CE63" s="44"/>
      <c r="CF63" s="44"/>
      <c r="CG63" s="44"/>
      <c r="CH63" s="44"/>
      <c r="CI63" s="44"/>
      <c r="CJ63" s="44"/>
      <c r="CK63" s="44"/>
      <c r="CL63" s="44"/>
      <c r="CM63" s="44"/>
      <c r="CN63" s="44"/>
      <c r="CO63" s="44"/>
      <c r="CP63" s="44"/>
      <c r="CQ63" s="44"/>
      <c r="CR63" s="44"/>
      <c r="CS63" s="44"/>
      <c r="CT63" s="44"/>
      <c r="CU63" s="44"/>
      <c r="CV63" s="44"/>
      <c r="CW63" s="44"/>
      <c r="CX63" s="23"/>
      <c r="CY63" s="23"/>
      <c r="CZ63" s="23"/>
      <c r="DA63" s="23"/>
      <c r="DB63" s="23"/>
      <c r="DC63" s="23"/>
      <c r="DD63" s="23"/>
      <c r="DE63" s="23"/>
      <c r="DF63" s="23"/>
      <c r="DG63" s="23"/>
      <c r="DH63" s="23"/>
      <c r="DI63" s="23"/>
      <c r="DJ63" s="23"/>
      <c r="DK63" s="23"/>
      <c r="DL63" s="23"/>
      <c r="DM63" s="23"/>
      <c r="DN63" s="23"/>
      <c r="DO63" s="23"/>
      <c r="DP63" s="23"/>
      <c r="DQ63" s="23"/>
      <c r="DR63" s="23"/>
      <c r="DS63" s="23"/>
      <c r="DT63" s="23"/>
      <c r="DU63" s="23"/>
      <c r="DV63" s="23"/>
      <c r="DW63" s="23"/>
      <c r="DX63" s="23"/>
      <c r="DY63" s="23"/>
      <c r="DZ63" s="23"/>
      <c r="EA63" s="23"/>
    </row>
    <row r="64" spans="1:131" hidden="1">
      <c r="A64" s="23" t="s">
        <v>842</v>
      </c>
      <c r="B64" s="23"/>
      <c r="C64" s="80">
        <v>0</v>
      </c>
      <c r="D64" s="80">
        <v>0</v>
      </c>
      <c r="E64" s="80">
        <v>0</v>
      </c>
      <c r="F64" s="80">
        <v>0</v>
      </c>
      <c r="G64" s="80">
        <v>0</v>
      </c>
      <c r="H64" s="80">
        <v>-64.605972635995229</v>
      </c>
      <c r="I64" s="80">
        <v>0</v>
      </c>
      <c r="J64" s="80">
        <v>9999</v>
      </c>
      <c r="K64" s="80">
        <v>9999</v>
      </c>
      <c r="L64" s="257">
        <v>0</v>
      </c>
      <c r="M64" s="80">
        <v>-0.96767050140727873</v>
      </c>
      <c r="N64" s="80">
        <v>0</v>
      </c>
      <c r="O64" s="80">
        <v>0</v>
      </c>
      <c r="P64" s="80">
        <v>0</v>
      </c>
      <c r="Q64" s="80">
        <v>0</v>
      </c>
      <c r="R64" s="80">
        <v>0</v>
      </c>
      <c r="S64" s="80">
        <v>0</v>
      </c>
      <c r="T64" s="80">
        <v>0</v>
      </c>
      <c r="U64" s="80">
        <v>0</v>
      </c>
      <c r="V64" s="80">
        <v>0</v>
      </c>
      <c r="W64" s="80">
        <v>0</v>
      </c>
      <c r="X64" s="80">
        <v>0</v>
      </c>
      <c r="Y64" s="80">
        <v>0</v>
      </c>
      <c r="Z64" s="80">
        <v>0</v>
      </c>
      <c r="AA64" s="80"/>
      <c r="AB64" s="80">
        <v>0</v>
      </c>
      <c r="AC64" s="80">
        <v>0</v>
      </c>
      <c r="AD64" s="80">
        <v>0</v>
      </c>
      <c r="AE64" s="80">
        <v>0</v>
      </c>
      <c r="AF64" s="80">
        <v>0</v>
      </c>
      <c r="AG64" s="80">
        <v>0</v>
      </c>
      <c r="AH64" s="80">
        <v>0</v>
      </c>
      <c r="AI64" s="80">
        <v>0</v>
      </c>
      <c r="AJ64" s="80">
        <v>0</v>
      </c>
      <c r="AK64" s="80">
        <v>0</v>
      </c>
      <c r="AL64" s="80">
        <v>0</v>
      </c>
      <c r="AM64" s="44">
        <v>0</v>
      </c>
      <c r="AN64" s="44"/>
      <c r="AO64" s="44"/>
      <c r="AP64" s="44"/>
      <c r="AQ64" s="44"/>
      <c r="AR64" s="44"/>
      <c r="AS64" s="44"/>
      <c r="AT64" s="44"/>
      <c r="AU64" s="44"/>
      <c r="AV64" s="44"/>
      <c r="AW64" s="44"/>
      <c r="AX64" s="44"/>
      <c r="AY64" s="44"/>
      <c r="AZ64" s="44"/>
      <c r="BA64" s="44"/>
      <c r="BB64" s="44"/>
      <c r="BC64" s="44"/>
      <c r="BD64" s="44"/>
      <c r="BE64" s="44"/>
      <c r="BF64" s="44"/>
      <c r="BG64" s="44"/>
      <c r="BH64" s="44"/>
      <c r="BI64" s="44"/>
      <c r="BJ64" s="44"/>
      <c r="BK64" s="44"/>
      <c r="BL64" s="44"/>
      <c r="BM64" s="44"/>
      <c r="BN64" s="44"/>
      <c r="BO64" s="44"/>
      <c r="BP64" s="44"/>
      <c r="BQ64" s="44"/>
      <c r="BR64" s="44"/>
      <c r="BS64" s="44"/>
      <c r="BT64" s="44"/>
      <c r="BU64" s="44"/>
      <c r="BV64" s="44"/>
      <c r="BW64" s="44"/>
      <c r="BX64" s="44"/>
      <c r="BY64" s="44"/>
      <c r="BZ64" s="44"/>
      <c r="CA64" s="44"/>
      <c r="CB64" s="44"/>
      <c r="CC64" s="44"/>
      <c r="CD64" s="44"/>
      <c r="CE64" s="44"/>
      <c r="CF64" s="44"/>
      <c r="CG64" s="44"/>
      <c r="CH64" s="44"/>
      <c r="CI64" s="44"/>
      <c r="CJ64" s="44"/>
      <c r="CK64" s="44"/>
      <c r="CL64" s="44"/>
      <c r="CM64" s="44"/>
      <c r="CN64" s="44"/>
      <c r="CO64" s="44"/>
      <c r="CP64" s="44"/>
      <c r="CQ64" s="44"/>
      <c r="CR64" s="44"/>
      <c r="CS64" s="44"/>
      <c r="CT64" s="44"/>
      <c r="CU64" s="44"/>
      <c r="CV64" s="44"/>
      <c r="CW64" s="44"/>
      <c r="CX64" s="23"/>
      <c r="CY64" s="23"/>
      <c r="CZ64" s="23"/>
      <c r="DA64" s="23"/>
      <c r="DB64" s="23"/>
      <c r="DC64" s="23"/>
      <c r="DD64" s="23"/>
      <c r="DE64" s="23"/>
      <c r="DF64" s="23"/>
      <c r="DG64" s="23"/>
      <c r="DH64" s="23"/>
      <c r="DI64" s="23"/>
      <c r="DJ64" s="23"/>
      <c r="DK64" s="23"/>
      <c r="DL64" s="23"/>
      <c r="DM64" s="23"/>
      <c r="DN64" s="23"/>
      <c r="DO64" s="23"/>
      <c r="DP64" s="23"/>
      <c r="DQ64" s="23"/>
      <c r="DR64" s="23"/>
      <c r="DS64" s="23"/>
      <c r="DT64" s="23"/>
      <c r="DU64" s="23"/>
      <c r="DV64" s="23"/>
      <c r="DW64" s="23"/>
      <c r="DX64" s="23"/>
      <c r="DY64" s="23"/>
      <c r="DZ64" s="23"/>
      <c r="EA64" s="23"/>
    </row>
    <row r="65" spans="1:131" hidden="1">
      <c r="A65" s="23" t="s">
        <v>843</v>
      </c>
      <c r="B65" s="23"/>
      <c r="C65" s="80">
        <v>0</v>
      </c>
      <c r="D65" s="80">
        <v>0</v>
      </c>
      <c r="E65" s="80">
        <v>0</v>
      </c>
      <c r="F65" s="80">
        <v>0</v>
      </c>
      <c r="G65" s="80">
        <v>0</v>
      </c>
      <c r="H65" s="80">
        <v>-119.90751328314691</v>
      </c>
      <c r="I65" s="80">
        <v>0</v>
      </c>
      <c r="J65" s="80">
        <v>9999</v>
      </c>
      <c r="K65" s="80">
        <v>9999</v>
      </c>
      <c r="L65" s="257">
        <v>0</v>
      </c>
      <c r="M65" s="80">
        <v>-1.7740625908700156</v>
      </c>
      <c r="N65" s="80">
        <v>0</v>
      </c>
      <c r="O65" s="80">
        <v>0</v>
      </c>
      <c r="P65" s="80">
        <v>0</v>
      </c>
      <c r="Q65" s="80">
        <v>0</v>
      </c>
      <c r="R65" s="80">
        <v>0</v>
      </c>
      <c r="S65" s="80">
        <v>0</v>
      </c>
      <c r="T65" s="80">
        <v>0</v>
      </c>
      <c r="U65" s="80">
        <v>0</v>
      </c>
      <c r="V65" s="80">
        <v>0</v>
      </c>
      <c r="W65" s="80">
        <v>0</v>
      </c>
      <c r="X65" s="80">
        <v>0</v>
      </c>
      <c r="Y65" s="80">
        <v>0</v>
      </c>
      <c r="Z65" s="80">
        <v>0</v>
      </c>
      <c r="AA65" s="80"/>
      <c r="AB65" s="80">
        <v>0</v>
      </c>
      <c r="AC65" s="80">
        <v>0</v>
      </c>
      <c r="AD65" s="80">
        <v>0</v>
      </c>
      <c r="AE65" s="80">
        <v>0</v>
      </c>
      <c r="AF65" s="80">
        <v>0</v>
      </c>
      <c r="AG65" s="80">
        <v>0</v>
      </c>
      <c r="AH65" s="80">
        <v>0</v>
      </c>
      <c r="AI65" s="80">
        <v>0</v>
      </c>
      <c r="AJ65" s="80">
        <v>0</v>
      </c>
      <c r="AK65" s="80">
        <v>0</v>
      </c>
      <c r="AL65" s="80">
        <v>0</v>
      </c>
      <c r="AM65" s="44">
        <v>0</v>
      </c>
      <c r="AN65" s="44"/>
      <c r="AO65" s="44"/>
      <c r="AP65" s="44"/>
      <c r="AQ65" s="44"/>
      <c r="AR65" s="44"/>
      <c r="AS65" s="44"/>
      <c r="AT65" s="44"/>
      <c r="AU65" s="44"/>
      <c r="AV65" s="44"/>
      <c r="AW65" s="44"/>
      <c r="AX65" s="44"/>
      <c r="AY65" s="44"/>
      <c r="AZ65" s="44"/>
      <c r="BA65" s="44"/>
      <c r="BB65" s="44"/>
      <c r="BC65" s="44"/>
      <c r="BD65" s="44"/>
      <c r="BE65" s="44"/>
      <c r="BF65" s="44"/>
      <c r="BG65" s="44"/>
      <c r="BH65" s="44"/>
      <c r="BI65" s="44"/>
      <c r="BJ65" s="44"/>
      <c r="BK65" s="44"/>
      <c r="BL65" s="44"/>
      <c r="BM65" s="44"/>
      <c r="BN65" s="44"/>
      <c r="BO65" s="44"/>
      <c r="BP65" s="44"/>
      <c r="BQ65" s="44"/>
      <c r="BR65" s="44"/>
      <c r="BS65" s="44"/>
      <c r="BT65" s="44"/>
      <c r="BU65" s="44"/>
      <c r="BV65" s="44"/>
      <c r="BW65" s="44"/>
      <c r="BX65" s="44"/>
      <c r="BY65" s="44"/>
      <c r="BZ65" s="44"/>
      <c r="CA65" s="44"/>
      <c r="CB65" s="44"/>
      <c r="CC65" s="44"/>
      <c r="CD65" s="44"/>
      <c r="CE65" s="44"/>
      <c r="CF65" s="44"/>
      <c r="CG65" s="44"/>
      <c r="CH65" s="44"/>
      <c r="CI65" s="44"/>
      <c r="CJ65" s="44"/>
      <c r="CK65" s="44"/>
      <c r="CL65" s="44"/>
      <c r="CM65" s="44"/>
      <c r="CN65" s="44"/>
      <c r="CO65" s="44"/>
      <c r="CP65" s="44"/>
      <c r="CQ65" s="44"/>
      <c r="CR65" s="44"/>
      <c r="CS65" s="44"/>
      <c r="CT65" s="44"/>
      <c r="CU65" s="44"/>
      <c r="CV65" s="44"/>
      <c r="CW65" s="44"/>
      <c r="CX65" s="23"/>
      <c r="CY65" s="23"/>
      <c r="CZ65" s="23"/>
      <c r="DA65" s="23"/>
      <c r="DB65" s="23"/>
      <c r="DC65" s="23"/>
      <c r="DD65" s="23"/>
      <c r="DE65" s="23"/>
      <c r="DF65" s="23"/>
      <c r="DG65" s="23"/>
      <c r="DH65" s="23"/>
      <c r="DI65" s="23"/>
      <c r="DJ65" s="23"/>
      <c r="DK65" s="23"/>
      <c r="DL65" s="23"/>
      <c r="DM65" s="23"/>
      <c r="DN65" s="23"/>
      <c r="DO65" s="23"/>
      <c r="DP65" s="23"/>
      <c r="DQ65" s="23"/>
      <c r="DR65" s="23"/>
      <c r="DS65" s="23"/>
      <c r="DT65" s="23"/>
      <c r="DU65" s="23"/>
      <c r="DV65" s="23"/>
      <c r="DW65" s="23"/>
      <c r="DX65" s="23"/>
      <c r="DY65" s="23"/>
      <c r="DZ65" s="23"/>
      <c r="EA65" s="23"/>
    </row>
    <row r="66" spans="1:131" hidden="1">
      <c r="A66" s="23" t="s">
        <v>844</v>
      </c>
      <c r="B66" s="23"/>
      <c r="C66" s="80">
        <v>0</v>
      </c>
      <c r="D66" s="80">
        <v>0</v>
      </c>
      <c r="E66" s="80">
        <v>0</v>
      </c>
      <c r="F66" s="80">
        <v>0</v>
      </c>
      <c r="G66" s="80">
        <v>0</v>
      </c>
      <c r="H66" s="80">
        <v>-156.2431233689492</v>
      </c>
      <c r="I66" s="80">
        <v>0</v>
      </c>
      <c r="J66" s="80">
        <v>9999</v>
      </c>
      <c r="K66" s="80">
        <v>9999</v>
      </c>
      <c r="L66" s="257">
        <v>0</v>
      </c>
      <c r="M66" s="80">
        <v>-2.3116573153760887</v>
      </c>
      <c r="N66" s="80">
        <v>0</v>
      </c>
      <c r="O66" s="80">
        <v>0</v>
      </c>
      <c r="P66" s="80">
        <v>0</v>
      </c>
      <c r="Q66" s="80">
        <v>0</v>
      </c>
      <c r="R66" s="80">
        <v>0</v>
      </c>
      <c r="S66" s="80">
        <v>0</v>
      </c>
      <c r="T66" s="80">
        <v>0</v>
      </c>
      <c r="U66" s="80">
        <v>0</v>
      </c>
      <c r="V66" s="80">
        <v>0</v>
      </c>
      <c r="W66" s="80">
        <v>0</v>
      </c>
      <c r="X66" s="80">
        <v>0</v>
      </c>
      <c r="Y66" s="80">
        <v>0</v>
      </c>
      <c r="Z66" s="80">
        <v>0</v>
      </c>
      <c r="AA66" s="80"/>
      <c r="AB66" s="80">
        <v>0</v>
      </c>
      <c r="AC66" s="80">
        <v>0</v>
      </c>
      <c r="AD66" s="80">
        <v>0</v>
      </c>
      <c r="AE66" s="80">
        <v>0</v>
      </c>
      <c r="AF66" s="80">
        <v>0</v>
      </c>
      <c r="AG66" s="80">
        <v>0</v>
      </c>
      <c r="AH66" s="80">
        <v>0</v>
      </c>
      <c r="AI66" s="80">
        <v>0</v>
      </c>
      <c r="AJ66" s="80">
        <v>0</v>
      </c>
      <c r="AK66" s="80">
        <v>0</v>
      </c>
      <c r="AL66" s="80">
        <v>0</v>
      </c>
      <c r="AM66" s="44">
        <v>0</v>
      </c>
      <c r="AN66" s="44"/>
      <c r="AO66" s="44"/>
      <c r="AP66" s="44"/>
      <c r="AQ66" s="44"/>
      <c r="AR66" s="44"/>
      <c r="AS66" s="44"/>
      <c r="AT66" s="44"/>
      <c r="AU66" s="44"/>
      <c r="AV66" s="44"/>
      <c r="AW66" s="44"/>
      <c r="AX66" s="44"/>
      <c r="AY66" s="44"/>
      <c r="AZ66" s="44"/>
      <c r="BA66" s="44"/>
      <c r="BB66" s="44"/>
      <c r="BC66" s="44"/>
      <c r="BD66" s="44"/>
      <c r="BE66" s="44"/>
      <c r="BF66" s="44"/>
      <c r="BG66" s="44"/>
      <c r="BH66" s="44"/>
      <c r="BI66" s="44"/>
      <c r="BJ66" s="44"/>
      <c r="BK66" s="44"/>
      <c r="BL66" s="44"/>
      <c r="BM66" s="44"/>
      <c r="BN66" s="44"/>
      <c r="BO66" s="44"/>
      <c r="BP66" s="44"/>
      <c r="BQ66" s="44"/>
      <c r="BR66" s="44"/>
      <c r="BS66" s="44"/>
      <c r="BT66" s="44"/>
      <c r="BU66" s="44"/>
      <c r="BV66" s="44"/>
      <c r="BW66" s="44"/>
      <c r="BX66" s="44"/>
      <c r="BY66" s="44"/>
      <c r="BZ66" s="44"/>
      <c r="CA66" s="44"/>
      <c r="CB66" s="44"/>
      <c r="CC66" s="44"/>
      <c r="CD66" s="44"/>
      <c r="CE66" s="44"/>
      <c r="CF66" s="44"/>
      <c r="CG66" s="44"/>
      <c r="CH66" s="44"/>
      <c r="CI66" s="44"/>
      <c r="CJ66" s="44"/>
      <c r="CK66" s="44"/>
      <c r="CL66" s="44"/>
      <c r="CM66" s="44"/>
      <c r="CN66" s="44"/>
      <c r="CO66" s="44"/>
      <c r="CP66" s="44"/>
      <c r="CQ66" s="44"/>
      <c r="CR66" s="44"/>
      <c r="CS66" s="44"/>
      <c r="CT66" s="44"/>
      <c r="CU66" s="44"/>
      <c r="CV66" s="44"/>
      <c r="CW66" s="44"/>
      <c r="CX66" s="23"/>
      <c r="CY66" s="23"/>
      <c r="CZ66" s="23"/>
      <c r="DA66" s="23"/>
      <c r="DB66" s="23"/>
      <c r="DC66" s="23"/>
      <c r="DD66" s="23"/>
      <c r="DE66" s="23"/>
      <c r="DF66" s="23"/>
      <c r="DG66" s="23"/>
      <c r="DH66" s="23"/>
      <c r="DI66" s="23"/>
      <c r="DJ66" s="23"/>
      <c r="DK66" s="23"/>
      <c r="DL66" s="23"/>
      <c r="DM66" s="23"/>
      <c r="DN66" s="23"/>
      <c r="DO66" s="23"/>
      <c r="DP66" s="23"/>
      <c r="DQ66" s="23"/>
      <c r="DR66" s="23"/>
      <c r="DS66" s="23"/>
      <c r="DT66" s="23"/>
      <c r="DU66" s="23"/>
      <c r="DV66" s="23"/>
      <c r="DW66" s="23"/>
      <c r="DX66" s="23"/>
      <c r="DY66" s="23"/>
      <c r="DZ66" s="23"/>
      <c r="EA66" s="23"/>
    </row>
    <row r="67" spans="1:131" hidden="1">
      <c r="A67" s="23" t="s">
        <v>845</v>
      </c>
      <c r="B67" s="23"/>
      <c r="C67" s="80">
        <v>0</v>
      </c>
      <c r="D67" s="80">
        <v>0</v>
      </c>
      <c r="E67" s="80">
        <v>0</v>
      </c>
      <c r="F67" s="80">
        <v>0</v>
      </c>
      <c r="G67" s="80">
        <v>0</v>
      </c>
      <c r="H67" s="80">
        <v>-141.70887933462839</v>
      </c>
      <c r="I67" s="80">
        <v>0</v>
      </c>
      <c r="J67" s="80">
        <v>9999</v>
      </c>
      <c r="K67" s="80">
        <v>9999</v>
      </c>
      <c r="L67" s="257">
        <v>0</v>
      </c>
      <c r="M67" s="80">
        <v>-2.0966194255736608</v>
      </c>
      <c r="N67" s="80">
        <v>0</v>
      </c>
      <c r="O67" s="80">
        <v>0</v>
      </c>
      <c r="P67" s="80">
        <v>0</v>
      </c>
      <c r="Q67" s="80">
        <v>0</v>
      </c>
      <c r="R67" s="80">
        <v>0</v>
      </c>
      <c r="S67" s="80">
        <v>0</v>
      </c>
      <c r="T67" s="80">
        <v>0</v>
      </c>
      <c r="U67" s="80">
        <v>0</v>
      </c>
      <c r="V67" s="80">
        <v>0</v>
      </c>
      <c r="W67" s="80">
        <v>0</v>
      </c>
      <c r="X67" s="80">
        <v>0</v>
      </c>
      <c r="Y67" s="80">
        <v>0</v>
      </c>
      <c r="Z67" s="80">
        <v>0</v>
      </c>
      <c r="AA67" s="80"/>
      <c r="AB67" s="80">
        <v>0</v>
      </c>
      <c r="AC67" s="80">
        <v>0</v>
      </c>
      <c r="AD67" s="80">
        <v>0</v>
      </c>
      <c r="AE67" s="80">
        <v>0</v>
      </c>
      <c r="AF67" s="80">
        <v>0</v>
      </c>
      <c r="AG67" s="80">
        <v>0</v>
      </c>
      <c r="AH67" s="80">
        <v>0</v>
      </c>
      <c r="AI67" s="80">
        <v>0</v>
      </c>
      <c r="AJ67" s="80">
        <v>0</v>
      </c>
      <c r="AK67" s="80">
        <v>0</v>
      </c>
      <c r="AL67" s="80">
        <v>0</v>
      </c>
      <c r="AM67" s="44">
        <v>0</v>
      </c>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c r="CD67" s="44"/>
      <c r="CE67" s="44"/>
      <c r="CF67" s="44"/>
      <c r="CG67" s="44"/>
      <c r="CH67" s="44"/>
      <c r="CI67" s="44"/>
      <c r="CJ67" s="44"/>
      <c r="CK67" s="44"/>
      <c r="CL67" s="44"/>
      <c r="CM67" s="44"/>
      <c r="CN67" s="44"/>
      <c r="CO67" s="44"/>
      <c r="CP67" s="44"/>
      <c r="CQ67" s="44"/>
      <c r="CR67" s="44"/>
      <c r="CS67" s="44"/>
      <c r="CT67" s="44"/>
      <c r="CU67" s="44"/>
      <c r="CV67" s="44"/>
      <c r="CW67" s="44"/>
      <c r="CX67" s="23"/>
      <c r="CY67" s="23"/>
      <c r="CZ67" s="23"/>
      <c r="DA67" s="23"/>
      <c r="DB67" s="23"/>
      <c r="DC67" s="23"/>
      <c r="DD67" s="23"/>
      <c r="DE67" s="23"/>
      <c r="DF67" s="23"/>
      <c r="DG67" s="23"/>
      <c r="DH67" s="23"/>
      <c r="DI67" s="23"/>
      <c r="DJ67" s="23"/>
      <c r="DK67" s="23"/>
      <c r="DL67" s="23"/>
      <c r="DM67" s="23"/>
      <c r="DN67" s="23"/>
      <c r="DO67" s="23"/>
      <c r="DP67" s="23"/>
      <c r="DQ67" s="23"/>
      <c r="DR67" s="23"/>
      <c r="DS67" s="23"/>
      <c r="DT67" s="23"/>
      <c r="DU67" s="23"/>
      <c r="DV67" s="23"/>
      <c r="DW67" s="23"/>
      <c r="DX67" s="23"/>
      <c r="DY67" s="23"/>
      <c r="DZ67" s="23"/>
      <c r="EA67" s="23"/>
    </row>
    <row r="68" spans="1:131" hidden="1">
      <c r="A68" s="23" t="s">
        <v>846</v>
      </c>
      <c r="B68" s="23"/>
      <c r="C68" s="80">
        <v>0</v>
      </c>
      <c r="D68" s="80">
        <v>0</v>
      </c>
      <c r="E68" s="80">
        <v>0</v>
      </c>
      <c r="F68" s="80">
        <v>0</v>
      </c>
      <c r="G68" s="80">
        <v>0</v>
      </c>
      <c r="H68" s="80">
        <v>-112.64039126598654</v>
      </c>
      <c r="I68" s="80">
        <v>0</v>
      </c>
      <c r="J68" s="80">
        <v>9999</v>
      </c>
      <c r="K68" s="80">
        <v>9999</v>
      </c>
      <c r="L68" s="257">
        <v>0</v>
      </c>
      <c r="M68" s="80">
        <v>-1.6665436459688066</v>
      </c>
      <c r="N68" s="80">
        <v>0</v>
      </c>
      <c r="O68" s="80">
        <v>0</v>
      </c>
      <c r="P68" s="80">
        <v>0</v>
      </c>
      <c r="Q68" s="80">
        <v>0</v>
      </c>
      <c r="R68" s="80">
        <v>0</v>
      </c>
      <c r="S68" s="80">
        <v>0</v>
      </c>
      <c r="T68" s="80">
        <v>0</v>
      </c>
      <c r="U68" s="80">
        <v>0</v>
      </c>
      <c r="V68" s="80">
        <v>0</v>
      </c>
      <c r="W68" s="80">
        <v>0</v>
      </c>
      <c r="X68" s="80">
        <v>0</v>
      </c>
      <c r="Y68" s="80">
        <v>0</v>
      </c>
      <c r="Z68" s="80">
        <v>0</v>
      </c>
      <c r="AA68" s="80"/>
      <c r="AB68" s="80">
        <v>0</v>
      </c>
      <c r="AC68" s="80">
        <v>0</v>
      </c>
      <c r="AD68" s="80">
        <v>0</v>
      </c>
      <c r="AE68" s="80">
        <v>0</v>
      </c>
      <c r="AF68" s="80">
        <v>0</v>
      </c>
      <c r="AG68" s="80">
        <v>0</v>
      </c>
      <c r="AH68" s="80">
        <v>0</v>
      </c>
      <c r="AI68" s="80">
        <v>0</v>
      </c>
      <c r="AJ68" s="80">
        <v>0</v>
      </c>
      <c r="AK68" s="80">
        <v>0</v>
      </c>
      <c r="AL68" s="80">
        <v>0</v>
      </c>
      <c r="AM68" s="44">
        <v>0</v>
      </c>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c r="CA68" s="44"/>
      <c r="CB68" s="44"/>
      <c r="CC68" s="44"/>
      <c r="CD68" s="44"/>
      <c r="CE68" s="44"/>
      <c r="CF68" s="44"/>
      <c r="CG68" s="44"/>
      <c r="CH68" s="44"/>
      <c r="CI68" s="44"/>
      <c r="CJ68" s="44"/>
      <c r="CK68" s="44"/>
      <c r="CL68" s="44"/>
      <c r="CM68" s="44"/>
      <c r="CN68" s="44"/>
      <c r="CO68" s="44"/>
      <c r="CP68" s="44"/>
      <c r="CQ68" s="44"/>
      <c r="CR68" s="44"/>
      <c r="CS68" s="44"/>
      <c r="CT68" s="44"/>
      <c r="CU68" s="44"/>
      <c r="CV68" s="44"/>
      <c r="CW68" s="44"/>
      <c r="CX68" s="23"/>
      <c r="CY68" s="23"/>
      <c r="CZ68" s="23"/>
      <c r="DA68" s="23"/>
      <c r="DB68" s="23"/>
      <c r="DC68" s="23"/>
      <c r="DD68" s="23"/>
      <c r="DE68" s="23"/>
      <c r="DF68" s="23"/>
      <c r="DG68" s="23"/>
      <c r="DH68" s="23"/>
      <c r="DI68" s="23"/>
      <c r="DJ68" s="23"/>
      <c r="DK68" s="23"/>
      <c r="DL68" s="23"/>
      <c r="DM68" s="23"/>
      <c r="DN68" s="23"/>
      <c r="DO68" s="23"/>
      <c r="DP68" s="23"/>
      <c r="DQ68" s="23"/>
      <c r="DR68" s="23"/>
      <c r="DS68" s="23"/>
      <c r="DT68" s="23"/>
      <c r="DU68" s="23"/>
      <c r="DV68" s="23"/>
      <c r="DW68" s="23"/>
      <c r="DX68" s="23"/>
      <c r="DY68" s="23"/>
      <c r="DZ68" s="23"/>
      <c r="EA68" s="23"/>
    </row>
    <row r="69" spans="1:131" hidden="1">
      <c r="A69" s="23" t="s">
        <v>847</v>
      </c>
      <c r="B69" s="23"/>
      <c r="C69" s="80">
        <v>0</v>
      </c>
      <c r="D69" s="80">
        <v>0</v>
      </c>
      <c r="E69" s="80">
        <v>0</v>
      </c>
      <c r="F69" s="80">
        <v>0</v>
      </c>
      <c r="G69" s="80">
        <v>0</v>
      </c>
      <c r="H69" s="80">
        <v>-79.530594448010049</v>
      </c>
      <c r="I69" s="80">
        <v>0</v>
      </c>
      <c r="J69" s="80">
        <v>9999</v>
      </c>
      <c r="K69" s="80">
        <v>9999</v>
      </c>
      <c r="L69" s="257">
        <v>0</v>
      </c>
      <c r="M69" s="80">
        <v>-1.1827083817970334</v>
      </c>
      <c r="N69" s="80">
        <v>0</v>
      </c>
      <c r="O69" s="80">
        <v>0</v>
      </c>
      <c r="P69" s="80">
        <v>0</v>
      </c>
      <c r="Q69" s="80">
        <v>0</v>
      </c>
      <c r="R69" s="80">
        <v>0</v>
      </c>
      <c r="S69" s="80">
        <v>0</v>
      </c>
      <c r="T69" s="80">
        <v>0</v>
      </c>
      <c r="U69" s="80">
        <v>0</v>
      </c>
      <c r="V69" s="80">
        <v>0</v>
      </c>
      <c r="W69" s="80">
        <v>0</v>
      </c>
      <c r="X69" s="80">
        <v>0</v>
      </c>
      <c r="Y69" s="80">
        <v>0</v>
      </c>
      <c r="Z69" s="80">
        <v>0</v>
      </c>
      <c r="AA69" s="80"/>
      <c r="AB69" s="80">
        <v>0</v>
      </c>
      <c r="AC69" s="80">
        <v>0</v>
      </c>
      <c r="AD69" s="80">
        <v>0</v>
      </c>
      <c r="AE69" s="80">
        <v>0</v>
      </c>
      <c r="AF69" s="80">
        <v>0</v>
      </c>
      <c r="AG69" s="80">
        <v>0</v>
      </c>
      <c r="AH69" s="80">
        <v>0</v>
      </c>
      <c r="AI69" s="80">
        <v>0</v>
      </c>
      <c r="AJ69" s="80">
        <v>0</v>
      </c>
      <c r="AK69" s="80">
        <v>0</v>
      </c>
      <c r="AL69" s="80">
        <v>0</v>
      </c>
      <c r="AM69" s="44">
        <v>0</v>
      </c>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c r="CA69" s="44"/>
      <c r="CB69" s="44"/>
      <c r="CC69" s="44"/>
      <c r="CD69" s="44"/>
      <c r="CE69" s="44"/>
      <c r="CF69" s="44"/>
      <c r="CG69" s="44"/>
      <c r="CH69" s="44"/>
      <c r="CI69" s="44"/>
      <c r="CJ69" s="44"/>
      <c r="CK69" s="44"/>
      <c r="CL69" s="44"/>
      <c r="CM69" s="44"/>
      <c r="CN69" s="44"/>
      <c r="CO69" s="44"/>
      <c r="CP69" s="44"/>
      <c r="CQ69" s="44"/>
      <c r="CR69" s="44"/>
      <c r="CS69" s="44"/>
      <c r="CT69" s="44"/>
      <c r="CU69" s="44"/>
      <c r="CV69" s="44"/>
      <c r="CW69" s="44"/>
      <c r="CX69" s="23"/>
      <c r="CY69" s="23"/>
      <c r="CZ69" s="23"/>
      <c r="DA69" s="23"/>
      <c r="DB69" s="23"/>
      <c r="DC69" s="23"/>
      <c r="DD69" s="23"/>
      <c r="DE69" s="23"/>
      <c r="DF69" s="23"/>
      <c r="DG69" s="23"/>
      <c r="DH69" s="23"/>
      <c r="DI69" s="23"/>
      <c r="DJ69" s="23"/>
      <c r="DK69" s="23"/>
      <c r="DL69" s="23"/>
      <c r="DM69" s="23"/>
      <c r="DN69" s="23"/>
      <c r="DO69" s="23"/>
      <c r="DP69" s="23"/>
      <c r="DQ69" s="23"/>
      <c r="DR69" s="23"/>
      <c r="DS69" s="23"/>
      <c r="DT69" s="23"/>
      <c r="DU69" s="23"/>
      <c r="DV69" s="23"/>
      <c r="DW69" s="23"/>
      <c r="DX69" s="23"/>
      <c r="DY69" s="23"/>
      <c r="DZ69" s="23"/>
      <c r="EA69" s="23"/>
    </row>
    <row r="70" spans="1:131" hidden="1">
      <c r="A70" s="23" t="s">
        <v>848</v>
      </c>
      <c r="B70" s="23"/>
      <c r="C70" s="80">
        <v>0</v>
      </c>
      <c r="D70" s="80">
        <v>0</v>
      </c>
      <c r="E70" s="80">
        <v>0</v>
      </c>
      <c r="F70" s="80">
        <v>0</v>
      </c>
      <c r="G70" s="80">
        <v>0</v>
      </c>
      <c r="H70" s="80">
        <v>-140.98605379419951</v>
      </c>
      <c r="I70" s="80">
        <v>0</v>
      </c>
      <c r="J70" s="80">
        <v>9999</v>
      </c>
      <c r="K70" s="80">
        <v>9999</v>
      </c>
      <c r="L70" s="257">
        <v>0</v>
      </c>
      <c r="M70" s="80">
        <v>-2.0966194040947452</v>
      </c>
      <c r="N70" s="80">
        <v>0</v>
      </c>
      <c r="O70" s="80">
        <v>0</v>
      </c>
      <c r="P70" s="80">
        <v>0</v>
      </c>
      <c r="Q70" s="80">
        <v>0</v>
      </c>
      <c r="R70" s="80">
        <v>0</v>
      </c>
      <c r="S70" s="80">
        <v>0</v>
      </c>
      <c r="T70" s="80">
        <v>0</v>
      </c>
      <c r="U70" s="80">
        <v>0</v>
      </c>
      <c r="V70" s="80">
        <v>0</v>
      </c>
      <c r="W70" s="80">
        <v>0</v>
      </c>
      <c r="X70" s="80">
        <v>0</v>
      </c>
      <c r="Y70" s="80">
        <v>0</v>
      </c>
      <c r="Z70" s="80">
        <v>0</v>
      </c>
      <c r="AA70" s="80"/>
      <c r="AB70" s="80">
        <v>0</v>
      </c>
      <c r="AC70" s="80">
        <v>0</v>
      </c>
      <c r="AD70" s="80">
        <v>0</v>
      </c>
      <c r="AE70" s="80">
        <v>0</v>
      </c>
      <c r="AF70" s="80">
        <v>0</v>
      </c>
      <c r="AG70" s="80">
        <v>0</v>
      </c>
      <c r="AH70" s="80">
        <v>0</v>
      </c>
      <c r="AI70" s="80">
        <v>0</v>
      </c>
      <c r="AJ70" s="80">
        <v>0</v>
      </c>
      <c r="AK70" s="80">
        <v>0</v>
      </c>
      <c r="AL70" s="80">
        <v>0</v>
      </c>
      <c r="AM70" s="44">
        <v>0</v>
      </c>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c r="CA70" s="44"/>
      <c r="CB70" s="44"/>
      <c r="CC70" s="44"/>
      <c r="CD70" s="44"/>
      <c r="CE70" s="44"/>
      <c r="CF70" s="44"/>
      <c r="CG70" s="44"/>
      <c r="CH70" s="44"/>
      <c r="CI70" s="44"/>
      <c r="CJ70" s="44"/>
      <c r="CK70" s="44"/>
      <c r="CL70" s="44"/>
      <c r="CM70" s="44"/>
      <c r="CN70" s="44"/>
      <c r="CO70" s="44"/>
      <c r="CP70" s="44"/>
      <c r="CQ70" s="44"/>
      <c r="CR70" s="44"/>
      <c r="CS70" s="44"/>
      <c r="CT70" s="44"/>
      <c r="CU70" s="44"/>
      <c r="CV70" s="44"/>
      <c r="CW70" s="44"/>
      <c r="CX70" s="23"/>
      <c r="CY70" s="23"/>
      <c r="CZ70" s="23"/>
      <c r="DA70" s="23"/>
      <c r="DB70" s="23"/>
      <c r="DC70" s="23"/>
      <c r="DD70" s="23"/>
      <c r="DE70" s="23"/>
      <c r="DF70" s="23"/>
      <c r="DG70" s="23"/>
      <c r="DH70" s="23"/>
      <c r="DI70" s="23"/>
      <c r="DJ70" s="23"/>
      <c r="DK70" s="23"/>
      <c r="DL70" s="23"/>
      <c r="DM70" s="23"/>
      <c r="DN70" s="23"/>
      <c r="DO70" s="23"/>
      <c r="DP70" s="23"/>
      <c r="DQ70" s="23"/>
      <c r="DR70" s="23"/>
      <c r="DS70" s="23"/>
      <c r="DT70" s="23"/>
      <c r="DU70" s="23"/>
      <c r="DV70" s="23"/>
      <c r="DW70" s="23"/>
      <c r="DX70" s="23"/>
      <c r="DY70" s="23"/>
      <c r="DZ70" s="23"/>
      <c r="EA70" s="23"/>
    </row>
    <row r="71" spans="1:131" hidden="1">
      <c r="A71" s="23" t="s">
        <v>849</v>
      </c>
      <c r="B71" s="23"/>
      <c r="C71" s="80">
        <v>0</v>
      </c>
      <c r="D71" s="80">
        <v>0</v>
      </c>
      <c r="E71" s="80">
        <v>0</v>
      </c>
      <c r="F71" s="80">
        <v>0</v>
      </c>
      <c r="G71" s="80">
        <v>0</v>
      </c>
      <c r="H71" s="80">
        <v>-213.89261750229392</v>
      </c>
      <c r="I71" s="80">
        <v>0</v>
      </c>
      <c r="J71" s="80">
        <v>9999</v>
      </c>
      <c r="K71" s="80">
        <v>9999</v>
      </c>
      <c r="L71" s="257">
        <v>0</v>
      </c>
      <c r="M71" s="80">
        <v>-3.1718088273221654</v>
      </c>
      <c r="N71" s="80">
        <v>0</v>
      </c>
      <c r="O71" s="80">
        <v>0</v>
      </c>
      <c r="P71" s="80">
        <v>0</v>
      </c>
      <c r="Q71" s="80">
        <v>0</v>
      </c>
      <c r="R71" s="80">
        <v>0</v>
      </c>
      <c r="S71" s="80">
        <v>0</v>
      </c>
      <c r="T71" s="80">
        <v>0</v>
      </c>
      <c r="U71" s="80">
        <v>0</v>
      </c>
      <c r="V71" s="80">
        <v>0</v>
      </c>
      <c r="W71" s="80">
        <v>0</v>
      </c>
      <c r="X71" s="80">
        <v>0</v>
      </c>
      <c r="Y71" s="80">
        <v>0</v>
      </c>
      <c r="Z71" s="80">
        <v>0</v>
      </c>
      <c r="AA71" s="80"/>
      <c r="AB71" s="80">
        <v>0</v>
      </c>
      <c r="AC71" s="80">
        <v>0</v>
      </c>
      <c r="AD71" s="80">
        <v>0</v>
      </c>
      <c r="AE71" s="80">
        <v>0</v>
      </c>
      <c r="AF71" s="80">
        <v>0</v>
      </c>
      <c r="AG71" s="80">
        <v>0</v>
      </c>
      <c r="AH71" s="80">
        <v>0</v>
      </c>
      <c r="AI71" s="80">
        <v>0</v>
      </c>
      <c r="AJ71" s="80">
        <v>0</v>
      </c>
      <c r="AK71" s="80">
        <v>0</v>
      </c>
      <c r="AL71" s="80">
        <v>0</v>
      </c>
      <c r="AM71" s="44">
        <v>0</v>
      </c>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4"/>
      <c r="CH71" s="44"/>
      <c r="CI71" s="44"/>
      <c r="CJ71" s="44"/>
      <c r="CK71" s="44"/>
      <c r="CL71" s="44"/>
      <c r="CM71" s="44"/>
      <c r="CN71" s="44"/>
      <c r="CO71" s="44"/>
      <c r="CP71" s="44"/>
      <c r="CQ71" s="44"/>
      <c r="CR71" s="44"/>
      <c r="CS71" s="44"/>
      <c r="CT71" s="44"/>
      <c r="CU71" s="44"/>
      <c r="CV71" s="44"/>
      <c r="CW71" s="44"/>
      <c r="CX71" s="23"/>
      <c r="CY71" s="23"/>
      <c r="CZ71" s="23"/>
      <c r="DA71" s="23"/>
      <c r="DB71" s="23"/>
      <c r="DC71" s="23"/>
      <c r="DD71" s="23"/>
      <c r="DE71" s="23"/>
      <c r="DF71" s="23"/>
      <c r="DG71" s="23"/>
      <c r="DH71" s="23"/>
      <c r="DI71" s="23"/>
      <c r="DJ71" s="23"/>
      <c r="DK71" s="23"/>
      <c r="DL71" s="23"/>
      <c r="DM71" s="23"/>
      <c r="DN71" s="23"/>
      <c r="DO71" s="23"/>
      <c r="DP71" s="23"/>
      <c r="DQ71" s="23"/>
      <c r="DR71" s="23"/>
      <c r="DS71" s="23"/>
      <c r="DT71" s="23"/>
      <c r="DU71" s="23"/>
      <c r="DV71" s="23"/>
      <c r="DW71" s="23"/>
      <c r="DX71" s="23"/>
      <c r="DY71" s="23"/>
      <c r="DZ71" s="23"/>
      <c r="EA71" s="23"/>
    </row>
    <row r="72" spans="1:131" hidden="1">
      <c r="A72" s="23" t="s">
        <v>850</v>
      </c>
      <c r="B72" s="23"/>
      <c r="C72" s="80">
        <v>0</v>
      </c>
      <c r="D72" s="80">
        <v>0</v>
      </c>
      <c r="E72" s="80">
        <v>0</v>
      </c>
      <c r="F72" s="80">
        <v>0</v>
      </c>
      <c r="G72" s="80">
        <v>0</v>
      </c>
      <c r="H72" s="80">
        <v>-142.66760700385581</v>
      </c>
      <c r="I72" s="80">
        <v>0</v>
      </c>
      <c r="J72" s="80">
        <v>9999</v>
      </c>
      <c r="K72" s="80">
        <v>9999</v>
      </c>
      <c r="L72" s="257">
        <v>0</v>
      </c>
      <c r="M72" s="80">
        <v>-2.1503788519622464</v>
      </c>
      <c r="N72" s="80">
        <v>0</v>
      </c>
      <c r="O72" s="80">
        <v>0</v>
      </c>
      <c r="P72" s="80">
        <v>0</v>
      </c>
      <c r="Q72" s="80">
        <v>0</v>
      </c>
      <c r="R72" s="80">
        <v>0</v>
      </c>
      <c r="S72" s="80">
        <v>0</v>
      </c>
      <c r="T72" s="80">
        <v>0</v>
      </c>
      <c r="U72" s="80">
        <v>0</v>
      </c>
      <c r="V72" s="80">
        <v>0</v>
      </c>
      <c r="W72" s="80">
        <v>0</v>
      </c>
      <c r="X72" s="80">
        <v>0</v>
      </c>
      <c r="Y72" s="80">
        <v>0</v>
      </c>
      <c r="Z72" s="80">
        <v>0</v>
      </c>
      <c r="AA72" s="80"/>
      <c r="AB72" s="80">
        <v>0</v>
      </c>
      <c r="AC72" s="80">
        <v>0</v>
      </c>
      <c r="AD72" s="80">
        <v>0</v>
      </c>
      <c r="AE72" s="80">
        <v>0</v>
      </c>
      <c r="AF72" s="80">
        <v>0</v>
      </c>
      <c r="AG72" s="80">
        <v>0</v>
      </c>
      <c r="AH72" s="80">
        <v>0</v>
      </c>
      <c r="AI72" s="80">
        <v>0</v>
      </c>
      <c r="AJ72" s="80">
        <v>0</v>
      </c>
      <c r="AK72" s="80">
        <v>0</v>
      </c>
      <c r="AL72" s="80">
        <v>0</v>
      </c>
      <c r="AM72" s="44">
        <v>0</v>
      </c>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4"/>
      <c r="CH72" s="44"/>
      <c r="CI72" s="44"/>
      <c r="CJ72" s="44"/>
      <c r="CK72" s="44"/>
      <c r="CL72" s="44"/>
      <c r="CM72" s="44"/>
      <c r="CN72" s="44"/>
      <c r="CO72" s="44"/>
      <c r="CP72" s="44"/>
      <c r="CQ72" s="44"/>
      <c r="CR72" s="44"/>
      <c r="CS72" s="44"/>
      <c r="CT72" s="44"/>
      <c r="CU72" s="44"/>
      <c r="CV72" s="44"/>
      <c r="CW72" s="44"/>
      <c r="CX72" s="23"/>
      <c r="CY72" s="23"/>
      <c r="CZ72" s="23"/>
      <c r="DA72" s="23"/>
      <c r="DB72" s="23"/>
      <c r="DC72" s="23"/>
      <c r="DD72" s="23"/>
      <c r="DE72" s="23"/>
      <c r="DF72" s="23"/>
      <c r="DG72" s="23"/>
      <c r="DH72" s="23"/>
      <c r="DI72" s="23"/>
      <c r="DJ72" s="23"/>
      <c r="DK72" s="23"/>
      <c r="DL72" s="23"/>
      <c r="DM72" s="23"/>
      <c r="DN72" s="23"/>
      <c r="DO72" s="23"/>
      <c r="DP72" s="23"/>
      <c r="DQ72" s="23"/>
      <c r="DR72" s="23"/>
      <c r="DS72" s="23"/>
      <c r="DT72" s="23"/>
      <c r="DU72" s="23"/>
      <c r="DV72" s="23"/>
      <c r="DW72" s="23"/>
      <c r="DX72" s="23"/>
      <c r="DY72" s="23"/>
      <c r="DZ72" s="23"/>
      <c r="EA72" s="23"/>
    </row>
    <row r="73" spans="1:131" hidden="1">
      <c r="A73" s="23" t="s">
        <v>851</v>
      </c>
      <c r="B73" s="23"/>
      <c r="C73" s="80">
        <v>0</v>
      </c>
      <c r="D73" s="80">
        <v>0</v>
      </c>
      <c r="E73" s="80">
        <v>0</v>
      </c>
      <c r="F73" s="80">
        <v>0</v>
      </c>
      <c r="G73" s="80">
        <v>0</v>
      </c>
      <c r="H73" s="80">
        <v>-243.63062456852035</v>
      </c>
      <c r="I73" s="80">
        <v>0</v>
      </c>
      <c r="J73" s="80">
        <v>9999</v>
      </c>
      <c r="K73" s="80">
        <v>9999</v>
      </c>
      <c r="L73" s="257">
        <v>0</v>
      </c>
      <c r="M73" s="80">
        <v>-3.8706819839999973</v>
      </c>
      <c r="N73" s="80">
        <v>0</v>
      </c>
      <c r="O73" s="80">
        <v>0</v>
      </c>
      <c r="P73" s="80">
        <v>0</v>
      </c>
      <c r="Q73" s="80">
        <v>0</v>
      </c>
      <c r="R73" s="80">
        <v>0</v>
      </c>
      <c r="S73" s="80">
        <v>0</v>
      </c>
      <c r="T73" s="80">
        <v>0</v>
      </c>
      <c r="U73" s="80">
        <v>0</v>
      </c>
      <c r="V73" s="80">
        <v>0</v>
      </c>
      <c r="W73" s="80">
        <v>0</v>
      </c>
      <c r="X73" s="80">
        <v>0</v>
      </c>
      <c r="Y73" s="80">
        <v>0</v>
      </c>
      <c r="Z73" s="80">
        <v>0</v>
      </c>
      <c r="AA73" s="80"/>
      <c r="AB73" s="80">
        <v>0</v>
      </c>
      <c r="AC73" s="80">
        <v>0</v>
      </c>
      <c r="AD73" s="80">
        <v>0</v>
      </c>
      <c r="AE73" s="80">
        <v>0</v>
      </c>
      <c r="AF73" s="80">
        <v>0</v>
      </c>
      <c r="AG73" s="80">
        <v>0</v>
      </c>
      <c r="AH73" s="80">
        <v>0</v>
      </c>
      <c r="AI73" s="80">
        <v>0</v>
      </c>
      <c r="AJ73" s="80">
        <v>0</v>
      </c>
      <c r="AK73" s="80">
        <v>0</v>
      </c>
      <c r="AL73" s="80">
        <v>0</v>
      </c>
      <c r="AM73" s="44">
        <v>0</v>
      </c>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44"/>
      <c r="CF73" s="44"/>
      <c r="CG73" s="44"/>
      <c r="CH73" s="44"/>
      <c r="CI73" s="44"/>
      <c r="CJ73" s="44"/>
      <c r="CK73" s="44"/>
      <c r="CL73" s="44"/>
      <c r="CM73" s="44"/>
      <c r="CN73" s="44"/>
      <c r="CO73" s="44"/>
      <c r="CP73" s="44"/>
      <c r="CQ73" s="44"/>
      <c r="CR73" s="44"/>
      <c r="CS73" s="44"/>
      <c r="CT73" s="44"/>
      <c r="CU73" s="44"/>
      <c r="CV73" s="44"/>
      <c r="CW73" s="44"/>
      <c r="CX73" s="23"/>
      <c r="CY73" s="23"/>
      <c r="CZ73" s="23"/>
      <c r="DA73" s="23"/>
      <c r="DB73" s="23"/>
      <c r="DC73" s="23"/>
      <c r="DD73" s="23"/>
      <c r="DE73" s="23"/>
      <c r="DF73" s="23"/>
      <c r="DG73" s="23"/>
      <c r="DH73" s="23"/>
      <c r="DI73" s="23"/>
      <c r="DJ73" s="23"/>
      <c r="DK73" s="23"/>
      <c r="DL73" s="23"/>
      <c r="DM73" s="23"/>
      <c r="DN73" s="23"/>
      <c r="DO73" s="23"/>
      <c r="DP73" s="23"/>
      <c r="DQ73" s="23"/>
      <c r="DR73" s="23"/>
      <c r="DS73" s="23"/>
      <c r="DT73" s="23"/>
      <c r="DU73" s="23"/>
      <c r="DV73" s="23"/>
      <c r="DW73" s="23"/>
      <c r="DX73" s="23"/>
      <c r="DY73" s="23"/>
      <c r="DZ73" s="23"/>
      <c r="EA73" s="23"/>
    </row>
    <row r="74" spans="1:131" hidden="1">
      <c r="A74" s="23" t="s">
        <v>852</v>
      </c>
      <c r="B74" s="23"/>
      <c r="C74" s="80">
        <v>0</v>
      </c>
      <c r="D74" s="80">
        <v>0</v>
      </c>
      <c r="E74" s="80">
        <v>0</v>
      </c>
      <c r="F74" s="80">
        <v>0</v>
      </c>
      <c r="G74" s="80">
        <v>0</v>
      </c>
      <c r="H74" s="80">
        <v>-135.35034698251158</v>
      </c>
      <c r="I74" s="80">
        <v>0</v>
      </c>
      <c r="J74" s="80">
        <v>9999</v>
      </c>
      <c r="K74" s="80">
        <v>9999</v>
      </c>
      <c r="L74" s="257">
        <v>0</v>
      </c>
      <c r="M74" s="80">
        <v>-2.1503788799999999</v>
      </c>
      <c r="N74" s="80">
        <v>0</v>
      </c>
      <c r="O74" s="80">
        <v>0</v>
      </c>
      <c r="P74" s="80">
        <v>0</v>
      </c>
      <c r="Q74" s="80">
        <v>0</v>
      </c>
      <c r="R74" s="80">
        <v>0</v>
      </c>
      <c r="S74" s="80">
        <v>0</v>
      </c>
      <c r="T74" s="80">
        <v>0</v>
      </c>
      <c r="U74" s="80">
        <v>0</v>
      </c>
      <c r="V74" s="80">
        <v>0</v>
      </c>
      <c r="W74" s="80">
        <v>0</v>
      </c>
      <c r="X74" s="80">
        <v>0</v>
      </c>
      <c r="Y74" s="80">
        <v>0</v>
      </c>
      <c r="Z74" s="80">
        <v>0</v>
      </c>
      <c r="AA74" s="80"/>
      <c r="AB74" s="80">
        <v>0</v>
      </c>
      <c r="AC74" s="80">
        <v>0</v>
      </c>
      <c r="AD74" s="80">
        <v>0</v>
      </c>
      <c r="AE74" s="80">
        <v>0</v>
      </c>
      <c r="AF74" s="80">
        <v>0</v>
      </c>
      <c r="AG74" s="80">
        <v>0</v>
      </c>
      <c r="AH74" s="80">
        <v>0</v>
      </c>
      <c r="AI74" s="80">
        <v>0</v>
      </c>
      <c r="AJ74" s="80">
        <v>0</v>
      </c>
      <c r="AK74" s="80">
        <v>0</v>
      </c>
      <c r="AL74" s="80">
        <v>0</v>
      </c>
      <c r="AM74" s="44">
        <v>0</v>
      </c>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c r="CD74" s="44"/>
      <c r="CE74" s="44"/>
      <c r="CF74" s="44"/>
      <c r="CG74" s="44"/>
      <c r="CH74" s="44"/>
      <c r="CI74" s="44"/>
      <c r="CJ74" s="44"/>
      <c r="CK74" s="44"/>
      <c r="CL74" s="44"/>
      <c r="CM74" s="44"/>
      <c r="CN74" s="44"/>
      <c r="CO74" s="44"/>
      <c r="CP74" s="44"/>
      <c r="CQ74" s="44"/>
      <c r="CR74" s="44"/>
      <c r="CS74" s="44"/>
      <c r="CT74" s="44"/>
      <c r="CU74" s="44"/>
      <c r="CV74" s="44"/>
      <c r="CW74" s="44"/>
      <c r="CX74" s="23"/>
      <c r="CY74" s="23"/>
      <c r="CZ74" s="23"/>
      <c r="DA74" s="23"/>
      <c r="DB74" s="23"/>
      <c r="DC74" s="23"/>
      <c r="DD74" s="23"/>
      <c r="DE74" s="23"/>
      <c r="DF74" s="23"/>
      <c r="DG74" s="23"/>
      <c r="DH74" s="23"/>
      <c r="DI74" s="23"/>
      <c r="DJ74" s="23"/>
      <c r="DK74" s="23"/>
      <c r="DL74" s="23"/>
      <c r="DM74" s="23"/>
      <c r="DN74" s="23"/>
      <c r="DO74" s="23"/>
      <c r="DP74" s="23"/>
      <c r="DQ74" s="23"/>
      <c r="DR74" s="23"/>
      <c r="DS74" s="23"/>
      <c r="DT74" s="23"/>
      <c r="DU74" s="23"/>
      <c r="DV74" s="23"/>
      <c r="DW74" s="23"/>
      <c r="DX74" s="23"/>
      <c r="DY74" s="23"/>
      <c r="DZ74" s="23"/>
      <c r="EA74" s="23"/>
    </row>
    <row r="75" spans="1:131" hidden="1">
      <c r="A75" s="23" t="s">
        <v>853</v>
      </c>
      <c r="B75" s="23"/>
      <c r="C75" s="80">
        <v>0</v>
      </c>
      <c r="D75" s="80">
        <v>0</v>
      </c>
      <c r="E75" s="80">
        <v>0</v>
      </c>
      <c r="F75" s="80">
        <v>0</v>
      </c>
      <c r="G75" s="80">
        <v>0</v>
      </c>
      <c r="H75" s="80">
        <v>-64.605972635995229</v>
      </c>
      <c r="I75" s="80">
        <v>0</v>
      </c>
      <c r="J75" s="80">
        <v>9999</v>
      </c>
      <c r="K75" s="80">
        <v>9999</v>
      </c>
      <c r="L75" s="257">
        <v>0</v>
      </c>
      <c r="M75" s="80">
        <v>-0.96767050140727873</v>
      </c>
      <c r="N75" s="80">
        <v>0</v>
      </c>
      <c r="O75" s="80">
        <v>0</v>
      </c>
      <c r="P75" s="80">
        <v>0</v>
      </c>
      <c r="Q75" s="80">
        <v>0</v>
      </c>
      <c r="R75" s="80">
        <v>0</v>
      </c>
      <c r="S75" s="80">
        <v>0</v>
      </c>
      <c r="T75" s="80">
        <v>0</v>
      </c>
      <c r="U75" s="80">
        <v>0</v>
      </c>
      <c r="V75" s="80">
        <v>0</v>
      </c>
      <c r="W75" s="80">
        <v>0</v>
      </c>
      <c r="X75" s="80">
        <v>0</v>
      </c>
      <c r="Y75" s="80">
        <v>0</v>
      </c>
      <c r="Z75" s="80">
        <v>0</v>
      </c>
      <c r="AA75" s="80"/>
      <c r="AB75" s="80">
        <v>0</v>
      </c>
      <c r="AC75" s="80">
        <v>0</v>
      </c>
      <c r="AD75" s="80">
        <v>0</v>
      </c>
      <c r="AE75" s="80">
        <v>0</v>
      </c>
      <c r="AF75" s="80">
        <v>0</v>
      </c>
      <c r="AG75" s="80">
        <v>0</v>
      </c>
      <c r="AH75" s="80">
        <v>0</v>
      </c>
      <c r="AI75" s="80">
        <v>0</v>
      </c>
      <c r="AJ75" s="80">
        <v>0</v>
      </c>
      <c r="AK75" s="80">
        <v>0</v>
      </c>
      <c r="AL75" s="80">
        <v>0</v>
      </c>
      <c r="AM75" s="44">
        <v>0</v>
      </c>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c r="CA75" s="44"/>
      <c r="CB75" s="44"/>
      <c r="CC75" s="44"/>
      <c r="CD75" s="44"/>
      <c r="CE75" s="44"/>
      <c r="CF75" s="44"/>
      <c r="CG75" s="44"/>
      <c r="CH75" s="44"/>
      <c r="CI75" s="44"/>
      <c r="CJ75" s="44"/>
      <c r="CK75" s="44"/>
      <c r="CL75" s="44"/>
      <c r="CM75" s="44"/>
      <c r="CN75" s="44"/>
      <c r="CO75" s="44"/>
      <c r="CP75" s="44"/>
      <c r="CQ75" s="44"/>
      <c r="CR75" s="44"/>
      <c r="CS75" s="44"/>
      <c r="CT75" s="44"/>
      <c r="CU75" s="44"/>
      <c r="CV75" s="44"/>
      <c r="CW75" s="44"/>
      <c r="CX75" s="23"/>
      <c r="CY75" s="23"/>
      <c r="CZ75" s="23"/>
      <c r="DA75" s="23"/>
      <c r="DB75" s="23"/>
      <c r="DC75" s="23"/>
      <c r="DD75" s="23"/>
      <c r="DE75" s="23"/>
      <c r="DF75" s="23"/>
      <c r="DG75" s="23"/>
      <c r="DH75" s="23"/>
      <c r="DI75" s="23"/>
      <c r="DJ75" s="23"/>
      <c r="DK75" s="23"/>
      <c r="DL75" s="23"/>
      <c r="DM75" s="23"/>
      <c r="DN75" s="23"/>
      <c r="DO75" s="23"/>
      <c r="DP75" s="23"/>
      <c r="DQ75" s="23"/>
      <c r="DR75" s="23"/>
      <c r="DS75" s="23"/>
      <c r="DT75" s="23"/>
      <c r="DU75" s="23"/>
      <c r="DV75" s="23"/>
      <c r="DW75" s="23"/>
      <c r="DX75" s="23"/>
      <c r="DY75" s="23"/>
      <c r="DZ75" s="23"/>
      <c r="EA75" s="23"/>
    </row>
    <row r="76" spans="1:131">
      <c r="A76" s="23"/>
      <c r="B76" s="23"/>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c r="CA76" s="44"/>
      <c r="CB76" s="44"/>
      <c r="CC76" s="44"/>
      <c r="CD76" s="44"/>
      <c r="CE76" s="44"/>
      <c r="CF76" s="44"/>
      <c r="CG76" s="44"/>
      <c r="CH76" s="44"/>
      <c r="CI76" s="44"/>
      <c r="CJ76" s="44"/>
      <c r="CK76" s="44"/>
      <c r="CL76" s="44"/>
      <c r="CM76" s="44"/>
      <c r="CN76" s="44"/>
      <c r="CO76" s="44"/>
      <c r="CP76" s="44"/>
      <c r="CQ76" s="44"/>
      <c r="CR76" s="44"/>
      <c r="CS76" s="44"/>
      <c r="CT76" s="44"/>
      <c r="CU76" s="44"/>
      <c r="CV76" s="44"/>
      <c r="CW76" s="44"/>
      <c r="CX76" s="23"/>
      <c r="CY76" s="23"/>
      <c r="CZ76" s="23"/>
      <c r="DA76" s="23"/>
      <c r="DB76" s="23"/>
      <c r="DC76" s="23"/>
      <c r="DD76" s="23"/>
      <c r="DE76" s="23"/>
      <c r="DF76" s="23"/>
      <c r="DG76" s="23"/>
      <c r="DH76" s="23"/>
      <c r="DI76" s="23"/>
      <c r="DJ76" s="23"/>
      <c r="DK76" s="23"/>
      <c r="DL76" s="23"/>
      <c r="DM76" s="23"/>
      <c r="DN76" s="23"/>
      <c r="DO76" s="23"/>
      <c r="DP76" s="23"/>
      <c r="DQ76" s="23"/>
      <c r="DR76" s="23"/>
      <c r="DS76" s="23"/>
      <c r="DT76" s="23"/>
      <c r="DU76" s="23"/>
      <c r="DV76" s="23"/>
      <c r="DW76" s="23"/>
      <c r="DX76" s="23"/>
      <c r="DY76" s="23"/>
      <c r="DZ76" s="23"/>
      <c r="EA76" s="2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codeName="Sheet4"/>
  <dimension ref="A1:EA364"/>
  <sheetViews>
    <sheetView workbookViewId="0">
      <selection activeCell="A82" sqref="A82:EA364"/>
    </sheetView>
  </sheetViews>
  <sheetFormatPr defaultRowHeight="12.75"/>
  <cols>
    <col min="1" max="1" width="53.85546875" customWidth="1"/>
    <col min="2" max="2" width="53.28515625" customWidth="1"/>
    <col min="3" max="3" width="17.42578125" bestFit="1" customWidth="1"/>
    <col min="4" max="4" width="12.140625" bestFit="1" customWidth="1"/>
    <col min="5" max="5" width="12.5703125" customWidth="1"/>
    <col min="6" max="6" width="13.7109375" customWidth="1"/>
    <col min="7" max="7" width="25.42578125" customWidth="1"/>
    <col min="8" max="8" width="15.7109375" bestFit="1" customWidth="1"/>
    <col min="9" max="9" width="15.42578125" bestFit="1" customWidth="1"/>
    <col min="10" max="10" width="14.42578125" bestFit="1" customWidth="1"/>
    <col min="11" max="11" width="14.28515625" customWidth="1"/>
    <col min="12" max="12" width="12.5703125" customWidth="1"/>
    <col min="13" max="13" width="13.28515625" bestFit="1" customWidth="1"/>
    <col min="14" max="14" width="12.140625" bestFit="1" customWidth="1"/>
    <col min="15" max="15" width="13.28515625" bestFit="1" customWidth="1"/>
    <col min="16" max="16" width="27.7109375" customWidth="1"/>
    <col min="17" max="18" width="13.28515625" bestFit="1" customWidth="1"/>
    <col min="19" max="19" width="14.42578125" bestFit="1" customWidth="1"/>
    <col min="20" max="20" width="10.7109375" customWidth="1"/>
    <col min="21" max="21" width="14" bestFit="1" customWidth="1"/>
    <col min="22" max="22" width="12.140625" bestFit="1" customWidth="1"/>
    <col min="23" max="23" width="15.42578125" bestFit="1" customWidth="1"/>
    <col min="24" max="24" width="12.42578125" bestFit="1" customWidth="1"/>
    <col min="25" max="25" width="13.28515625" bestFit="1" customWidth="1"/>
    <col min="26" max="26" width="12.28515625" bestFit="1" customWidth="1"/>
    <col min="27" max="27" width="12.5703125" bestFit="1" customWidth="1"/>
    <col min="28" max="30" width="14.28515625" bestFit="1" customWidth="1"/>
    <col min="31" max="31" width="13.7109375" bestFit="1" customWidth="1"/>
    <col min="32" max="32" width="14" bestFit="1" customWidth="1"/>
    <col min="33" max="33" width="12.85546875" bestFit="1" customWidth="1"/>
    <col min="34" max="34" width="15.28515625" bestFit="1" customWidth="1"/>
    <col min="35" max="35" width="12.28515625" bestFit="1" customWidth="1"/>
    <col min="36" max="36" width="10.85546875" bestFit="1" customWidth="1"/>
    <col min="37" max="37" width="12.28515625" bestFit="1" customWidth="1"/>
    <col min="38" max="38" width="12.5703125" bestFit="1" customWidth="1"/>
    <col min="39" max="43" width="12.85546875" customWidth="1"/>
    <col min="44" max="44" width="12.5703125" customWidth="1"/>
    <col min="45" max="45" width="12.28515625" customWidth="1"/>
    <col min="46" max="46" width="12.7109375" customWidth="1"/>
    <col min="47" max="47" width="11.85546875" customWidth="1"/>
    <col min="48" max="48" width="12.5703125" bestFit="1" customWidth="1"/>
    <col min="49" max="49" width="13.42578125" customWidth="1"/>
    <col min="50" max="50" width="15.7109375" bestFit="1" customWidth="1"/>
    <col min="51" max="51" width="11" bestFit="1" customWidth="1"/>
    <col min="52" max="52" width="16.140625" bestFit="1" customWidth="1"/>
    <col min="53" max="53" width="17.28515625" bestFit="1" customWidth="1"/>
    <col min="54" max="54" width="15" bestFit="1" customWidth="1"/>
    <col min="55" max="55" width="12.5703125" bestFit="1" customWidth="1"/>
    <col min="56" max="56" width="13.5703125" customWidth="1"/>
    <col min="57" max="58" width="14.5703125" bestFit="1" customWidth="1"/>
    <col min="59" max="59" width="14.85546875" bestFit="1" customWidth="1"/>
    <col min="60" max="60" width="15" bestFit="1" customWidth="1"/>
    <col min="61" max="61" width="13.28515625" bestFit="1" customWidth="1"/>
    <col min="62" max="62" width="14" bestFit="1" customWidth="1"/>
    <col min="63" max="63" width="13.28515625" bestFit="1" customWidth="1"/>
    <col min="64" max="64" width="11.140625" bestFit="1" customWidth="1"/>
    <col min="65" max="65" width="16.85546875" bestFit="1" customWidth="1"/>
    <col min="66" max="66" width="14.7109375" customWidth="1"/>
    <col min="67" max="67" width="12" customWidth="1"/>
    <col min="68" max="68" width="14" customWidth="1"/>
    <col min="69" max="69" width="12.5703125" customWidth="1"/>
    <col min="70" max="70" width="11.28515625" customWidth="1"/>
    <col min="71" max="71" width="14.42578125" customWidth="1"/>
    <col min="72" max="72" width="15.7109375" customWidth="1"/>
    <col min="73" max="73" width="12.85546875" customWidth="1"/>
    <col min="74" max="74" width="13" customWidth="1"/>
    <col min="75" max="75" width="11.7109375" customWidth="1"/>
    <col min="76" max="76" width="14" customWidth="1"/>
    <col min="77" max="77" width="14.85546875" customWidth="1"/>
    <col min="78" max="78" width="11.85546875" customWidth="1"/>
    <col min="79" max="79" width="13.85546875" customWidth="1"/>
    <col min="80" max="80" width="13.7109375" customWidth="1"/>
    <col min="81" max="81" width="13" customWidth="1"/>
    <col min="82" max="82" width="12.42578125" customWidth="1"/>
    <col min="83" max="83" width="13" customWidth="1"/>
    <col min="84" max="84" width="12.7109375" customWidth="1"/>
    <col min="85" max="85" width="12.42578125" customWidth="1"/>
    <col min="86" max="86" width="10.28515625" customWidth="1"/>
    <col min="87" max="91" width="9.85546875" customWidth="1"/>
    <col min="92" max="99" width="10.7109375" customWidth="1"/>
    <col min="100" max="100" width="16.5703125" customWidth="1"/>
    <col min="101" max="105" width="10.7109375" customWidth="1"/>
  </cols>
  <sheetData>
    <row r="1" spans="1:105">
      <c r="A1" s="14" t="s">
        <v>14</v>
      </c>
      <c r="B1" s="15"/>
      <c r="C1" s="15"/>
      <c r="D1" s="15"/>
      <c r="E1" s="15"/>
      <c r="F1" s="15"/>
      <c r="G1" s="15"/>
      <c r="H1" s="16"/>
      <c r="I1" s="17"/>
      <c r="J1" s="17"/>
      <c r="K1" s="17"/>
      <c r="L1" s="17"/>
      <c r="M1" s="17"/>
      <c r="N1" s="18"/>
      <c r="O1" s="19" t="e">
        <v>#REF!</v>
      </c>
      <c r="P1" s="18"/>
      <c r="Q1" s="18"/>
      <c r="R1" s="18"/>
      <c r="S1" s="16"/>
      <c r="T1" s="16"/>
      <c r="U1" s="16"/>
      <c r="V1" s="18"/>
      <c r="W1" s="16"/>
      <c r="X1" s="16"/>
      <c r="Y1" s="16"/>
      <c r="Z1" s="16"/>
      <c r="AA1" s="16"/>
      <c r="AB1" s="16"/>
      <c r="AC1" s="16"/>
      <c r="AD1" s="16"/>
      <c r="AE1" s="16"/>
      <c r="AF1" s="16"/>
      <c r="AG1" s="16"/>
      <c r="AH1" s="16"/>
      <c r="AI1" s="16"/>
      <c r="AJ1" s="16"/>
      <c r="AK1" s="16"/>
      <c r="AL1" s="16"/>
      <c r="AM1" s="16"/>
      <c r="AN1" s="16"/>
      <c r="AO1" s="16"/>
      <c r="AP1" s="20"/>
      <c r="AQ1" s="16"/>
      <c r="AR1" s="16"/>
      <c r="AS1" s="16"/>
      <c r="AT1" s="16"/>
      <c r="AU1" s="16"/>
      <c r="AV1" s="20"/>
      <c r="AW1" s="16"/>
      <c r="AX1" s="16"/>
      <c r="AY1" s="16"/>
      <c r="AZ1" s="16"/>
      <c r="BA1" s="16"/>
      <c r="BB1" s="16"/>
      <c r="BC1" s="16"/>
      <c r="BD1" s="16"/>
      <c r="BE1" s="16"/>
      <c r="BF1" s="16"/>
      <c r="BG1" s="16"/>
      <c r="BH1" s="16"/>
      <c r="BI1" s="16"/>
      <c r="BJ1" s="16"/>
      <c r="BK1" s="16"/>
      <c r="BL1" s="16"/>
      <c r="BM1" s="21"/>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20"/>
      <c r="CQ1" s="16"/>
      <c r="CR1" s="16"/>
      <c r="CS1" s="16"/>
      <c r="CT1" s="16"/>
      <c r="CU1" s="16"/>
      <c r="CV1" s="16"/>
      <c r="CW1" s="16"/>
      <c r="CX1" s="16"/>
      <c r="CY1" s="16"/>
      <c r="CZ1" s="16"/>
      <c r="DA1" s="16"/>
    </row>
    <row r="2" spans="1:105">
      <c r="A2" s="22" t="s">
        <v>15</v>
      </c>
      <c r="B2" s="16" t="str">
        <f>'7PSourceSummary'!D2</f>
        <v>Lighting Controls Interior</v>
      </c>
      <c r="C2" s="16"/>
      <c r="D2" s="16"/>
      <c r="E2" s="16"/>
      <c r="F2" s="16"/>
      <c r="G2" s="16"/>
      <c r="H2" s="16"/>
      <c r="I2" s="17"/>
      <c r="J2" s="17"/>
      <c r="K2" s="17"/>
      <c r="L2" s="17"/>
      <c r="M2" s="17"/>
      <c r="N2" s="18"/>
      <c r="O2" s="18"/>
      <c r="P2" s="18"/>
      <c r="Q2" s="18"/>
      <c r="R2" s="18"/>
      <c r="S2" s="16"/>
      <c r="T2" s="16"/>
      <c r="U2" s="16"/>
      <c r="V2" s="18"/>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20"/>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row>
    <row r="3" spans="1:105">
      <c r="A3" s="22" t="s">
        <v>16</v>
      </c>
      <c r="B3" s="23"/>
      <c r="C3" s="22">
        <v>2012</v>
      </c>
      <c r="D3" s="23"/>
      <c r="E3" s="23"/>
      <c r="F3" s="23"/>
      <c r="G3" s="23"/>
      <c r="H3" s="23"/>
      <c r="I3" s="23"/>
      <c r="J3" s="24"/>
      <c r="K3" s="25"/>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5"/>
      <c r="CP3" s="25"/>
      <c r="CQ3" s="23"/>
      <c r="CR3" s="23"/>
      <c r="CS3" s="23"/>
      <c r="CT3" s="23"/>
      <c r="CU3" s="23"/>
      <c r="CV3" s="23"/>
      <c r="CW3" s="23"/>
      <c r="CX3" s="23"/>
      <c r="CY3" s="23"/>
      <c r="CZ3" s="23"/>
      <c r="DA3" s="23"/>
    </row>
    <row r="4" spans="1:105">
      <c r="A4" s="23"/>
      <c r="B4" s="329" t="s">
        <v>957</v>
      </c>
      <c r="C4" s="330">
        <v>1000</v>
      </c>
      <c r="D4" s="331" t="s">
        <v>958</v>
      </c>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row>
    <row r="5" spans="1:105">
      <c r="A5" s="27">
        <v>1</v>
      </c>
      <c r="B5" s="27">
        <v>2</v>
      </c>
      <c r="C5" s="27">
        <v>3</v>
      </c>
      <c r="D5" s="27">
        <v>4</v>
      </c>
      <c r="E5" s="27">
        <v>5</v>
      </c>
      <c r="F5" s="27">
        <v>6</v>
      </c>
      <c r="G5" s="27">
        <v>7</v>
      </c>
      <c r="H5" s="27">
        <v>8</v>
      </c>
      <c r="I5" s="27">
        <v>9</v>
      </c>
      <c r="J5" s="27">
        <v>10</v>
      </c>
      <c r="K5" s="27">
        <v>11</v>
      </c>
      <c r="L5" s="27">
        <v>12</v>
      </c>
      <c r="M5" s="27">
        <v>13</v>
      </c>
      <c r="N5" s="27">
        <v>14</v>
      </c>
      <c r="O5" s="27">
        <v>15</v>
      </c>
      <c r="P5" s="27">
        <v>16</v>
      </c>
      <c r="Q5" s="27">
        <v>17</v>
      </c>
      <c r="R5" s="27">
        <v>18</v>
      </c>
      <c r="S5" s="27">
        <v>19</v>
      </c>
      <c r="T5" s="27">
        <v>20</v>
      </c>
      <c r="U5" s="27">
        <v>21</v>
      </c>
      <c r="V5" s="27">
        <v>22</v>
      </c>
      <c r="W5" s="27">
        <v>23</v>
      </c>
      <c r="X5" s="27">
        <v>24</v>
      </c>
      <c r="Y5" s="27">
        <v>25</v>
      </c>
      <c r="Z5" s="27">
        <v>26</v>
      </c>
      <c r="AA5" s="27">
        <v>27</v>
      </c>
      <c r="AB5" s="27">
        <v>28</v>
      </c>
      <c r="AC5" s="27">
        <v>29</v>
      </c>
      <c r="AD5" s="27">
        <v>30</v>
      </c>
      <c r="AE5" s="27">
        <v>31</v>
      </c>
      <c r="AF5" s="27">
        <v>32</v>
      </c>
      <c r="AG5" s="27">
        <v>33</v>
      </c>
      <c r="AH5" s="27">
        <v>34</v>
      </c>
      <c r="AI5" s="27">
        <v>35</v>
      </c>
      <c r="AJ5" s="27">
        <v>36</v>
      </c>
      <c r="AK5" s="27">
        <v>37</v>
      </c>
      <c r="AL5" s="27">
        <v>38</v>
      </c>
      <c r="AM5" s="27">
        <v>39</v>
      </c>
      <c r="AN5" s="27">
        <v>40</v>
      </c>
      <c r="AO5" s="27">
        <v>41</v>
      </c>
      <c r="AP5" s="27">
        <v>42</v>
      </c>
      <c r="AQ5" s="27">
        <v>43</v>
      </c>
      <c r="AR5" s="27">
        <v>44</v>
      </c>
      <c r="AS5" s="27">
        <v>45</v>
      </c>
      <c r="AT5" s="27">
        <v>46</v>
      </c>
      <c r="AU5" s="27">
        <v>47</v>
      </c>
      <c r="AV5" s="27">
        <v>48</v>
      </c>
      <c r="AW5" s="27">
        <v>49</v>
      </c>
      <c r="AX5" s="27">
        <v>50</v>
      </c>
      <c r="AY5" s="27">
        <v>51</v>
      </c>
      <c r="AZ5" s="27">
        <v>52</v>
      </c>
      <c r="BA5" s="27">
        <v>53</v>
      </c>
      <c r="BB5" s="27">
        <v>54</v>
      </c>
      <c r="BC5" s="27">
        <v>55</v>
      </c>
      <c r="BD5" s="27">
        <v>56</v>
      </c>
      <c r="BE5" s="27">
        <v>57</v>
      </c>
      <c r="BF5" s="27">
        <v>58</v>
      </c>
      <c r="BG5" s="27">
        <v>59</v>
      </c>
      <c r="BH5" s="27">
        <v>60</v>
      </c>
      <c r="BI5" s="27">
        <v>61</v>
      </c>
      <c r="BJ5" s="27">
        <v>62</v>
      </c>
      <c r="BK5" s="27">
        <v>63</v>
      </c>
      <c r="BL5" s="27">
        <v>64</v>
      </c>
      <c r="BM5" s="27">
        <v>65</v>
      </c>
      <c r="BN5" s="27">
        <v>66</v>
      </c>
      <c r="BO5" s="27">
        <v>67</v>
      </c>
      <c r="BP5" s="27">
        <v>68</v>
      </c>
      <c r="BQ5" s="27">
        <v>69</v>
      </c>
      <c r="BR5" s="27">
        <v>70</v>
      </c>
      <c r="BS5" s="27">
        <v>71</v>
      </c>
      <c r="BT5" s="27">
        <v>72</v>
      </c>
      <c r="BU5" s="27">
        <v>73</v>
      </c>
      <c r="BV5" s="27">
        <v>74</v>
      </c>
      <c r="BW5" s="27">
        <v>75</v>
      </c>
      <c r="BX5" s="27">
        <v>76</v>
      </c>
      <c r="BY5" s="27">
        <v>77</v>
      </c>
      <c r="BZ5" s="27">
        <v>78</v>
      </c>
      <c r="CA5" s="27">
        <v>79</v>
      </c>
      <c r="CB5" s="27">
        <v>80</v>
      </c>
      <c r="CC5" s="27">
        <v>81</v>
      </c>
      <c r="CD5" s="27">
        <v>82</v>
      </c>
      <c r="CE5" s="27">
        <v>83</v>
      </c>
      <c r="CF5" s="27">
        <v>84</v>
      </c>
      <c r="CG5" s="27">
        <v>85</v>
      </c>
      <c r="CH5" s="27">
        <v>86</v>
      </c>
      <c r="CI5" s="27">
        <v>87</v>
      </c>
      <c r="CJ5" s="27">
        <v>88</v>
      </c>
      <c r="CK5" s="27">
        <v>89</v>
      </c>
      <c r="CL5" s="27">
        <v>90</v>
      </c>
      <c r="CM5" s="27">
        <v>91</v>
      </c>
      <c r="CN5" s="27">
        <v>92</v>
      </c>
      <c r="CO5" s="27">
        <v>93</v>
      </c>
      <c r="CP5" s="27">
        <v>94</v>
      </c>
      <c r="CQ5" s="27">
        <v>95</v>
      </c>
      <c r="CR5" s="27">
        <v>96</v>
      </c>
      <c r="CS5" s="27">
        <v>97</v>
      </c>
      <c r="CT5" s="27">
        <v>98</v>
      </c>
      <c r="CU5" s="27">
        <v>99</v>
      </c>
      <c r="CV5" s="27">
        <v>100</v>
      </c>
      <c r="CW5" s="27">
        <v>101</v>
      </c>
      <c r="CX5" s="27">
        <v>102</v>
      </c>
      <c r="CY5" s="27">
        <v>103</v>
      </c>
      <c r="CZ5" s="27">
        <v>104</v>
      </c>
      <c r="DA5" s="27">
        <v>105</v>
      </c>
    </row>
    <row r="6" spans="1:105">
      <c r="A6" s="28" t="s">
        <v>17</v>
      </c>
      <c r="B6" s="29"/>
      <c r="C6" s="29"/>
      <c r="D6" s="29"/>
      <c r="E6" s="29"/>
      <c r="F6" s="29"/>
      <c r="G6" s="30"/>
      <c r="H6" s="31"/>
      <c r="I6" s="374" t="s">
        <v>18</v>
      </c>
      <c r="J6" s="375"/>
      <c r="K6" s="375"/>
      <c r="L6" s="375"/>
      <c r="M6" s="375"/>
      <c r="N6" s="376"/>
      <c r="O6" s="377" t="s">
        <v>19</v>
      </c>
      <c r="P6" s="378"/>
      <c r="Q6" s="32" t="s">
        <v>20</v>
      </c>
      <c r="R6" s="379" t="s">
        <v>21</v>
      </c>
      <c r="S6" s="379"/>
      <c r="T6" s="379"/>
      <c r="U6" s="33"/>
      <c r="V6" s="33"/>
      <c r="W6" s="33"/>
      <c r="X6" s="34"/>
      <c r="Y6" s="35"/>
      <c r="Z6" s="33"/>
      <c r="AA6" s="33"/>
      <c r="AB6" s="33"/>
      <c r="AC6" s="33"/>
      <c r="AD6" s="33"/>
      <c r="AE6" s="36"/>
      <c r="AF6" s="36"/>
      <c r="AG6" s="36"/>
      <c r="AH6" s="36"/>
      <c r="AI6" s="36"/>
      <c r="AJ6" s="36"/>
      <c r="AK6" s="36"/>
      <c r="AL6" s="36"/>
      <c r="AM6" s="36"/>
      <c r="AN6" s="36"/>
      <c r="AO6" s="3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row>
    <row r="7" spans="1:105" ht="25.5">
      <c r="A7" s="37" t="s">
        <v>22</v>
      </c>
      <c r="B7" s="37" t="s">
        <v>23</v>
      </c>
      <c r="C7" s="37" t="s">
        <v>24</v>
      </c>
      <c r="D7" s="37" t="s">
        <v>25</v>
      </c>
      <c r="E7" s="37" t="s">
        <v>26</v>
      </c>
      <c r="F7" s="38" t="s">
        <v>27</v>
      </c>
      <c r="G7" s="37" t="s">
        <v>28</v>
      </c>
      <c r="H7" s="39" t="s">
        <v>29</v>
      </c>
      <c r="I7" s="39" t="s">
        <v>30</v>
      </c>
      <c r="J7" s="39" t="s">
        <v>31</v>
      </c>
      <c r="K7" s="39" t="s">
        <v>32</v>
      </c>
      <c r="L7" s="39" t="s">
        <v>33</v>
      </c>
      <c r="M7" s="39" t="s">
        <v>34</v>
      </c>
      <c r="N7" s="39" t="s">
        <v>35</v>
      </c>
      <c r="O7" s="40" t="s">
        <v>36</v>
      </c>
      <c r="P7" s="39" t="s">
        <v>28</v>
      </c>
      <c r="Q7" s="41" t="s">
        <v>37</v>
      </c>
      <c r="R7" s="42" t="s">
        <v>38</v>
      </c>
      <c r="S7" s="42" t="s">
        <v>39</v>
      </c>
      <c r="T7" s="42" t="s">
        <v>40</v>
      </c>
      <c r="U7" s="43"/>
      <c r="V7" s="43"/>
      <c r="W7" s="43"/>
      <c r="X7" s="43"/>
      <c r="Y7" s="43"/>
      <c r="Z7" s="43"/>
      <c r="AA7" s="43"/>
      <c r="AB7" s="43"/>
      <c r="AC7" s="43"/>
      <c r="AD7" s="43"/>
      <c r="AE7" s="36"/>
      <c r="AF7" s="36"/>
      <c r="AG7" s="36"/>
      <c r="AH7" s="36"/>
      <c r="AI7" s="36"/>
      <c r="AJ7" s="36"/>
      <c r="AK7" s="36"/>
      <c r="AL7" s="36"/>
      <c r="AM7" s="36"/>
      <c r="AN7" s="36"/>
      <c r="AO7" s="3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row>
    <row r="8" spans="1:105">
      <c r="A8" s="44" t="str">
        <f>MMap!C11</f>
        <v>Lighting Controls Interior-New-Large Off-Unitary</v>
      </c>
      <c r="B8" s="44" t="str">
        <f>MMap!A11</f>
        <v>Lighting Controls Interior-Unitary-Large Off-New</v>
      </c>
      <c r="C8" s="332">
        <f ca="1">MMap!T11*$C$4</f>
        <v>426.36867452986309</v>
      </c>
      <c r="D8" s="45">
        <f>MMap!P11</f>
        <v>15</v>
      </c>
      <c r="E8" s="46">
        <f ca="1">MMap!R11*$C$4</f>
        <v>341.07502876871905</v>
      </c>
      <c r="F8" s="46"/>
      <c r="G8" s="248" t="str">
        <f>MMap!M11</f>
        <v>C-LOff-Lgt-LPD Int-All-All-C</v>
      </c>
      <c r="H8" s="45"/>
      <c r="I8" s="45"/>
      <c r="J8" s="45"/>
      <c r="K8" s="45"/>
      <c r="L8" s="45"/>
      <c r="M8" s="45"/>
      <c r="N8" s="45"/>
      <c r="O8" s="309">
        <f>MMap!V11*$C$4</f>
        <v>-8.1887999999999987</v>
      </c>
      <c r="P8" s="250" t="str">
        <f>MMap!N11</f>
        <v>Commercial-large Office-Heat</v>
      </c>
      <c r="Q8" s="47" t="s">
        <v>562</v>
      </c>
      <c r="R8" s="45"/>
      <c r="S8" s="45"/>
      <c r="T8" s="45"/>
      <c r="U8" s="43"/>
      <c r="V8" s="43"/>
      <c r="W8" s="43"/>
      <c r="X8" s="43"/>
      <c r="Y8" s="43"/>
      <c r="Z8" s="43"/>
      <c r="AA8" s="43"/>
      <c r="AB8" s="43"/>
      <c r="AC8" s="43"/>
      <c r="AD8" s="43"/>
      <c r="AE8" s="36"/>
      <c r="AF8" s="36"/>
      <c r="AG8" s="36"/>
      <c r="AH8" s="36"/>
      <c r="AI8" s="36"/>
      <c r="AJ8" s="36"/>
      <c r="AK8" s="36"/>
      <c r="AL8" s="36"/>
      <c r="AM8" s="36"/>
      <c r="AN8" s="36"/>
      <c r="AO8" s="36"/>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row>
    <row r="9" spans="1:105">
      <c r="A9" s="44" t="str">
        <f>MMap!C12</f>
        <v>Lighting Controls Interior-New-Medium Off-Unitary</v>
      </c>
      <c r="B9" s="44" t="str">
        <f>MMap!A12</f>
        <v>Lighting Controls Interior-Unitary-Medium Off-New</v>
      </c>
      <c r="C9" s="332">
        <f ca="1">MMap!T12*$C$4</f>
        <v>378.16641300661712</v>
      </c>
      <c r="D9" s="45">
        <f>MMap!P12</f>
        <v>15</v>
      </c>
      <c r="E9" s="46">
        <f ca="1">MMap!R12*$C$4</f>
        <v>341.07502876871905</v>
      </c>
      <c r="F9" s="46"/>
      <c r="G9" s="248" t="str">
        <f>MMap!M12</f>
        <v>C-LOff-Lgt-LPD Int-All-All-C</v>
      </c>
      <c r="H9" s="23"/>
      <c r="I9" s="23"/>
      <c r="J9" s="23"/>
      <c r="K9" s="23"/>
      <c r="L9" s="23"/>
      <c r="M9" s="23"/>
      <c r="N9" s="23"/>
      <c r="O9" s="309">
        <f>MMap!V12*$C$4</f>
        <v>-8.1887999999999987</v>
      </c>
      <c r="P9" s="250" t="str">
        <f>MMap!N12</f>
        <v>Commercial-large Office-Heat</v>
      </c>
      <c r="Q9" s="47" t="s">
        <v>562</v>
      </c>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row>
    <row r="10" spans="1:105">
      <c r="A10" s="44" t="str">
        <f>MMap!C13</f>
        <v>Lighting Controls Interior-New-Small Off-Unitary</v>
      </c>
      <c r="B10" s="44" t="str">
        <f>MMap!A13</f>
        <v>Lighting Controls Interior-Unitary-Small Off-New</v>
      </c>
      <c r="C10" s="332">
        <f ca="1">MMap!T13*$C$4</f>
        <v>368.83038713767445</v>
      </c>
      <c r="D10" s="45">
        <f>MMap!P13</f>
        <v>15</v>
      </c>
      <c r="E10" s="46">
        <f ca="1">MMap!R13*$C$4</f>
        <v>341.07502876871905</v>
      </c>
      <c r="F10" s="46"/>
      <c r="G10" s="248" t="str">
        <f>MMap!M13</f>
        <v>C-SOff-Lgt-LPD Int-All-All-C</v>
      </c>
      <c r="H10" s="23"/>
      <c r="I10" s="23"/>
      <c r="J10" s="23"/>
      <c r="K10" s="23"/>
      <c r="L10" s="23"/>
      <c r="M10" s="23"/>
      <c r="N10" s="23"/>
      <c r="O10" s="309">
        <f>MMap!V13*$C$4</f>
        <v>-21.381866666666667</v>
      </c>
      <c r="P10" s="250" t="str">
        <f>MMap!N13</f>
        <v>Commercial-Small Office-Heat</v>
      </c>
      <c r="Q10" s="47" t="s">
        <v>562</v>
      </c>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row>
    <row r="11" spans="1:105">
      <c r="A11" s="44" t="str">
        <f>MMap!C14</f>
        <v>Lighting Controls Interior-New-Xlarge Ret-Unitary</v>
      </c>
      <c r="B11" s="44" t="str">
        <f>MMap!A14</f>
        <v>Lighting Controls Interior-Unitary-Xlarge Ret-New</v>
      </c>
      <c r="C11" s="332">
        <f ca="1">MMap!T14*$C$4</f>
        <v>0</v>
      </c>
      <c r="D11" s="45">
        <f>MMap!P14</f>
        <v>15</v>
      </c>
      <c r="E11" s="46">
        <f ca="1">MMap!R14*$C$4</f>
        <v>0</v>
      </c>
      <c r="F11" s="46"/>
      <c r="G11" s="248" t="str">
        <f>MMap!M14</f>
        <v>C-Ret-Lgt-LPD Int-All-All-C</v>
      </c>
      <c r="H11" s="23"/>
      <c r="I11" s="23"/>
      <c r="J11" s="23"/>
      <c r="K11" s="23"/>
      <c r="L11" s="23"/>
      <c r="M11" s="23"/>
      <c r="N11" s="23"/>
      <c r="O11" s="309">
        <f>MMap!V14*$C$4</f>
        <v>-15.0128</v>
      </c>
      <c r="P11" s="250" t="str">
        <f>MMap!N14</f>
        <v>Commercial-Retail-Heat</v>
      </c>
      <c r="Q11" s="47" t="s">
        <v>562</v>
      </c>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row>
    <row r="12" spans="1:105">
      <c r="A12" s="44" t="str">
        <f>MMap!C15</f>
        <v>Lighting Controls Interior-New-Large Ret-Unitary</v>
      </c>
      <c r="B12" s="44" t="str">
        <f>MMap!A15</f>
        <v>Lighting Controls Interior-Unitary-Large Ret-New</v>
      </c>
      <c r="C12" s="332">
        <f ca="1">MMap!T15*$C$4</f>
        <v>0</v>
      </c>
      <c r="D12" s="45">
        <f>MMap!P15</f>
        <v>15</v>
      </c>
      <c r="E12" s="46">
        <f ca="1">MMap!R15*$C$4</f>
        <v>0</v>
      </c>
      <c r="F12" s="46"/>
      <c r="G12" s="248" t="str">
        <f>MMap!M15</f>
        <v>C-Ret-Lgt-LPD Int-All-All-C</v>
      </c>
      <c r="H12" s="23"/>
      <c r="I12" s="23"/>
      <c r="J12" s="23"/>
      <c r="K12" s="23"/>
      <c r="L12" s="23"/>
      <c r="M12" s="23"/>
      <c r="N12" s="23"/>
      <c r="O12" s="309">
        <f>MMap!V15*$C$4</f>
        <v>-19.562133333333332</v>
      </c>
      <c r="P12" s="250" t="str">
        <f>MMap!N15</f>
        <v>Commercial-Retail-Heat</v>
      </c>
      <c r="Q12" s="47" t="s">
        <v>562</v>
      </c>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row>
    <row r="13" spans="1:105">
      <c r="A13" s="44" t="str">
        <f>MMap!C16</f>
        <v>Lighting Controls Interior-New-Medium Ret-Unitary</v>
      </c>
      <c r="B13" s="44" t="str">
        <f>MMap!A16</f>
        <v>Lighting Controls Interior-Unitary-Medium Ret-New</v>
      </c>
      <c r="C13" s="332">
        <f ca="1">MMap!T16*$C$4</f>
        <v>0</v>
      </c>
      <c r="D13" s="45">
        <f>MMap!P16</f>
        <v>15</v>
      </c>
      <c r="E13" s="46">
        <f ca="1">MMap!R16*$C$4</f>
        <v>0</v>
      </c>
      <c r="F13" s="46"/>
      <c r="G13" s="248" t="str">
        <f>MMap!M16</f>
        <v>C-Ret-Lgt-LPD Int-All-All-C</v>
      </c>
      <c r="H13" s="23"/>
      <c r="I13" s="23"/>
      <c r="J13" s="23"/>
      <c r="K13" s="23"/>
      <c r="L13" s="23"/>
      <c r="M13" s="23"/>
      <c r="N13" s="23"/>
      <c r="O13" s="309">
        <f>MMap!V16*$C$4</f>
        <v>-17.7424</v>
      </c>
      <c r="P13" s="250" t="str">
        <f>MMap!N16</f>
        <v>Commercial-Retail-Heat</v>
      </c>
      <c r="Q13" s="47" t="s">
        <v>562</v>
      </c>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row>
    <row r="14" spans="1:105">
      <c r="A14" s="44" t="str">
        <f>MMap!C17</f>
        <v>Lighting Controls Interior-New-Small Ret-Unitary</v>
      </c>
      <c r="B14" s="44" t="str">
        <f>MMap!A17</f>
        <v>Lighting Controls Interior-Unitary-Small Ret-New</v>
      </c>
      <c r="C14" s="332">
        <f ca="1">MMap!T17*$C$4</f>
        <v>0</v>
      </c>
      <c r="D14" s="45">
        <f>MMap!P17</f>
        <v>15</v>
      </c>
      <c r="E14" s="46">
        <f ca="1">MMap!R17*$C$4</f>
        <v>0</v>
      </c>
      <c r="F14" s="46"/>
      <c r="G14" s="248" t="str">
        <f>MMap!M17</f>
        <v>C-Ret-Lgt-LPD Int-All-All-C</v>
      </c>
      <c r="O14" s="309">
        <f>MMap!V17*$C$4</f>
        <v>-14.102933333333333</v>
      </c>
      <c r="P14" s="250" t="str">
        <f>MMap!N17</f>
        <v>Commercial-Retail-Heat</v>
      </c>
      <c r="Q14" s="47" t="s">
        <v>562</v>
      </c>
    </row>
    <row r="15" spans="1:105">
      <c r="A15" s="44" t="str">
        <f>MMap!C18</f>
        <v>Lighting Controls Interior-New-School K-12-Unitary</v>
      </c>
      <c r="B15" s="44" t="str">
        <f>MMap!A18</f>
        <v>Lighting Controls Interior-Unitary-School K-12-New</v>
      </c>
      <c r="C15" s="332">
        <f ca="1">MMap!T18*$C$4</f>
        <v>272.16811163396022</v>
      </c>
      <c r="D15" s="45">
        <f>MMap!P18</f>
        <v>15</v>
      </c>
      <c r="E15" s="46">
        <f ca="1">MMap!R18*$C$4</f>
        <v>341.07502876871905</v>
      </c>
      <c r="F15" s="46"/>
      <c r="G15" s="248" t="str">
        <f>MMap!M18</f>
        <v>C-K12-Lgt-LPD Int-All-All-C</v>
      </c>
      <c r="O15" s="309">
        <f>MMap!V18*$C$4</f>
        <v>-21.8368</v>
      </c>
      <c r="P15" s="250" t="str">
        <f>MMap!N18</f>
        <v>Commercial-School-Heat</v>
      </c>
      <c r="Q15" s="47" t="s">
        <v>562</v>
      </c>
    </row>
    <row r="16" spans="1:105">
      <c r="A16" s="44" t="str">
        <f>MMap!C19</f>
        <v>Lighting Controls Interior-New-University-Unitary</v>
      </c>
      <c r="B16" s="44" t="str">
        <f>MMap!A19</f>
        <v>Lighting Controls Interior-Unitary-University-New</v>
      </c>
      <c r="C16" s="332">
        <f ca="1">MMap!T19*$C$4</f>
        <v>304.50920729709634</v>
      </c>
      <c r="D16" s="45">
        <f>MMap!P19</f>
        <v>15</v>
      </c>
      <c r="E16" s="46">
        <f ca="1">MMap!R19*$C$4</f>
        <v>341.07502876871905</v>
      </c>
      <c r="F16" s="46"/>
      <c r="G16" s="248" t="str">
        <f>MMap!M19</f>
        <v>C-Unv-Lgt-LPD Int-All-All-C</v>
      </c>
      <c r="O16" s="309">
        <f>MMap!V19*$C$4</f>
        <v>-21.381866666666667</v>
      </c>
      <c r="P16" s="250" t="str">
        <f>MMap!N19</f>
        <v>Commercial-college-Heat</v>
      </c>
      <c r="Q16" s="47" t="s">
        <v>562</v>
      </c>
    </row>
    <row r="17" spans="1:17">
      <c r="A17" s="44" t="str">
        <f>MMap!C20</f>
        <v>Lighting Controls Interior-New-Warehouse-Unitary</v>
      </c>
      <c r="B17" s="44" t="str">
        <f>MMap!A20</f>
        <v>Lighting Controls Interior-Unitary-Warehouse-New</v>
      </c>
      <c r="C17" s="332">
        <f ca="1">MMap!T20*$C$4</f>
        <v>135.27619316994193</v>
      </c>
      <c r="D17" s="45">
        <f>MMap!P20</f>
        <v>15</v>
      </c>
      <c r="E17" s="46">
        <f ca="1">MMap!R20*$C$4</f>
        <v>158.97585527520172</v>
      </c>
      <c r="F17" s="46"/>
      <c r="G17" s="248" t="str">
        <f>MMap!M20</f>
        <v>C-War-Lgt-LPD Int-All-All-C</v>
      </c>
      <c r="O17" s="309">
        <f>MMap!V20*$C$4</f>
        <v>-17.7424</v>
      </c>
      <c r="P17" s="250" t="str">
        <f>MMap!N20</f>
        <v>Commercial-not-refrig-warehouse-Heat</v>
      </c>
      <c r="Q17" s="47" t="s">
        <v>562</v>
      </c>
    </row>
    <row r="18" spans="1:17">
      <c r="A18" s="44" t="str">
        <f>MMap!C21</f>
        <v>Lighting Controls Interior-New-Supermarket-Unitary</v>
      </c>
      <c r="B18" s="44" t="str">
        <f>MMap!A21</f>
        <v>Lighting Controls Interior-Unitary-Supermarket-New</v>
      </c>
      <c r="C18" s="332">
        <f ca="1">MMap!T21*$C$4</f>
        <v>0</v>
      </c>
      <c r="D18" s="45">
        <f>MMap!P21</f>
        <v>15</v>
      </c>
      <c r="E18" s="46">
        <f ca="1">MMap!R21*$C$4</f>
        <v>0</v>
      </c>
      <c r="F18" s="46"/>
      <c r="G18" s="248" t="str">
        <f>MMap!M21</f>
        <v>C-Gro-Lgt-LPD Int-All-All-C</v>
      </c>
      <c r="O18" s="309">
        <f>MMap!V21*$C$4</f>
        <v>-10.008533333333332</v>
      </c>
      <c r="P18" s="250" t="str">
        <f>MMap!N21</f>
        <v>Commercial-Grocery-Heat</v>
      </c>
      <c r="Q18" s="47" t="s">
        <v>562</v>
      </c>
    </row>
    <row r="19" spans="1:17">
      <c r="A19" s="44" t="str">
        <f>MMap!C22</f>
        <v>Lighting Controls Interior-New-MiniMart-Unitary</v>
      </c>
      <c r="B19" s="44" t="str">
        <f>MMap!A22</f>
        <v>Lighting Controls Interior-Unitary-MiniMart-New</v>
      </c>
      <c r="C19" s="332">
        <f ca="1">MMap!T22*$C$4</f>
        <v>0</v>
      </c>
      <c r="D19" s="45">
        <f>MMap!P22</f>
        <v>15</v>
      </c>
      <c r="E19" s="46">
        <f ca="1">MMap!R22*$C$4</f>
        <v>0</v>
      </c>
      <c r="F19" s="46"/>
      <c r="G19" s="248" t="str">
        <f>MMap!M22</f>
        <v>C-Gro-Lgt-LPD Int-All-All-C</v>
      </c>
      <c r="O19" s="309">
        <f>MMap!V22*$C$4</f>
        <v>-17.7424</v>
      </c>
      <c r="P19" s="250" t="str">
        <f>MMap!N22</f>
        <v>Commercial-Grocery-Heat</v>
      </c>
      <c r="Q19" s="47" t="s">
        <v>562</v>
      </c>
    </row>
    <row r="20" spans="1:17">
      <c r="A20" s="44" t="str">
        <f>MMap!C23</f>
        <v>Lighting Controls Interior-New-Restaurant-Unitary</v>
      </c>
      <c r="B20" s="44" t="str">
        <f>MMap!A23</f>
        <v>Lighting Controls Interior-Unitary-Restaurant-New</v>
      </c>
      <c r="C20" s="332">
        <f ca="1">MMap!T23*$C$4</f>
        <v>0</v>
      </c>
      <c r="D20" s="45">
        <f>MMap!P23</f>
        <v>15</v>
      </c>
      <c r="E20" s="46">
        <f ca="1">MMap!R23*$C$4</f>
        <v>0</v>
      </c>
      <c r="F20" s="46"/>
      <c r="G20" s="248" t="str">
        <f>MMap!M23</f>
        <v>C-Res-Lgt-LPD Int-All-All-C</v>
      </c>
      <c r="O20" s="309">
        <f>MMap!V23*$C$4</f>
        <v>-26.841066666666666</v>
      </c>
      <c r="P20" s="250" t="str">
        <f>MMap!N23</f>
        <v>Commercial-Resturant-Heat</v>
      </c>
      <c r="Q20" s="47" t="s">
        <v>562</v>
      </c>
    </row>
    <row r="21" spans="1:17">
      <c r="A21" s="44" t="str">
        <f>MMap!C24</f>
        <v>Lighting Controls Interior-New-Lodging-Unitary</v>
      </c>
      <c r="B21" s="44" t="str">
        <f>MMap!A24</f>
        <v>Lighting Controls Interior-Unitary-Lodging-New</v>
      </c>
      <c r="C21" s="332">
        <f ca="1">MMap!T24*$C$4</f>
        <v>0</v>
      </c>
      <c r="D21" s="45">
        <f>MMap!P24</f>
        <v>15</v>
      </c>
      <c r="E21" s="46">
        <f ca="1">MMap!R24*$C$4</f>
        <v>0</v>
      </c>
      <c r="F21" s="46"/>
      <c r="G21" s="248" t="str">
        <f>MMap!M24</f>
        <v>C-Lod-Lgt-LPD Int-All-All-C</v>
      </c>
      <c r="O21" s="309">
        <f>MMap!V24*$C$4</f>
        <v>-18.197333333333333</v>
      </c>
      <c r="P21" s="250" t="str">
        <f>MMap!N24</f>
        <v>Commercial-Lodging-Heat</v>
      </c>
      <c r="Q21" s="47" t="s">
        <v>562</v>
      </c>
    </row>
    <row r="22" spans="1:17">
      <c r="A22" s="44" t="str">
        <f>MMap!C25</f>
        <v>Lighting Controls Interior-New-Hospital-Unitary</v>
      </c>
      <c r="B22" s="44" t="str">
        <f>MMap!A25</f>
        <v>Lighting Controls Interior-Unitary-Hospital-New</v>
      </c>
      <c r="C22" s="332">
        <f ca="1">MMap!T25*$C$4</f>
        <v>0</v>
      </c>
      <c r="D22" s="45">
        <f>MMap!P25</f>
        <v>15</v>
      </c>
      <c r="E22" s="46">
        <f ca="1">MMap!R25*$C$4</f>
        <v>0</v>
      </c>
      <c r="F22" s="46"/>
      <c r="G22" s="248" t="str">
        <f>MMap!M25</f>
        <v>C-Hos-Lgt-LPD Int-All-All-C</v>
      </c>
      <c r="O22" s="309">
        <f>MMap!V25*$C$4</f>
        <v>-32.755199999999995</v>
      </c>
      <c r="P22" s="250" t="str">
        <f>MMap!N25</f>
        <v>Commercial-Healthcare-Heat</v>
      </c>
      <c r="Q22" s="47" t="s">
        <v>562</v>
      </c>
    </row>
    <row r="23" spans="1:17">
      <c r="A23" s="44" t="str">
        <f>MMap!C26</f>
        <v>Lighting Controls Interior-New-Residential Care-Unitary</v>
      </c>
      <c r="B23" s="44" t="str">
        <f>MMap!A26</f>
        <v>Lighting Controls Interior-Unitary-Residential Care-New</v>
      </c>
      <c r="C23" s="332">
        <f ca="1">MMap!T26*$C$4</f>
        <v>0</v>
      </c>
      <c r="D23" s="45">
        <f>MMap!P26</f>
        <v>15</v>
      </c>
      <c r="E23" s="46">
        <f ca="1">MMap!R26*$C$4</f>
        <v>0</v>
      </c>
      <c r="F23" s="46"/>
      <c r="G23" s="248" t="str">
        <f>MMap!M26</f>
        <v>C-Hos-Lgt-LPD Int-All-All-C</v>
      </c>
      <c r="O23" s="309">
        <f>MMap!V26*$C$4</f>
        <v>-18.197333333333333</v>
      </c>
      <c r="P23" s="250" t="str">
        <f>MMap!N26</f>
        <v>Commercial-Healthcare-Heat</v>
      </c>
      <c r="Q23" s="47" t="s">
        <v>562</v>
      </c>
    </row>
    <row r="24" spans="1:17">
      <c r="A24" s="44" t="str">
        <f>MMap!C27</f>
        <v>Lighting Controls Interior-New-Assembly-Unitary</v>
      </c>
      <c r="B24" s="44" t="str">
        <f>MMap!A27</f>
        <v>Lighting Controls Interior-Unitary-Assembly-New</v>
      </c>
      <c r="C24" s="332">
        <f ca="1">MMap!T27*$C$4</f>
        <v>0</v>
      </c>
      <c r="D24" s="45">
        <f>MMap!P27</f>
        <v>15</v>
      </c>
      <c r="E24" s="46">
        <f ca="1">MMap!R27*$C$4</f>
        <v>0</v>
      </c>
      <c r="F24" s="46"/>
      <c r="G24" s="248" t="str">
        <f>MMap!M27</f>
        <v>C-Oth-Lgt-LPD Int-All-All-C</v>
      </c>
      <c r="O24" s="309">
        <f>MMap!V27*$C$4</f>
        <v>-8.1887999999999987</v>
      </c>
      <c r="P24" s="250" t="str">
        <f>MMap!N27</f>
        <v>Commercial-Misc. Com-Heat</v>
      </c>
      <c r="Q24" s="47" t="s">
        <v>562</v>
      </c>
    </row>
    <row r="25" spans="1:17">
      <c r="A25" s="44" t="str">
        <f>MMap!C28</f>
        <v>Lighting Controls Interior-New-Other-Unitary</v>
      </c>
      <c r="B25" s="44" t="str">
        <f>MMap!A28</f>
        <v>Lighting Controls Interior-Unitary-Other-New</v>
      </c>
      <c r="C25" s="332">
        <f ca="1">MMap!T28*$C$4</f>
        <v>373.07259021363018</v>
      </c>
      <c r="D25" s="45">
        <f>MMap!P28</f>
        <v>15</v>
      </c>
      <c r="E25" s="46">
        <f ca="1">MMap!R28*$C$4</f>
        <v>341.07502876871905</v>
      </c>
      <c r="F25" s="46"/>
      <c r="G25" s="248" t="str">
        <f>MMap!M28</f>
        <v>C-Oth-Lgt-LPD Int-All-All-C</v>
      </c>
      <c r="O25" s="309">
        <f>MMap!V28*$C$4</f>
        <v>-8.1887999999999987</v>
      </c>
      <c r="P25" s="250" t="str">
        <f>MMap!N28</f>
        <v>Commercial-Misc. Com-Heat</v>
      </c>
      <c r="Q25" s="47" t="s">
        <v>562</v>
      </c>
    </row>
    <row r="26" spans="1:17">
      <c r="A26" s="44" t="str">
        <f>MMap!C29</f>
        <v>Lighting Controls Interior-New-Large Off-Integrated</v>
      </c>
      <c r="B26" s="44" t="str">
        <f>MMap!A29</f>
        <v>Lighting Controls Interior-Integrated-Large Off-New</v>
      </c>
      <c r="C26" s="332">
        <f ca="1">MMap!T29*$C$4</f>
        <v>605.06626081058732</v>
      </c>
      <c r="D26" s="45">
        <f>MMap!P29</f>
        <v>15</v>
      </c>
      <c r="E26" s="46">
        <f ca="1">MMap!R29*$C$4</f>
        <v>562.77379746838631</v>
      </c>
      <c r="F26" s="46"/>
      <c r="G26" s="248" t="str">
        <f>MMap!M29</f>
        <v>C-LOff-Lgt-LPD Int-All-All-C</v>
      </c>
      <c r="O26" s="309">
        <f>MMap!V29*$C$4</f>
        <v>-8.1887999999999987</v>
      </c>
      <c r="P26" s="250" t="str">
        <f>MMap!N29</f>
        <v>Commercial-large Office-Heat</v>
      </c>
      <c r="Q26" s="47" t="s">
        <v>562</v>
      </c>
    </row>
    <row r="27" spans="1:17">
      <c r="A27" s="44" t="str">
        <f>MMap!C30</f>
        <v>Lighting Controls Interior-New-Medium Off-Integrated</v>
      </c>
      <c r="B27" s="44" t="str">
        <f>MMap!A30</f>
        <v>Lighting Controls Interior-Integrated-Medium Off-New</v>
      </c>
      <c r="C27" s="332">
        <f ca="1">MMap!T30*$C$4</f>
        <v>516.36254199274424</v>
      </c>
      <c r="D27" s="45">
        <f>MMap!P30</f>
        <v>15</v>
      </c>
      <c r="E27" s="46">
        <f ca="1">MMap!R30*$C$4</f>
        <v>562.77379746838631</v>
      </c>
      <c r="F27" s="46"/>
      <c r="G27" s="248" t="str">
        <f>MMap!M30</f>
        <v>C-LOff-Lgt-LPD Int-All-All-C</v>
      </c>
      <c r="O27" s="309">
        <f>MMap!V30*$C$4</f>
        <v>-21.381866666666667</v>
      </c>
      <c r="P27" s="250" t="str">
        <f>MMap!N30</f>
        <v>Commercial-large Office-Heat</v>
      </c>
      <c r="Q27" s="47" t="s">
        <v>562</v>
      </c>
    </row>
    <row r="28" spans="1:17">
      <c r="A28" s="44" t="str">
        <f>MMap!C31</f>
        <v>Lighting Controls Interior-New-Small Off-Integrated</v>
      </c>
      <c r="B28" s="44" t="str">
        <f>MMap!A31</f>
        <v>Lighting Controls Interior-Integrated-Small Off-New</v>
      </c>
      <c r="C28" s="332">
        <f ca="1">MMap!T31*$C$4</f>
        <v>479.01383915122801</v>
      </c>
      <c r="D28" s="45">
        <f>MMap!P31</f>
        <v>15</v>
      </c>
      <c r="E28" s="46">
        <f ca="1">MMap!R31*$C$4</f>
        <v>562.77379746838631</v>
      </c>
      <c r="F28" s="46"/>
      <c r="G28" s="248" t="str">
        <f>MMap!M31</f>
        <v>C-SOff-Lgt-LPD Int-All-All-C</v>
      </c>
      <c r="O28" s="309">
        <f>MMap!V31*$C$4</f>
        <v>-15.0128</v>
      </c>
      <c r="P28" s="250" t="str">
        <f>MMap!N31</f>
        <v>Commercial-Small Office-Heat</v>
      </c>
      <c r="Q28" s="47" t="s">
        <v>562</v>
      </c>
    </row>
    <row r="29" spans="1:17">
      <c r="A29" s="44" t="str">
        <f>MMap!C32</f>
        <v>Lighting Controls Interior-New-Xlarge Ret-Integrated</v>
      </c>
      <c r="B29" s="44" t="str">
        <f>MMap!A32</f>
        <v>Lighting Controls Interior-Integrated-Xlarge Ret-New</v>
      </c>
      <c r="C29" s="332">
        <f ca="1">MMap!T32*$C$4</f>
        <v>0</v>
      </c>
      <c r="D29" s="45">
        <f>MMap!P32</f>
        <v>15</v>
      </c>
      <c r="E29" s="46">
        <f ca="1">MMap!R32*$C$4</f>
        <v>0</v>
      </c>
      <c r="F29" s="46"/>
      <c r="G29" s="248" t="str">
        <f>MMap!M32</f>
        <v>C-Ret-Lgt-LPD Int-All-All-C</v>
      </c>
      <c r="O29" s="309">
        <f>MMap!V32*$C$4</f>
        <v>-19.562133333333332</v>
      </c>
      <c r="P29" s="250" t="str">
        <f>MMap!N32</f>
        <v>Commercial-Retail-Heat</v>
      </c>
      <c r="Q29" s="47" t="s">
        <v>562</v>
      </c>
    </row>
    <row r="30" spans="1:17">
      <c r="A30" s="44" t="str">
        <f>MMap!C33</f>
        <v>Lighting Controls Interior-New-Large Ret-Integrated</v>
      </c>
      <c r="B30" s="44" t="str">
        <f>MMap!A33</f>
        <v>Lighting Controls Interior-Integrated-Large Ret-New</v>
      </c>
      <c r="C30" s="332">
        <f ca="1">MMap!T33*$C$4</f>
        <v>0</v>
      </c>
      <c r="D30" s="45">
        <f>MMap!P33</f>
        <v>15</v>
      </c>
      <c r="E30" s="46">
        <f ca="1">MMap!R33*$C$4</f>
        <v>0</v>
      </c>
      <c r="F30" s="46"/>
      <c r="G30" s="248" t="str">
        <f>MMap!M33</f>
        <v>C-Ret-Lgt-LPD Int-All-All-C</v>
      </c>
      <c r="O30" s="309">
        <f>MMap!V33*$C$4</f>
        <v>-17.7424</v>
      </c>
      <c r="P30" s="250" t="str">
        <f>MMap!N33</f>
        <v>Commercial-Retail-Heat</v>
      </c>
      <c r="Q30" s="47" t="s">
        <v>562</v>
      </c>
    </row>
    <row r="31" spans="1:17">
      <c r="A31" s="44" t="str">
        <f>MMap!C34</f>
        <v>Lighting Controls Interior-New-Medium Ret-Integrated</v>
      </c>
      <c r="B31" s="44" t="str">
        <f>MMap!A34</f>
        <v>Lighting Controls Interior-Integrated-Medium Ret-New</v>
      </c>
      <c r="C31" s="332">
        <f ca="1">MMap!T34*$C$4</f>
        <v>0</v>
      </c>
      <c r="D31" s="45">
        <f>MMap!P34</f>
        <v>15</v>
      </c>
      <c r="E31" s="46">
        <f ca="1">MMap!R34*$C$4</f>
        <v>0</v>
      </c>
      <c r="F31" s="46"/>
      <c r="G31" s="248" t="str">
        <f>MMap!M34</f>
        <v>C-Ret-Lgt-LPD Int-All-All-C</v>
      </c>
      <c r="O31" s="309">
        <f>MMap!V34*$C$4</f>
        <v>-14.102933333333333</v>
      </c>
      <c r="P31" s="250" t="str">
        <f>MMap!N34</f>
        <v>Commercial-Retail-Heat</v>
      </c>
      <c r="Q31" s="47" t="s">
        <v>562</v>
      </c>
    </row>
    <row r="32" spans="1:17">
      <c r="A32" s="44" t="str">
        <f>MMap!C35</f>
        <v>Lighting Controls Interior-New-Small Ret-Integrated</v>
      </c>
      <c r="B32" s="44" t="str">
        <f>MMap!A35</f>
        <v>Lighting Controls Interior-Integrated-Small Ret-New</v>
      </c>
      <c r="C32" s="332">
        <f ca="1">MMap!T35*$C$4</f>
        <v>0</v>
      </c>
      <c r="D32" s="45">
        <f>MMap!P35</f>
        <v>15</v>
      </c>
      <c r="E32" s="46">
        <f ca="1">MMap!R35*$C$4</f>
        <v>0</v>
      </c>
      <c r="F32" s="46"/>
      <c r="G32" s="248" t="str">
        <f>MMap!M35</f>
        <v>C-Ret-Lgt-LPD Int-All-All-C</v>
      </c>
      <c r="O32" s="309">
        <f>MMap!V35*$C$4</f>
        <v>-21.8368</v>
      </c>
      <c r="P32" s="250" t="str">
        <f>MMap!N35</f>
        <v>Commercial-Retail-Heat</v>
      </c>
      <c r="Q32" s="47" t="s">
        <v>562</v>
      </c>
    </row>
    <row r="33" spans="1:17">
      <c r="A33" s="44" t="str">
        <f>MMap!C36</f>
        <v>Lighting Controls Interior-New-School K-12-Integrated</v>
      </c>
      <c r="B33" s="44" t="str">
        <f>MMap!A36</f>
        <v>Lighting Controls Interior-Integrated-School K-12-New</v>
      </c>
      <c r="C33" s="332">
        <f ca="1">MMap!T36*$C$4</f>
        <v>426.31289021593494</v>
      </c>
      <c r="D33" s="45">
        <f>MMap!P36</f>
        <v>15</v>
      </c>
      <c r="E33" s="46">
        <f ca="1">MMap!R36*$C$4</f>
        <v>562.77379746838631</v>
      </c>
      <c r="F33" s="46"/>
      <c r="G33" s="248" t="str">
        <f>MMap!M36</f>
        <v>C-K12-Lgt-LPD Int-All-All-C</v>
      </c>
      <c r="O33" s="309">
        <f>MMap!V36*$C$4</f>
        <v>-21.381866666666667</v>
      </c>
      <c r="P33" s="250" t="str">
        <f>MMap!N36</f>
        <v>Commercial-School-Heat</v>
      </c>
      <c r="Q33" s="47" t="s">
        <v>562</v>
      </c>
    </row>
    <row r="34" spans="1:17">
      <c r="A34" s="44" t="str">
        <f>MMap!C37</f>
        <v>Lighting Controls Interior-New-University-Integrated</v>
      </c>
      <c r="B34" s="44" t="str">
        <f>MMap!A37</f>
        <v>Lighting Controls Interior-Integrated-University-New</v>
      </c>
      <c r="C34" s="332">
        <f ca="1">MMap!T37*$C$4</f>
        <v>315.6444507298645</v>
      </c>
      <c r="D34" s="45">
        <f>MMap!P37</f>
        <v>15</v>
      </c>
      <c r="E34" s="46">
        <f ca="1">MMap!R37*$C$4</f>
        <v>562.77379746838631</v>
      </c>
      <c r="F34" s="46"/>
      <c r="G34" s="248" t="str">
        <f>MMap!M37</f>
        <v>C-Unv-Lgt-LPD Int-All-All-C</v>
      </c>
      <c r="O34" s="309">
        <f>MMap!V37*$C$4</f>
        <v>-17.7424</v>
      </c>
      <c r="P34" s="250" t="str">
        <f>MMap!N37</f>
        <v>Commercial-college-Heat</v>
      </c>
      <c r="Q34" s="47" t="s">
        <v>562</v>
      </c>
    </row>
    <row r="35" spans="1:17">
      <c r="A35" s="44" t="str">
        <f>MMap!C38</f>
        <v>Lighting Controls Interior-New-Warehouse-Integrated</v>
      </c>
      <c r="B35" s="44" t="str">
        <f>MMap!A38</f>
        <v>Lighting Controls Interior-Integrated-Warehouse-New</v>
      </c>
      <c r="C35" s="332">
        <f ca="1">MMap!T38*$C$4</f>
        <v>250.03052929511793</v>
      </c>
      <c r="D35" s="45">
        <f>MMap!P38</f>
        <v>15</v>
      </c>
      <c r="E35" s="46">
        <f ca="1">MMap!R38*$C$4</f>
        <v>368.550861496327</v>
      </c>
      <c r="F35" s="46"/>
      <c r="G35" s="248" t="str">
        <f>MMap!M38</f>
        <v>C-War-Lgt-LPD Int-All-All-C</v>
      </c>
      <c r="O35" s="309">
        <f>MMap!V38*$C$4</f>
        <v>-10.008533333333332</v>
      </c>
      <c r="P35" s="250" t="str">
        <f>MMap!N38</f>
        <v>Commercial-not-refrig-warehouse-Heat</v>
      </c>
      <c r="Q35" s="47" t="s">
        <v>562</v>
      </c>
    </row>
    <row r="36" spans="1:17">
      <c r="A36" s="44" t="str">
        <f>MMap!C39</f>
        <v>Lighting Controls Interior-New-Supermarket-Integrated</v>
      </c>
      <c r="B36" s="44" t="str">
        <f>MMap!A39</f>
        <v>Lighting Controls Interior-Integrated-Supermarket-New</v>
      </c>
      <c r="C36" s="332">
        <f ca="1">MMap!T39*$C$4</f>
        <v>0</v>
      </c>
      <c r="D36" s="45">
        <f>MMap!P39</f>
        <v>15</v>
      </c>
      <c r="E36" s="46">
        <f ca="1">MMap!R39*$C$4</f>
        <v>0</v>
      </c>
      <c r="F36" s="46"/>
      <c r="G36" s="248" t="str">
        <f>MMap!M39</f>
        <v>C-Gro-Lgt-LPD Int-All-All-C</v>
      </c>
      <c r="O36" s="309">
        <f>MMap!V39*$C$4</f>
        <v>-17.7424</v>
      </c>
      <c r="P36" s="250" t="str">
        <f>MMap!N39</f>
        <v>Commercial-Grocery-Heat</v>
      </c>
      <c r="Q36" s="47" t="s">
        <v>562</v>
      </c>
    </row>
    <row r="37" spans="1:17">
      <c r="A37" s="44" t="str">
        <f>MMap!C40</f>
        <v>Lighting Controls Interior-New-MiniMart-Integrated</v>
      </c>
      <c r="B37" s="44" t="str">
        <f>MMap!A40</f>
        <v>Lighting Controls Interior-Integrated-MiniMart-New</v>
      </c>
      <c r="C37" s="332">
        <f ca="1">MMap!T40*$C$4</f>
        <v>0</v>
      </c>
      <c r="D37" s="45">
        <f>MMap!P40</f>
        <v>15</v>
      </c>
      <c r="E37" s="46">
        <f ca="1">MMap!R40*$C$4</f>
        <v>0</v>
      </c>
      <c r="F37" s="46"/>
      <c r="G37" s="248" t="str">
        <f>MMap!M40</f>
        <v>C-Gro-Lgt-LPD Int-All-All-C</v>
      </c>
      <c r="O37" s="309">
        <f>MMap!V40*$C$4</f>
        <v>-26.841066666666666</v>
      </c>
      <c r="P37" s="250" t="str">
        <f>MMap!N40</f>
        <v>Commercial-Grocery-Heat</v>
      </c>
      <c r="Q37" s="47" t="s">
        <v>562</v>
      </c>
    </row>
    <row r="38" spans="1:17">
      <c r="A38" s="44" t="str">
        <f>MMap!C41</f>
        <v>Lighting Controls Interior-New-Restaurant-Integrated</v>
      </c>
      <c r="B38" s="44" t="str">
        <f>MMap!A41</f>
        <v>Lighting Controls Interior-Integrated-Restaurant-New</v>
      </c>
      <c r="C38" s="332">
        <f ca="1">MMap!T41*$C$4</f>
        <v>0</v>
      </c>
      <c r="D38" s="45">
        <f>MMap!P41</f>
        <v>15</v>
      </c>
      <c r="E38" s="46">
        <f ca="1">MMap!R41*$C$4</f>
        <v>0</v>
      </c>
      <c r="F38" s="46"/>
      <c r="G38" s="248" t="str">
        <f>MMap!M41</f>
        <v>C-Res-Lgt-LPD Int-All-All-C</v>
      </c>
      <c r="O38" s="309">
        <f>MMap!V41*$C$4</f>
        <v>-18.197333333333333</v>
      </c>
      <c r="P38" s="250" t="str">
        <f>MMap!N41</f>
        <v>Commercial-Resturant-Heat</v>
      </c>
      <c r="Q38" s="47" t="s">
        <v>562</v>
      </c>
    </row>
    <row r="39" spans="1:17">
      <c r="A39" s="44" t="str">
        <f>MMap!C42</f>
        <v>Lighting Controls Interior-New-Lodging-Integrated</v>
      </c>
      <c r="B39" s="44" t="str">
        <f>MMap!A42</f>
        <v>Lighting Controls Interior-Integrated-Lodging-New</v>
      </c>
      <c r="C39" s="332">
        <f ca="1">MMap!T42*$C$4</f>
        <v>0</v>
      </c>
      <c r="D39" s="45">
        <f>MMap!P42</f>
        <v>15</v>
      </c>
      <c r="E39" s="46">
        <f ca="1">MMap!R42*$C$4</f>
        <v>0</v>
      </c>
      <c r="F39" s="46"/>
      <c r="G39" s="248" t="str">
        <f>MMap!M42</f>
        <v>C-Lod-Lgt-LPD Int-All-All-C</v>
      </c>
      <c r="O39" s="309">
        <f>MMap!V42*$C$4</f>
        <v>-32.755199999999995</v>
      </c>
      <c r="P39" s="250" t="str">
        <f>MMap!N42</f>
        <v>Commercial-Lodging-Heat</v>
      </c>
      <c r="Q39" s="47" t="s">
        <v>562</v>
      </c>
    </row>
    <row r="40" spans="1:17">
      <c r="A40" s="44" t="str">
        <f>MMap!C43</f>
        <v>Lighting Controls Interior-New-Hospital-Integrated</v>
      </c>
      <c r="B40" s="44" t="str">
        <f>MMap!A43</f>
        <v>Lighting Controls Interior-Integrated-Hospital-New</v>
      </c>
      <c r="C40" s="332">
        <f ca="1">MMap!T43*$C$4</f>
        <v>0</v>
      </c>
      <c r="D40" s="45">
        <f>MMap!P43</f>
        <v>15</v>
      </c>
      <c r="E40" s="46">
        <f ca="1">MMap!R43*$C$4</f>
        <v>0</v>
      </c>
      <c r="F40" s="46"/>
      <c r="G40" s="248" t="str">
        <f>MMap!M43</f>
        <v>C-Hos-Lgt-LPD Int-All-All-C</v>
      </c>
      <c r="O40" s="309">
        <f>MMap!V43*$C$4</f>
        <v>-18.197333333333333</v>
      </c>
      <c r="P40" s="250" t="str">
        <f>MMap!N43</f>
        <v>Commercial-Healthcare-Heat</v>
      </c>
      <c r="Q40" s="47" t="s">
        <v>562</v>
      </c>
    </row>
    <row r="41" spans="1:17">
      <c r="A41" s="44" t="str">
        <f>MMap!C44</f>
        <v>Lighting Controls Interior-New-Residential Care-Integrated</v>
      </c>
      <c r="B41" s="44" t="str">
        <f>MMap!A44</f>
        <v>Lighting Controls Interior-Integrated-Residential Care-New</v>
      </c>
      <c r="C41" s="332">
        <f ca="1">MMap!T44*$C$4</f>
        <v>0</v>
      </c>
      <c r="D41" s="45">
        <f>MMap!P44</f>
        <v>15</v>
      </c>
      <c r="E41" s="46">
        <f ca="1">MMap!R44*$C$4</f>
        <v>0</v>
      </c>
      <c r="F41" s="46"/>
      <c r="G41" s="248" t="str">
        <f>MMap!M44</f>
        <v>C-Hos-Lgt-LPD Int-All-All-C</v>
      </c>
      <c r="O41" s="309">
        <f>MMap!V44*$C$4</f>
        <v>-8.1887999999999987</v>
      </c>
      <c r="P41" s="250" t="str">
        <f>MMap!N44</f>
        <v>Commercial-Healthcare-Heat</v>
      </c>
      <c r="Q41" s="47" t="s">
        <v>562</v>
      </c>
    </row>
    <row r="42" spans="1:17">
      <c r="A42" s="44" t="str">
        <f>MMap!C45</f>
        <v>Lighting Controls Interior-New-Assembly-Integrated</v>
      </c>
      <c r="B42" s="44" t="str">
        <f>MMap!A45</f>
        <v>Lighting Controls Interior-Integrated-Assembly-New</v>
      </c>
      <c r="C42" s="332">
        <f ca="1">MMap!T45*$C$4</f>
        <v>0</v>
      </c>
      <c r="D42" s="45">
        <f>MMap!P45</f>
        <v>15</v>
      </c>
      <c r="E42" s="46">
        <f ca="1">MMap!R45*$C$4</f>
        <v>0</v>
      </c>
      <c r="F42" s="46"/>
      <c r="G42" s="248" t="str">
        <f>MMap!M45</f>
        <v>C-Oth-Lgt-LPD Int-All-All-C</v>
      </c>
      <c r="O42" s="309">
        <f>MMap!V45*$C$4</f>
        <v>-8.1887999999999987</v>
      </c>
      <c r="P42" s="250" t="str">
        <f>MMap!N45</f>
        <v>Commercial-Misc. Com-Heat</v>
      </c>
      <c r="Q42" s="47" t="s">
        <v>562</v>
      </c>
    </row>
    <row r="43" spans="1:17">
      <c r="A43" s="44" t="str">
        <f>MMap!C46</f>
        <v>Lighting Controls Interior-New-Other-Integrated</v>
      </c>
      <c r="B43" s="44" t="str">
        <f>MMap!A46</f>
        <v>Lighting Controls Interior-Integrated-Other-New</v>
      </c>
      <c r="C43" s="332">
        <f ca="1">MMap!T46*$C$4</f>
        <v>529.43297820926398</v>
      </c>
      <c r="D43" s="45">
        <f>MMap!P46</f>
        <v>15</v>
      </c>
      <c r="E43" s="46">
        <f ca="1">MMap!R46*$C$4</f>
        <v>562.77379746838631</v>
      </c>
      <c r="F43" s="46"/>
      <c r="G43" s="248" t="str">
        <f>MMap!M46</f>
        <v>C-Oth-Lgt-LPD Int-All-All-C</v>
      </c>
      <c r="O43" s="309">
        <f>MMap!V46*$C$4</f>
        <v>-8.1887999999999987</v>
      </c>
      <c r="P43" s="250" t="str">
        <f>MMap!N46</f>
        <v>Commercial-Misc. Com-Heat</v>
      </c>
      <c r="Q43" s="47" t="s">
        <v>562</v>
      </c>
    </row>
    <row r="44" spans="1:17">
      <c r="A44" s="44" t="str">
        <f>MMap!C47</f>
        <v>Lighting Controls Interior-NR-Large Off-Unitary</v>
      </c>
      <c r="B44" s="44" t="str">
        <f>MMap!A47</f>
        <v>Lighting Controls Interior-Unitary-Large Off-NR</v>
      </c>
      <c r="C44" s="332">
        <f ca="1">MMap!T47*$C$4</f>
        <v>426.36867452986309</v>
      </c>
      <c r="D44" s="45">
        <f>MMap!P47</f>
        <v>15</v>
      </c>
      <c r="E44" s="46">
        <f ca="1">MMap!R47*$C$4</f>
        <v>341.07502876871905</v>
      </c>
      <c r="F44" s="46"/>
      <c r="G44" s="248" t="str">
        <f>MMap!M47</f>
        <v>C-LOff-Lgt-LPD Int-All-All-C</v>
      </c>
      <c r="O44" s="309">
        <f>MMap!V47*$C$4</f>
        <v>-8.1887999999999987</v>
      </c>
      <c r="P44" s="250" t="str">
        <f>MMap!N47</f>
        <v>Commercial-large Office-Heat</v>
      </c>
      <c r="Q44" s="47" t="s">
        <v>562</v>
      </c>
    </row>
    <row r="45" spans="1:17">
      <c r="A45" s="44" t="str">
        <f>MMap!C48</f>
        <v>Lighting Controls Interior-NR-Medium Off-Unitary</v>
      </c>
      <c r="B45" s="44" t="str">
        <f>MMap!A48</f>
        <v>Lighting Controls Interior-Unitary-Medium Off-NR</v>
      </c>
      <c r="C45" s="332">
        <f ca="1">MMap!T48*$C$4</f>
        <v>378.16641300661712</v>
      </c>
      <c r="D45" s="45">
        <f>MMap!P48</f>
        <v>15</v>
      </c>
      <c r="E45" s="46">
        <f ca="1">MMap!R48*$C$4</f>
        <v>341.07502876871905</v>
      </c>
      <c r="F45" s="46"/>
      <c r="G45" s="248" t="str">
        <f>MMap!M48</f>
        <v>C-LOff-Lgt-LPD Int-All-All-C</v>
      </c>
      <c r="O45" s="309">
        <f>MMap!V48*$C$4</f>
        <v>-8.1887999999999987</v>
      </c>
      <c r="P45" s="250" t="str">
        <f>MMap!N48</f>
        <v>Commercial-large Office-Heat</v>
      </c>
      <c r="Q45" s="47" t="s">
        <v>562</v>
      </c>
    </row>
    <row r="46" spans="1:17">
      <c r="A46" s="44" t="str">
        <f>MMap!C49</f>
        <v>Lighting Controls Interior-NR-Small Off-Unitary</v>
      </c>
      <c r="B46" s="44" t="str">
        <f>MMap!A49</f>
        <v>Lighting Controls Interior-Unitary-Small Off-NR</v>
      </c>
      <c r="C46" s="332">
        <f ca="1">MMap!T49*$C$4</f>
        <v>368.83038713767445</v>
      </c>
      <c r="D46" s="45">
        <f>MMap!P49</f>
        <v>15</v>
      </c>
      <c r="E46" s="46">
        <f ca="1">MMap!R49*$C$4</f>
        <v>341.07502876871905</v>
      </c>
      <c r="F46" s="46"/>
      <c r="G46" s="248" t="str">
        <f>MMap!M49</f>
        <v>C-SOff-Lgt-LPD Int-All-All-C</v>
      </c>
      <c r="O46" s="309">
        <f>MMap!V49*$C$4</f>
        <v>-21.381866666666667</v>
      </c>
      <c r="P46" s="250" t="str">
        <f>MMap!N49</f>
        <v>Commercial-Small Office-Heat</v>
      </c>
      <c r="Q46" s="47" t="s">
        <v>562</v>
      </c>
    </row>
    <row r="47" spans="1:17">
      <c r="A47" s="44" t="str">
        <f>MMap!C50</f>
        <v>Lighting Controls Interior-NR-Xlarge Ret-Unitary</v>
      </c>
      <c r="B47" s="44" t="str">
        <f>MMap!A50</f>
        <v>Lighting Controls Interior-Unitary-Xlarge Ret-NR</v>
      </c>
      <c r="C47" s="332">
        <f ca="1">MMap!T50*$C$4</f>
        <v>0</v>
      </c>
      <c r="D47" s="45">
        <f>MMap!P50</f>
        <v>15</v>
      </c>
      <c r="E47" s="46">
        <f ca="1">MMap!R50*$C$4</f>
        <v>0</v>
      </c>
      <c r="F47" s="46"/>
      <c r="G47" s="248" t="str">
        <f>MMap!M50</f>
        <v>C-Ret-Lgt-LPD Int-All-All-C</v>
      </c>
      <c r="O47" s="309">
        <f>MMap!V50*$C$4</f>
        <v>-15.0128</v>
      </c>
      <c r="P47" s="250" t="str">
        <f>MMap!N50</f>
        <v>Commercial-Retail-Heat</v>
      </c>
      <c r="Q47" s="47" t="s">
        <v>562</v>
      </c>
    </row>
    <row r="48" spans="1:17">
      <c r="A48" s="44" t="str">
        <f>MMap!C51</f>
        <v>Lighting Controls Interior-NR-Large Ret-Unitary</v>
      </c>
      <c r="B48" s="44" t="str">
        <f>MMap!A51</f>
        <v>Lighting Controls Interior-Unitary-Large Ret-NR</v>
      </c>
      <c r="C48" s="332">
        <f ca="1">MMap!T51*$C$4</f>
        <v>0</v>
      </c>
      <c r="D48" s="45">
        <f>MMap!P51</f>
        <v>15</v>
      </c>
      <c r="E48" s="46">
        <f ca="1">MMap!R51*$C$4</f>
        <v>0</v>
      </c>
      <c r="F48" s="46"/>
      <c r="G48" s="248" t="str">
        <f>MMap!M51</f>
        <v>C-Ret-Lgt-LPD Int-All-All-C</v>
      </c>
      <c r="O48" s="309">
        <f>MMap!V51*$C$4</f>
        <v>-19.562133333333332</v>
      </c>
      <c r="P48" s="250" t="str">
        <f>MMap!N51</f>
        <v>Commercial-Retail-Heat</v>
      </c>
      <c r="Q48" s="47" t="s">
        <v>562</v>
      </c>
    </row>
    <row r="49" spans="1:17">
      <c r="A49" s="44" t="str">
        <f>MMap!C52</f>
        <v>Lighting Controls Interior-NR-Medium Ret-Unitary</v>
      </c>
      <c r="B49" s="44" t="str">
        <f>MMap!A52</f>
        <v>Lighting Controls Interior-Unitary-Medium Ret-NR</v>
      </c>
      <c r="C49" s="332">
        <f ca="1">MMap!T52*$C$4</f>
        <v>0</v>
      </c>
      <c r="D49" s="45">
        <f>MMap!P52</f>
        <v>15</v>
      </c>
      <c r="E49" s="46">
        <f ca="1">MMap!R52*$C$4</f>
        <v>0</v>
      </c>
      <c r="F49" s="46"/>
      <c r="G49" s="248" t="str">
        <f>MMap!M52</f>
        <v>C-Ret-Lgt-LPD Int-All-All-C</v>
      </c>
      <c r="O49" s="309">
        <f>MMap!V52*$C$4</f>
        <v>-17.7424</v>
      </c>
      <c r="P49" s="250" t="str">
        <f>MMap!N52</f>
        <v>Commercial-Retail-Heat</v>
      </c>
      <c r="Q49" s="47" t="s">
        <v>562</v>
      </c>
    </row>
    <row r="50" spans="1:17">
      <c r="A50" s="44" t="str">
        <f>MMap!C53</f>
        <v>Lighting Controls Interior-NR-Small Ret-Unitary</v>
      </c>
      <c r="B50" s="44" t="str">
        <f>MMap!A53</f>
        <v>Lighting Controls Interior-Unitary-Small Ret-NR</v>
      </c>
      <c r="C50" s="332">
        <f ca="1">MMap!T53*$C$4</f>
        <v>0</v>
      </c>
      <c r="D50" s="45">
        <f>MMap!P53</f>
        <v>15</v>
      </c>
      <c r="E50" s="46">
        <f ca="1">MMap!R53*$C$4</f>
        <v>0</v>
      </c>
      <c r="F50" s="46"/>
      <c r="G50" s="248" t="str">
        <f>MMap!M53</f>
        <v>C-Ret-Lgt-LPD Int-All-All-C</v>
      </c>
      <c r="O50" s="309">
        <f>MMap!V53*$C$4</f>
        <v>-14.102933333333333</v>
      </c>
      <c r="P50" s="250" t="str">
        <f>MMap!N53</f>
        <v>Commercial-Retail-Heat</v>
      </c>
      <c r="Q50" s="47" t="s">
        <v>562</v>
      </c>
    </row>
    <row r="51" spans="1:17">
      <c r="A51" s="44" t="str">
        <f>MMap!C54</f>
        <v>Lighting Controls Interior-NR-School K-12-Unitary</v>
      </c>
      <c r="B51" s="44" t="str">
        <f>MMap!A54</f>
        <v>Lighting Controls Interior-Unitary-School K-12-NR</v>
      </c>
      <c r="C51" s="332">
        <f ca="1">MMap!T54*$C$4</f>
        <v>272.16811163396022</v>
      </c>
      <c r="D51" s="45">
        <f>MMap!P54</f>
        <v>15</v>
      </c>
      <c r="E51" s="46">
        <f ca="1">MMap!R54*$C$4</f>
        <v>341.07502876871905</v>
      </c>
      <c r="F51" s="46"/>
      <c r="G51" s="248" t="str">
        <f>MMap!M54</f>
        <v>C-K12-Lgt-LPD Int-All-All-C</v>
      </c>
      <c r="O51" s="309">
        <f>MMap!V54*$C$4</f>
        <v>-21.8368</v>
      </c>
      <c r="P51" s="250" t="str">
        <f>MMap!N54</f>
        <v>Commercial-School-Heat</v>
      </c>
      <c r="Q51" s="47" t="s">
        <v>562</v>
      </c>
    </row>
    <row r="52" spans="1:17">
      <c r="A52" s="44" t="str">
        <f>MMap!C55</f>
        <v>Lighting Controls Interior-NR-University-Unitary</v>
      </c>
      <c r="B52" s="44" t="str">
        <f>MMap!A55</f>
        <v>Lighting Controls Interior-Unitary-University-NR</v>
      </c>
      <c r="C52" s="332">
        <f ca="1">MMap!T55*$C$4</f>
        <v>304.50920729709634</v>
      </c>
      <c r="D52" s="45">
        <f>MMap!P55</f>
        <v>15</v>
      </c>
      <c r="E52" s="46">
        <f ca="1">MMap!R55*$C$4</f>
        <v>341.07502876871905</v>
      </c>
      <c r="F52" s="46"/>
      <c r="G52" s="248" t="str">
        <f>MMap!M55</f>
        <v>C-Unv-Lgt-LPD Int-All-All-C</v>
      </c>
      <c r="O52" s="309">
        <f>MMap!V55*$C$4</f>
        <v>-21.381866666666667</v>
      </c>
      <c r="P52" s="250" t="str">
        <f>MMap!N55</f>
        <v>Commercial-college-Heat</v>
      </c>
      <c r="Q52" s="47" t="s">
        <v>562</v>
      </c>
    </row>
    <row r="53" spans="1:17">
      <c r="A53" s="44" t="str">
        <f>MMap!C56</f>
        <v>Lighting Controls Interior-NR-Warehouse-Unitary</v>
      </c>
      <c r="B53" s="44" t="str">
        <f>MMap!A56</f>
        <v>Lighting Controls Interior-Unitary-Warehouse-NR</v>
      </c>
      <c r="C53" s="332">
        <f ca="1">MMap!T56*$C$4</f>
        <v>135.27619316994193</v>
      </c>
      <c r="D53" s="45">
        <f>MMap!P56</f>
        <v>15</v>
      </c>
      <c r="E53" s="46">
        <f ca="1">MMap!R56*$C$4</f>
        <v>158.97585527520172</v>
      </c>
      <c r="F53" s="46"/>
      <c r="G53" s="248" t="str">
        <f>MMap!M56</f>
        <v>C-War-Lgt-LPD Int-All-All-C</v>
      </c>
      <c r="O53" s="309">
        <f>MMap!V56*$C$4</f>
        <v>-17.7424</v>
      </c>
      <c r="P53" s="250" t="str">
        <f>MMap!N56</f>
        <v>Commercial-not-refrig-warehouse-Heat</v>
      </c>
      <c r="Q53" s="47" t="s">
        <v>562</v>
      </c>
    </row>
    <row r="54" spans="1:17">
      <c r="A54" s="44" t="str">
        <f>MMap!C57</f>
        <v>Lighting Controls Interior-NR-Supermarket-Unitary</v>
      </c>
      <c r="B54" s="44" t="str">
        <f>MMap!A57</f>
        <v>Lighting Controls Interior-Unitary-Supermarket-NR</v>
      </c>
      <c r="C54" s="332">
        <f ca="1">MMap!T57*$C$4</f>
        <v>0</v>
      </c>
      <c r="D54" s="45">
        <f>MMap!P57</f>
        <v>15</v>
      </c>
      <c r="E54" s="46">
        <f ca="1">MMap!R57*$C$4</f>
        <v>0</v>
      </c>
      <c r="F54" s="46"/>
      <c r="G54" s="248" t="str">
        <f>MMap!M57</f>
        <v>C-Gro-Lgt-LPD Int-All-All-C</v>
      </c>
      <c r="O54" s="309">
        <f>MMap!V57*$C$4</f>
        <v>-10.008533333333332</v>
      </c>
      <c r="P54" s="250" t="str">
        <f>MMap!N57</f>
        <v>Commercial-Grocery-Heat</v>
      </c>
      <c r="Q54" s="47" t="s">
        <v>562</v>
      </c>
    </row>
    <row r="55" spans="1:17">
      <c r="A55" s="44" t="str">
        <f>MMap!C58</f>
        <v>Lighting Controls Interior-NR-MiniMart-Unitary</v>
      </c>
      <c r="B55" s="44" t="str">
        <f>MMap!A58</f>
        <v>Lighting Controls Interior-Unitary-MiniMart-NR</v>
      </c>
      <c r="C55" s="332">
        <f ca="1">MMap!T58*$C$4</f>
        <v>0</v>
      </c>
      <c r="D55" s="45">
        <f>MMap!P58</f>
        <v>15</v>
      </c>
      <c r="E55" s="46">
        <f ca="1">MMap!R58*$C$4</f>
        <v>0</v>
      </c>
      <c r="F55" s="46"/>
      <c r="G55" s="248" t="str">
        <f>MMap!M58</f>
        <v>C-Gro-Lgt-LPD Int-All-All-C</v>
      </c>
      <c r="O55" s="309">
        <f>MMap!V58*$C$4</f>
        <v>-17.7424</v>
      </c>
      <c r="P55" s="250" t="str">
        <f>MMap!N58</f>
        <v>Commercial-Grocery-Heat</v>
      </c>
      <c r="Q55" s="47" t="s">
        <v>562</v>
      </c>
    </row>
    <row r="56" spans="1:17">
      <c r="A56" s="44" t="str">
        <f>MMap!C59</f>
        <v>Lighting Controls Interior-NR-Restaurant-Unitary</v>
      </c>
      <c r="B56" s="44" t="str">
        <f>MMap!A59</f>
        <v>Lighting Controls Interior-Unitary-Restaurant-NR</v>
      </c>
      <c r="C56" s="332">
        <f ca="1">MMap!T59*$C$4</f>
        <v>0</v>
      </c>
      <c r="D56" s="45">
        <f>MMap!P59</f>
        <v>15</v>
      </c>
      <c r="E56" s="46">
        <f ca="1">MMap!R59*$C$4</f>
        <v>0</v>
      </c>
      <c r="F56" s="46"/>
      <c r="G56" s="248" t="str">
        <f>MMap!M59</f>
        <v>C-Res-Lgt-LPD Int-All-All-C</v>
      </c>
      <c r="O56" s="309">
        <f>MMap!V59*$C$4</f>
        <v>-26.841066666666666</v>
      </c>
      <c r="P56" s="250" t="str">
        <f>MMap!N59</f>
        <v>Commercial-Resturant-Heat</v>
      </c>
      <c r="Q56" s="47" t="s">
        <v>562</v>
      </c>
    </row>
    <row r="57" spans="1:17">
      <c r="A57" s="44" t="str">
        <f>MMap!C60</f>
        <v>Lighting Controls Interior-NR-Lodging-Unitary</v>
      </c>
      <c r="B57" s="44" t="str">
        <f>MMap!A60</f>
        <v>Lighting Controls Interior-Unitary-Lodging-NR</v>
      </c>
      <c r="C57" s="332">
        <f ca="1">MMap!T60*$C$4</f>
        <v>0</v>
      </c>
      <c r="D57" s="45">
        <f>MMap!P60</f>
        <v>15</v>
      </c>
      <c r="E57" s="46">
        <f ca="1">MMap!R60*$C$4</f>
        <v>0</v>
      </c>
      <c r="F57" s="46"/>
      <c r="G57" s="248" t="str">
        <f>MMap!M60</f>
        <v>C-Lod-Lgt-LPD Int-All-All-C</v>
      </c>
      <c r="O57" s="309">
        <f>MMap!V60*$C$4</f>
        <v>-18.197333333333333</v>
      </c>
      <c r="P57" s="250" t="str">
        <f>MMap!N60</f>
        <v>Commercial-Lodging-Heat</v>
      </c>
      <c r="Q57" s="47" t="s">
        <v>562</v>
      </c>
    </row>
    <row r="58" spans="1:17">
      <c r="A58" s="44" t="str">
        <f>MMap!C61</f>
        <v>Lighting Controls Interior-NR-Hospital-Unitary</v>
      </c>
      <c r="B58" s="44" t="str">
        <f>MMap!A61</f>
        <v>Lighting Controls Interior-Unitary-Hospital-NR</v>
      </c>
      <c r="C58" s="332">
        <f ca="1">MMap!T61*$C$4</f>
        <v>0</v>
      </c>
      <c r="D58" s="45">
        <f>MMap!P61</f>
        <v>15</v>
      </c>
      <c r="E58" s="46">
        <f ca="1">MMap!R61*$C$4</f>
        <v>0</v>
      </c>
      <c r="F58" s="46"/>
      <c r="G58" s="248" t="str">
        <f>MMap!M61</f>
        <v>C-Hos-Lgt-LPD Int-All-All-C</v>
      </c>
      <c r="O58" s="309">
        <f>MMap!V61*$C$4</f>
        <v>-32.755199999999995</v>
      </c>
      <c r="P58" s="250" t="str">
        <f>MMap!N61</f>
        <v>Commercial-Healthcare-Heat</v>
      </c>
      <c r="Q58" s="47" t="s">
        <v>562</v>
      </c>
    </row>
    <row r="59" spans="1:17">
      <c r="A59" s="44" t="str">
        <f>MMap!C62</f>
        <v>Lighting Controls Interior-NR-Residential Care-Unitary</v>
      </c>
      <c r="B59" s="44" t="str">
        <f>MMap!A62</f>
        <v>Lighting Controls Interior-Unitary-Residential Care-NR</v>
      </c>
      <c r="C59" s="332">
        <f ca="1">MMap!T62*$C$4</f>
        <v>0</v>
      </c>
      <c r="D59" s="45">
        <f>MMap!P62</f>
        <v>15</v>
      </c>
      <c r="E59" s="46">
        <f ca="1">MMap!R62*$C$4</f>
        <v>0</v>
      </c>
      <c r="F59" s="46"/>
      <c r="G59" s="248" t="str">
        <f>MMap!M62</f>
        <v>C-Hos-Lgt-LPD Int-All-All-C</v>
      </c>
      <c r="O59" s="309">
        <f>MMap!V62*$C$4</f>
        <v>-18.197333333333333</v>
      </c>
      <c r="P59" s="250" t="str">
        <f>MMap!N62</f>
        <v>Commercial-Healthcare-Heat</v>
      </c>
      <c r="Q59" s="47" t="s">
        <v>562</v>
      </c>
    </row>
    <row r="60" spans="1:17">
      <c r="A60" s="44" t="str">
        <f>MMap!C63</f>
        <v>Lighting Controls Interior-NR-Assembly-Unitary</v>
      </c>
      <c r="B60" s="44" t="str">
        <f>MMap!A63</f>
        <v>Lighting Controls Interior-Unitary-Assembly-NR</v>
      </c>
      <c r="C60" s="332">
        <f ca="1">MMap!T63*$C$4</f>
        <v>0</v>
      </c>
      <c r="D60" s="45">
        <f>MMap!P63</f>
        <v>15</v>
      </c>
      <c r="E60" s="46">
        <f ca="1">MMap!R63*$C$4</f>
        <v>0</v>
      </c>
      <c r="F60" s="46"/>
      <c r="G60" s="248" t="str">
        <f>MMap!M63</f>
        <v>C-Oth-Lgt-LPD Int-All-All-C</v>
      </c>
      <c r="O60" s="309">
        <f>MMap!V63*$C$4</f>
        <v>-8.1887999999999987</v>
      </c>
      <c r="P60" s="250" t="str">
        <f>MMap!N63</f>
        <v>Commercial-Misc. Com-Heat</v>
      </c>
      <c r="Q60" s="47" t="s">
        <v>562</v>
      </c>
    </row>
    <row r="61" spans="1:17">
      <c r="A61" s="44" t="str">
        <f>MMap!C64</f>
        <v>Lighting Controls Interior-NR-Other-Unitary</v>
      </c>
      <c r="B61" s="44" t="str">
        <f>MMap!A64</f>
        <v>Lighting Controls Interior-Unitary-Other-NR</v>
      </c>
      <c r="C61" s="332">
        <f ca="1">MMap!T64*$C$4</f>
        <v>373.07259021363018</v>
      </c>
      <c r="D61" s="45">
        <f>MMap!P64</f>
        <v>15</v>
      </c>
      <c r="E61" s="46">
        <f ca="1">MMap!R64*$C$4</f>
        <v>341.07502876871905</v>
      </c>
      <c r="F61" s="46"/>
      <c r="G61" s="248" t="str">
        <f>MMap!M64</f>
        <v>C-Oth-Lgt-LPD Int-All-All-C</v>
      </c>
      <c r="O61" s="309">
        <f>MMap!V64*$C$4</f>
        <v>-8.1887999999999987</v>
      </c>
      <c r="P61" s="250" t="str">
        <f>MMap!N64</f>
        <v>Commercial-Misc. Com-Heat</v>
      </c>
      <c r="Q61" s="47" t="s">
        <v>562</v>
      </c>
    </row>
    <row r="62" spans="1:17">
      <c r="A62" s="44" t="str">
        <f>MMap!C65</f>
        <v>Lighting Controls Interior-NR-Large Off-Integrated</v>
      </c>
      <c r="B62" s="44" t="str">
        <f>MMap!A65</f>
        <v>Lighting Controls Interior-Integrated-Large Off-NR</v>
      </c>
      <c r="C62" s="332">
        <f ca="1">MMap!T65*$C$4</f>
        <v>596.91614434180826</v>
      </c>
      <c r="D62" s="45">
        <f>MMap!P65</f>
        <v>15</v>
      </c>
      <c r="E62" s="46">
        <f ca="1">MMap!R65*$C$4</f>
        <v>562.77379746838631</v>
      </c>
      <c r="F62" s="46"/>
      <c r="G62" s="248" t="str">
        <f>MMap!M65</f>
        <v>C-LOff-Lgt-LPD Int-All-All-C</v>
      </c>
      <c r="O62" s="309">
        <f>MMap!V65*$C$4</f>
        <v>-8.1887999999999987</v>
      </c>
      <c r="P62" s="250" t="str">
        <f>MMap!N65</f>
        <v>Commercial-large Office-Heat</v>
      </c>
      <c r="Q62" s="47" t="s">
        <v>562</v>
      </c>
    </row>
    <row r="63" spans="1:17">
      <c r="A63" s="44" t="str">
        <f>MMap!C66</f>
        <v>Lighting Controls Interior-NR-Medium Off-Integrated</v>
      </c>
      <c r="B63" s="44" t="str">
        <f>MMap!A66</f>
        <v>Lighting Controls Interior-Integrated-Medium Off-NR</v>
      </c>
      <c r="C63" s="332">
        <f ca="1">MMap!T66*$C$4</f>
        <v>529.43297820926398</v>
      </c>
      <c r="D63" s="45">
        <f>MMap!P66</f>
        <v>15</v>
      </c>
      <c r="E63" s="46">
        <f ca="1">MMap!R66*$C$4</f>
        <v>562.77379746838631</v>
      </c>
      <c r="F63" s="46"/>
      <c r="G63" s="248" t="str">
        <f>MMap!M66</f>
        <v>C-LOff-Lgt-LPD Int-All-All-C</v>
      </c>
      <c r="O63" s="309">
        <f>MMap!V66*$C$4</f>
        <v>-8.1887999999999987</v>
      </c>
      <c r="P63" s="250" t="str">
        <f>MMap!N66</f>
        <v>Commercial-large Office-Heat</v>
      </c>
      <c r="Q63" s="47" t="s">
        <v>562</v>
      </c>
    </row>
    <row r="64" spans="1:17">
      <c r="A64" s="44" t="str">
        <f>MMap!C67</f>
        <v>Lighting Controls Interior-NR-Small Off-Integrated</v>
      </c>
      <c r="B64" s="44" t="str">
        <f>MMap!A67</f>
        <v>Lighting Controls Interior-Integrated-Small Off-NR</v>
      </c>
      <c r="C64" s="332">
        <f ca="1">MMap!T67*$C$4</f>
        <v>516.36254199274424</v>
      </c>
      <c r="D64" s="45">
        <f>MMap!P67</f>
        <v>15</v>
      </c>
      <c r="E64" s="46">
        <f ca="1">MMap!R67*$C$4</f>
        <v>562.77379746838631</v>
      </c>
      <c r="F64" s="46"/>
      <c r="G64" s="248" t="str">
        <f>MMap!M67</f>
        <v>C-SOff-Lgt-LPD Int-All-All-C</v>
      </c>
      <c r="O64" s="309">
        <f>MMap!V67*$C$4</f>
        <v>-21.381866666666667</v>
      </c>
      <c r="P64" s="250" t="str">
        <f>MMap!N67</f>
        <v>Commercial-Small Office-Heat</v>
      </c>
      <c r="Q64" s="47" t="s">
        <v>562</v>
      </c>
    </row>
    <row r="65" spans="1:17">
      <c r="A65" s="44" t="str">
        <f>MMap!C68</f>
        <v>Lighting Controls Interior-NR-Xlarge Ret-Integrated</v>
      </c>
      <c r="B65" s="44" t="str">
        <f>MMap!A68</f>
        <v>Lighting Controls Interior-Integrated-Xlarge Ret-NR</v>
      </c>
      <c r="C65" s="332">
        <f ca="1">MMap!T68*$C$4</f>
        <v>0</v>
      </c>
      <c r="D65" s="45">
        <f>MMap!P68</f>
        <v>15</v>
      </c>
      <c r="E65" s="46">
        <f ca="1">MMap!R68*$C$4</f>
        <v>0</v>
      </c>
      <c r="F65" s="46"/>
      <c r="G65" s="248" t="str">
        <f>MMap!M68</f>
        <v>C-Ret-Lgt-LPD Int-All-All-C</v>
      </c>
      <c r="O65" s="309">
        <f>MMap!V68*$C$4</f>
        <v>-15.0128</v>
      </c>
      <c r="P65" s="250" t="str">
        <f>MMap!N68</f>
        <v>Commercial-Retail-Heat</v>
      </c>
      <c r="Q65" s="47" t="s">
        <v>562</v>
      </c>
    </row>
    <row r="66" spans="1:17">
      <c r="A66" s="44" t="str">
        <f>MMap!C69</f>
        <v>Lighting Controls Interior-NR-Large Ret-Integrated</v>
      </c>
      <c r="B66" s="44" t="str">
        <f>MMap!A69</f>
        <v>Lighting Controls Interior-Integrated-Large Ret-NR</v>
      </c>
      <c r="C66" s="332">
        <f ca="1">MMap!T69*$C$4</f>
        <v>0</v>
      </c>
      <c r="D66" s="45">
        <f>MMap!P69</f>
        <v>15</v>
      </c>
      <c r="E66" s="46">
        <f ca="1">MMap!R69*$C$4</f>
        <v>0</v>
      </c>
      <c r="F66" s="46"/>
      <c r="G66" s="248" t="str">
        <f>MMap!M69</f>
        <v>C-Ret-Lgt-LPD Int-All-All-C</v>
      </c>
      <c r="O66" s="309">
        <f>MMap!V69*$C$4</f>
        <v>-19.562133333333332</v>
      </c>
      <c r="P66" s="250" t="str">
        <f>MMap!N69</f>
        <v>Commercial-Retail-Heat</v>
      </c>
      <c r="Q66" s="47" t="s">
        <v>562</v>
      </c>
    </row>
    <row r="67" spans="1:17">
      <c r="A67" s="44" t="str">
        <f>MMap!C70</f>
        <v>Lighting Controls Interior-NR-Medium Ret-Integrated</v>
      </c>
      <c r="B67" s="44" t="str">
        <f>MMap!A70</f>
        <v>Lighting Controls Interior-Integrated-Medium Ret-NR</v>
      </c>
      <c r="C67" s="332">
        <f ca="1">MMap!T70*$C$4</f>
        <v>0</v>
      </c>
      <c r="D67" s="45">
        <f>MMap!P70</f>
        <v>15</v>
      </c>
      <c r="E67" s="46">
        <f ca="1">MMap!R70*$C$4</f>
        <v>0</v>
      </c>
      <c r="F67" s="46"/>
      <c r="G67" s="248" t="str">
        <f>MMap!M70</f>
        <v>C-Ret-Lgt-LPD Int-All-All-C</v>
      </c>
      <c r="O67" s="309">
        <f>MMap!V70*$C$4</f>
        <v>-17.7424</v>
      </c>
      <c r="P67" s="250" t="str">
        <f>MMap!N70</f>
        <v>Commercial-Retail-Heat</v>
      </c>
      <c r="Q67" s="47" t="s">
        <v>562</v>
      </c>
    </row>
    <row r="68" spans="1:17">
      <c r="A68" s="44" t="str">
        <f>MMap!C71</f>
        <v>Lighting Controls Interior-NR-Small Ret-Integrated</v>
      </c>
      <c r="B68" s="44" t="str">
        <f>MMap!A71</f>
        <v>Lighting Controls Interior-Integrated-Small Ret-NR</v>
      </c>
      <c r="C68" s="332">
        <f ca="1">MMap!T71*$C$4</f>
        <v>0</v>
      </c>
      <c r="D68" s="45">
        <f>MMap!P71</f>
        <v>15</v>
      </c>
      <c r="E68" s="46">
        <f ca="1">MMap!R71*$C$4</f>
        <v>0</v>
      </c>
      <c r="F68" s="46"/>
      <c r="G68" s="248" t="str">
        <f>MMap!M71</f>
        <v>C-Ret-Lgt-LPD Int-All-All-C</v>
      </c>
      <c r="O68" s="309">
        <f>MMap!V71*$C$4</f>
        <v>-14.102933333333333</v>
      </c>
      <c r="P68" s="250" t="str">
        <f>MMap!N71</f>
        <v>Commercial-Retail-Heat</v>
      </c>
      <c r="Q68" s="47" t="s">
        <v>562</v>
      </c>
    </row>
    <row r="69" spans="1:17">
      <c r="A69" s="44" t="str">
        <f>MMap!C72</f>
        <v>Lighting Controls Interior-NR-School K-12-Integrated</v>
      </c>
      <c r="B69" s="44" t="str">
        <f>MMap!A72</f>
        <v>Lighting Controls Interior-Integrated-School K-12-NR</v>
      </c>
      <c r="C69" s="332">
        <f ca="1">MMap!T72*$C$4</f>
        <v>381.03535628754423</v>
      </c>
      <c r="D69" s="45">
        <f>MMap!P72</f>
        <v>15</v>
      </c>
      <c r="E69" s="46">
        <f ca="1">MMap!R72*$C$4</f>
        <v>562.77379746838631</v>
      </c>
      <c r="F69" s="46"/>
      <c r="G69" s="248" t="str">
        <f>MMap!M72</f>
        <v>C-K12-Lgt-LPD Int-All-All-C</v>
      </c>
      <c r="O69" s="309">
        <f>MMap!V72*$C$4</f>
        <v>-21.8368</v>
      </c>
      <c r="P69" s="250" t="str">
        <f>MMap!N72</f>
        <v>Commercial-School-Heat</v>
      </c>
      <c r="Q69" s="47" t="s">
        <v>562</v>
      </c>
    </row>
    <row r="70" spans="1:17">
      <c r="A70" s="44" t="str">
        <f>MMap!C73</f>
        <v>Lighting Controls Interior-NR-University-Integrated</v>
      </c>
      <c r="B70" s="44" t="str">
        <f>MMap!A73</f>
        <v>Lighting Controls Interior-Integrated-University-NR</v>
      </c>
      <c r="C70" s="332">
        <f ca="1">MMap!T73*$C$4</f>
        <v>426.31289021593494</v>
      </c>
      <c r="D70" s="45">
        <f>MMap!P73</f>
        <v>15</v>
      </c>
      <c r="E70" s="46">
        <f ca="1">MMap!R73*$C$4</f>
        <v>562.77379746838631</v>
      </c>
      <c r="F70" s="46"/>
      <c r="G70" s="248" t="str">
        <f>MMap!M73</f>
        <v>C-Unv-Lgt-LPD Int-All-All-C</v>
      </c>
      <c r="O70" s="309">
        <f>MMap!V73*$C$4</f>
        <v>-21.381866666666667</v>
      </c>
      <c r="P70" s="250" t="str">
        <f>MMap!N73</f>
        <v>Commercial-college-Heat</v>
      </c>
      <c r="Q70" s="47" t="s">
        <v>562</v>
      </c>
    </row>
    <row r="71" spans="1:17">
      <c r="A71" s="44" t="str">
        <f>MMap!C74</f>
        <v>Lighting Controls Interior-NR-Warehouse-Integrated</v>
      </c>
      <c r="B71" s="44" t="str">
        <f>MMap!A74</f>
        <v>Lighting Controls Interior-Integrated-Warehouse-NR</v>
      </c>
      <c r="C71" s="332">
        <f ca="1">MMap!T74*$C$4</f>
        <v>180.36825755992257</v>
      </c>
      <c r="D71" s="45">
        <f>MMap!P74</f>
        <v>15</v>
      </c>
      <c r="E71" s="46">
        <f ca="1">MMap!R74*$C$4</f>
        <v>368.550861496327</v>
      </c>
      <c r="F71" s="46"/>
      <c r="G71" s="248" t="str">
        <f>MMap!M74</f>
        <v>C-War-Lgt-LPD Int-All-All-C</v>
      </c>
      <c r="O71" s="309">
        <f>MMap!V74*$C$4</f>
        <v>-17.7424</v>
      </c>
      <c r="P71" s="250" t="str">
        <f>MMap!N74</f>
        <v>Commercial-not-refrig-warehouse-Heat</v>
      </c>
      <c r="Q71" s="47" t="s">
        <v>562</v>
      </c>
    </row>
    <row r="72" spans="1:17">
      <c r="A72" s="44" t="str">
        <f>MMap!C75</f>
        <v>Lighting Controls Interior-NR-Supermarket-Integrated</v>
      </c>
      <c r="B72" s="44" t="str">
        <f>MMap!A75</f>
        <v>Lighting Controls Interior-Integrated-Supermarket-NR</v>
      </c>
      <c r="C72" s="332">
        <f ca="1">MMap!T75*$C$4</f>
        <v>0</v>
      </c>
      <c r="D72" s="45">
        <f>MMap!P75</f>
        <v>15</v>
      </c>
      <c r="E72" s="46">
        <f ca="1">MMap!R75*$C$4</f>
        <v>0</v>
      </c>
      <c r="F72" s="46"/>
      <c r="G72" s="248" t="str">
        <f>MMap!M75</f>
        <v>C-Gro-Lgt-LPD Int-All-All-C</v>
      </c>
      <c r="O72" s="309">
        <f>MMap!V75*$C$4</f>
        <v>-10.008533333333332</v>
      </c>
      <c r="P72" s="250" t="str">
        <f>MMap!N75</f>
        <v>Commercial-Grocery-Heat</v>
      </c>
      <c r="Q72" s="47" t="s">
        <v>562</v>
      </c>
    </row>
    <row r="73" spans="1:17">
      <c r="A73" s="44" t="str">
        <f>MMap!C76</f>
        <v>Lighting Controls Interior-NR-MiniMart-Integrated</v>
      </c>
      <c r="B73" s="44" t="str">
        <f>MMap!A76</f>
        <v>Lighting Controls Interior-Integrated-MiniMart-NR</v>
      </c>
      <c r="C73" s="332">
        <f ca="1">MMap!T76*$C$4</f>
        <v>0</v>
      </c>
      <c r="D73" s="45">
        <f>MMap!P76</f>
        <v>15</v>
      </c>
      <c r="E73" s="46">
        <f ca="1">MMap!R76*$C$4</f>
        <v>0</v>
      </c>
      <c r="F73" s="46"/>
      <c r="G73" s="248" t="str">
        <f>MMap!M76</f>
        <v>C-Gro-Lgt-LPD Int-All-All-C</v>
      </c>
      <c r="O73" s="309">
        <f>MMap!V76*$C$4</f>
        <v>-17.7424</v>
      </c>
      <c r="P73" s="250" t="str">
        <f>MMap!N76</f>
        <v>Commercial-Grocery-Heat</v>
      </c>
      <c r="Q73" s="47" t="s">
        <v>562</v>
      </c>
    </row>
    <row r="74" spans="1:17">
      <c r="A74" s="44" t="str">
        <f>MMap!C77</f>
        <v>Lighting Controls Interior-NR-Restaurant-Integrated</v>
      </c>
      <c r="B74" s="44" t="str">
        <f>MMap!A77</f>
        <v>Lighting Controls Interior-Integrated-Restaurant-NR</v>
      </c>
      <c r="C74" s="332">
        <f ca="1">MMap!T77*$C$4</f>
        <v>0</v>
      </c>
      <c r="D74" s="45">
        <f>MMap!P77</f>
        <v>15</v>
      </c>
      <c r="E74" s="46">
        <f ca="1">MMap!R77*$C$4</f>
        <v>0</v>
      </c>
      <c r="F74" s="46"/>
      <c r="G74" s="248" t="str">
        <f>MMap!M77</f>
        <v>C-Res-Lgt-LPD Int-All-All-C</v>
      </c>
      <c r="O74" s="309">
        <f>MMap!V77*$C$4</f>
        <v>-26.841066666666666</v>
      </c>
      <c r="P74" s="250" t="str">
        <f>MMap!N77</f>
        <v>Commercial-Resturant-Heat</v>
      </c>
      <c r="Q74" s="47" t="s">
        <v>562</v>
      </c>
    </row>
    <row r="75" spans="1:17">
      <c r="A75" s="44" t="str">
        <f>MMap!C78</f>
        <v>Lighting Controls Interior-NR-Lodging-Integrated</v>
      </c>
      <c r="B75" s="44" t="str">
        <f>MMap!A78</f>
        <v>Lighting Controls Interior-Integrated-Lodging-NR</v>
      </c>
      <c r="C75" s="332">
        <f ca="1">MMap!T78*$C$4</f>
        <v>0</v>
      </c>
      <c r="D75" s="45">
        <f>MMap!P78</f>
        <v>15</v>
      </c>
      <c r="E75" s="46">
        <f ca="1">MMap!R78*$C$4</f>
        <v>0</v>
      </c>
      <c r="F75" s="46"/>
      <c r="G75" s="248" t="str">
        <f>MMap!M78</f>
        <v>C-Lod-Lgt-LPD Int-All-All-C</v>
      </c>
      <c r="O75" s="309">
        <f>MMap!V78*$C$4</f>
        <v>-18.197333333333333</v>
      </c>
      <c r="P75" s="250" t="str">
        <f>MMap!N78</f>
        <v>Commercial-Lodging-Heat</v>
      </c>
      <c r="Q75" s="47" t="s">
        <v>562</v>
      </c>
    </row>
    <row r="76" spans="1:17">
      <c r="A76" s="44" t="str">
        <f>MMap!C79</f>
        <v>Lighting Controls Interior-NR-Hospital-Integrated</v>
      </c>
      <c r="B76" s="44" t="str">
        <f>MMap!A79</f>
        <v>Lighting Controls Interior-Integrated-Hospital-NR</v>
      </c>
      <c r="C76" s="332">
        <f ca="1">MMap!T79*$C$4</f>
        <v>0</v>
      </c>
      <c r="D76" s="45">
        <f>MMap!P79</f>
        <v>15</v>
      </c>
      <c r="E76" s="46">
        <f ca="1">MMap!R79*$C$4</f>
        <v>0</v>
      </c>
      <c r="F76" s="46"/>
      <c r="G76" s="248" t="str">
        <f>MMap!M79</f>
        <v>C-Hos-Lgt-LPD Int-All-All-C</v>
      </c>
      <c r="O76" s="309">
        <f>MMap!V79*$C$4</f>
        <v>-32.755199999999995</v>
      </c>
      <c r="P76" s="250" t="str">
        <f>MMap!N79</f>
        <v>Commercial-Healthcare-Heat</v>
      </c>
      <c r="Q76" s="47" t="s">
        <v>562</v>
      </c>
    </row>
    <row r="77" spans="1:17">
      <c r="A77" s="44" t="str">
        <f>MMap!C80</f>
        <v>Lighting Controls Interior-NR-Residential Care-Integrated</v>
      </c>
      <c r="B77" s="44" t="str">
        <f>MMap!A80</f>
        <v>Lighting Controls Interior-Integrated-Residential Care-NR</v>
      </c>
      <c r="C77" s="332">
        <f ca="1">MMap!T80*$C$4</f>
        <v>0</v>
      </c>
      <c r="D77" s="45">
        <f>MMap!P80</f>
        <v>15</v>
      </c>
      <c r="E77" s="46">
        <f ca="1">MMap!R80*$C$4</f>
        <v>0</v>
      </c>
      <c r="F77" s="46"/>
      <c r="G77" s="248" t="str">
        <f>MMap!M80</f>
        <v>C-Hos-Lgt-LPD Int-All-All-C</v>
      </c>
      <c r="O77" s="309">
        <f>MMap!V80*$C$4</f>
        <v>-18.197333333333333</v>
      </c>
      <c r="P77" s="250" t="str">
        <f>MMap!N80</f>
        <v>Commercial-Healthcare-Heat</v>
      </c>
      <c r="Q77" s="47" t="s">
        <v>562</v>
      </c>
    </row>
    <row r="78" spans="1:17">
      <c r="A78" s="44" t="str">
        <f>MMap!C81</f>
        <v>Lighting Controls Interior-NR-Assembly-Integrated</v>
      </c>
      <c r="B78" s="44" t="str">
        <f>MMap!A81</f>
        <v>Lighting Controls Interior-Integrated-Assembly-NR</v>
      </c>
      <c r="C78" s="332">
        <f ca="1">MMap!T81*$C$4</f>
        <v>0</v>
      </c>
      <c r="D78" s="45">
        <f>MMap!P81</f>
        <v>15</v>
      </c>
      <c r="E78" s="46">
        <f ca="1">MMap!R81*$C$4</f>
        <v>0</v>
      </c>
      <c r="F78" s="46"/>
      <c r="G78" s="248" t="str">
        <f>MMap!M81</f>
        <v>C-Oth-Lgt-LPD Int-All-All-C</v>
      </c>
      <c r="O78" s="309">
        <f>MMap!V81*$C$4</f>
        <v>-8.1887999999999987</v>
      </c>
      <c r="P78" s="250" t="str">
        <f>MMap!N81</f>
        <v>Commercial-Misc. Com-Heat</v>
      </c>
      <c r="Q78" s="47" t="s">
        <v>562</v>
      </c>
    </row>
    <row r="79" spans="1:17">
      <c r="A79" s="44" t="str">
        <f>MMap!C82</f>
        <v>Lighting Controls Interior-NR-Other-Integrated</v>
      </c>
      <c r="B79" s="44" t="str">
        <f>MMap!A82</f>
        <v>Lighting Controls Interior-Integrated-Other-NR</v>
      </c>
      <c r="C79" s="332">
        <f ca="1">MMap!T82*$C$4</f>
        <v>522.30162629908216</v>
      </c>
      <c r="D79" s="45">
        <f>MMap!P82</f>
        <v>15</v>
      </c>
      <c r="E79" s="46">
        <f ca="1">MMap!R82*$C$4</f>
        <v>562.77379746838631</v>
      </c>
      <c r="F79" s="46"/>
      <c r="G79" s="248" t="str">
        <f>MMap!M82</f>
        <v>C-Oth-Lgt-LPD Int-All-All-C</v>
      </c>
      <c r="O79" s="309">
        <f>MMap!V82*$C$4</f>
        <v>-8.1887999999999987</v>
      </c>
      <c r="P79" s="250" t="str">
        <f>MMap!N82</f>
        <v>Commercial-Misc. Com-Heat</v>
      </c>
      <c r="Q79" s="47" t="s">
        <v>562</v>
      </c>
    </row>
    <row r="82" spans="1:13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c r="DJ82" s="23"/>
      <c r="DK82" s="23"/>
      <c r="DL82" s="23"/>
      <c r="DM82" s="23"/>
      <c r="DN82" s="23"/>
      <c r="DO82" s="23"/>
      <c r="DP82" s="23"/>
      <c r="DQ82" s="23"/>
      <c r="DR82" s="23"/>
      <c r="DS82" s="23"/>
      <c r="DT82" s="23"/>
      <c r="DU82" s="23"/>
      <c r="DV82" s="23"/>
      <c r="DW82" s="23"/>
      <c r="DX82" s="23"/>
      <c r="DY82" s="23"/>
      <c r="DZ82" s="23"/>
      <c r="EA82" s="23"/>
    </row>
    <row r="83" spans="1:131">
      <c r="A83" s="258" t="s">
        <v>575</v>
      </c>
      <c r="B83" s="259"/>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c r="DJ83" s="23"/>
      <c r="DK83" s="23"/>
      <c r="DL83" s="23"/>
      <c r="DM83" s="23"/>
      <c r="DN83" s="23"/>
      <c r="DO83" s="23"/>
      <c r="DP83" s="23"/>
      <c r="DQ83" s="23"/>
      <c r="DR83" s="23"/>
      <c r="DS83" s="23"/>
      <c r="DT83" s="23"/>
      <c r="DU83" s="23"/>
      <c r="DV83" s="23"/>
      <c r="DW83" s="23"/>
      <c r="DX83" s="23"/>
      <c r="DY83" s="23"/>
      <c r="DZ83" s="23"/>
      <c r="EA83" s="23"/>
    </row>
    <row r="84" spans="1:131">
      <c r="A84" s="23" t="s">
        <v>576</v>
      </c>
      <c r="B84" s="23" t="s">
        <v>577</v>
      </c>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c r="DJ84" s="23"/>
      <c r="DK84" s="23"/>
      <c r="DL84" s="23"/>
      <c r="DM84" s="23"/>
      <c r="DN84" s="23"/>
      <c r="DO84" s="23"/>
      <c r="DP84" s="23"/>
      <c r="DQ84" s="23"/>
      <c r="DR84" s="23"/>
      <c r="DS84" s="23"/>
      <c r="DT84" s="23"/>
      <c r="DU84" s="23"/>
      <c r="DV84" s="23"/>
      <c r="DW84" s="23"/>
      <c r="DX84" s="23"/>
      <c r="DY84" s="23"/>
      <c r="DZ84" s="23"/>
      <c r="EA84" s="23"/>
    </row>
    <row r="85" spans="1:131">
      <c r="A85" s="23" t="s">
        <v>578</v>
      </c>
      <c r="B85" s="23" t="s">
        <v>978</v>
      </c>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c r="DJ85" s="23"/>
      <c r="DK85" s="23"/>
      <c r="DL85" s="23"/>
      <c r="DM85" s="23"/>
      <c r="DN85" s="23"/>
      <c r="DO85" s="23"/>
      <c r="DP85" s="23"/>
      <c r="DQ85" s="23"/>
      <c r="DR85" s="23"/>
      <c r="DS85" s="23"/>
      <c r="DT85" s="23"/>
      <c r="DU85" s="23"/>
      <c r="DV85" s="23"/>
      <c r="DW85" s="23"/>
      <c r="DX85" s="23"/>
      <c r="DY85" s="23"/>
      <c r="DZ85" s="23"/>
      <c r="EA85" s="23"/>
    </row>
    <row r="86" spans="1:13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c r="DJ86" s="23"/>
      <c r="DK86" s="23"/>
      <c r="DL86" s="23"/>
      <c r="DM86" s="23"/>
      <c r="DN86" s="23"/>
      <c r="DO86" s="23"/>
      <c r="DP86" s="23"/>
      <c r="DQ86" s="23"/>
      <c r="DR86" s="23"/>
      <c r="DS86" s="23"/>
      <c r="DT86" s="23"/>
      <c r="DU86" s="23"/>
      <c r="DV86" s="23"/>
      <c r="DW86" s="23"/>
      <c r="DX86" s="23"/>
      <c r="DY86" s="23"/>
      <c r="DZ86" s="23"/>
      <c r="EA86" s="23"/>
    </row>
    <row r="87" spans="1:131" ht="13.5" thickBot="1">
      <c r="A87" s="251" t="s">
        <v>579</v>
      </c>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52"/>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c r="DJ87" s="23"/>
      <c r="DK87" s="23"/>
      <c r="DL87" s="23"/>
      <c r="DM87" s="23"/>
      <c r="DN87" s="23"/>
      <c r="DO87" s="23"/>
      <c r="DP87" s="23"/>
      <c r="DQ87" s="23"/>
      <c r="DR87" s="23"/>
      <c r="DS87" s="23"/>
      <c r="DT87" s="23"/>
      <c r="DU87" s="23"/>
      <c r="DV87" s="23"/>
      <c r="DW87" s="23"/>
      <c r="DX87" s="23"/>
      <c r="DY87" s="23"/>
      <c r="DZ87" s="23"/>
      <c r="EA87" s="23"/>
    </row>
    <row r="88" spans="1:131">
      <c r="A88" s="23"/>
      <c r="B88" s="261" t="s">
        <v>580</v>
      </c>
      <c r="C88" s="262"/>
      <c r="D88" s="262" t="s">
        <v>580</v>
      </c>
      <c r="E88" s="263"/>
      <c r="F88" s="23"/>
      <c r="G88" s="261" t="s">
        <v>581</v>
      </c>
      <c r="H88" s="262"/>
      <c r="I88" s="262"/>
      <c r="J88" s="262"/>
      <c r="K88" s="262"/>
      <c r="L88" s="262"/>
      <c r="M88" s="262"/>
      <c r="N88" s="262"/>
      <c r="O88" s="263"/>
      <c r="P88" s="23"/>
      <c r="Q88" s="261" t="s">
        <v>582</v>
      </c>
      <c r="R88" s="262"/>
      <c r="S88" s="262"/>
      <c r="T88" s="262"/>
      <c r="U88" s="263"/>
      <c r="V88" s="23"/>
      <c r="W88" s="261" t="s">
        <v>583</v>
      </c>
      <c r="X88" s="263"/>
      <c r="Y88" s="23"/>
      <c r="Z88" s="261" t="s">
        <v>584</v>
      </c>
      <c r="AA88" s="262"/>
      <c r="AB88" s="26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c r="DJ88" s="23"/>
      <c r="DK88" s="23"/>
      <c r="DL88" s="23"/>
      <c r="DM88" s="23"/>
      <c r="DN88" s="23"/>
      <c r="DO88" s="23"/>
      <c r="DP88" s="23"/>
      <c r="DQ88" s="23"/>
      <c r="DR88" s="23"/>
      <c r="DS88" s="23"/>
      <c r="DT88" s="23"/>
      <c r="DU88" s="23"/>
      <c r="DV88" s="23"/>
      <c r="DW88" s="23"/>
      <c r="DX88" s="23"/>
      <c r="DY88" s="23"/>
      <c r="DZ88" s="23"/>
      <c r="EA88" s="23"/>
    </row>
    <row r="89" spans="1:131">
      <c r="A89" s="23"/>
      <c r="B89" s="264" t="s">
        <v>585</v>
      </c>
      <c r="C89" s="223" t="s">
        <v>586</v>
      </c>
      <c r="D89" s="223" t="s">
        <v>585</v>
      </c>
      <c r="E89" s="265" t="s">
        <v>586</v>
      </c>
      <c r="F89" s="23"/>
      <c r="G89" s="264" t="s">
        <v>587</v>
      </c>
      <c r="H89" s="223" t="s">
        <v>979</v>
      </c>
      <c r="I89" s="223"/>
      <c r="J89" s="223"/>
      <c r="K89" s="223" t="s">
        <v>588</v>
      </c>
      <c r="L89" s="223"/>
      <c r="M89" s="223"/>
      <c r="N89" s="223"/>
      <c r="O89" s="265"/>
      <c r="P89" s="23"/>
      <c r="Q89" s="264"/>
      <c r="R89" s="223" t="s">
        <v>589</v>
      </c>
      <c r="S89" s="223" t="s">
        <v>590</v>
      </c>
      <c r="T89" s="223" t="s">
        <v>591</v>
      </c>
      <c r="U89" s="265" t="s">
        <v>592</v>
      </c>
      <c r="V89" s="23"/>
      <c r="W89" s="264" t="s">
        <v>593</v>
      </c>
      <c r="X89" s="265">
        <v>20</v>
      </c>
      <c r="Y89" s="23"/>
      <c r="Z89" s="264"/>
      <c r="AA89" s="223" t="s">
        <v>586</v>
      </c>
      <c r="AB89" s="265" t="s">
        <v>594</v>
      </c>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c r="DH89" s="23"/>
      <c r="DI89" s="23"/>
      <c r="DJ89" s="23"/>
      <c r="DK89" s="23"/>
      <c r="DL89" s="23"/>
      <c r="DM89" s="23"/>
      <c r="DN89" s="23"/>
      <c r="DO89" s="23"/>
      <c r="DP89" s="23"/>
      <c r="DQ89" s="23"/>
      <c r="DR89" s="23"/>
      <c r="DS89" s="23"/>
      <c r="DT89" s="23"/>
      <c r="DU89" s="23"/>
      <c r="DV89" s="23"/>
      <c r="DW89" s="23"/>
      <c r="DX89" s="23"/>
      <c r="DY89" s="23"/>
      <c r="DZ89" s="23"/>
      <c r="EA89" s="23"/>
    </row>
    <row r="90" spans="1:131">
      <c r="A90" s="23"/>
      <c r="B90" s="264" t="s">
        <v>595</v>
      </c>
      <c r="C90" s="223" t="s">
        <v>388</v>
      </c>
      <c r="D90" s="223" t="s">
        <v>595</v>
      </c>
      <c r="E90" s="265" t="s">
        <v>388</v>
      </c>
      <c r="F90" s="23"/>
      <c r="G90" s="264" t="s">
        <v>596</v>
      </c>
      <c r="H90" s="223" t="s">
        <v>597</v>
      </c>
      <c r="I90" s="223"/>
      <c r="J90" s="223"/>
      <c r="K90" s="223" t="s">
        <v>598</v>
      </c>
      <c r="L90" s="223"/>
      <c r="M90" s="223"/>
      <c r="N90" s="223"/>
      <c r="O90" s="265"/>
      <c r="P90" s="23"/>
      <c r="Q90" s="264" t="s">
        <v>599</v>
      </c>
      <c r="R90" s="223">
        <v>6.8012888465852586E-2</v>
      </c>
      <c r="S90" s="223">
        <v>4.387844424080023E-2</v>
      </c>
      <c r="T90" s="223">
        <v>5.3289007766645871E-2</v>
      </c>
      <c r="U90" s="265">
        <v>5.447903102274565E-2</v>
      </c>
      <c r="V90" s="23"/>
      <c r="W90" s="264" t="s">
        <v>600</v>
      </c>
      <c r="X90" s="265">
        <v>2016</v>
      </c>
      <c r="Y90" s="23"/>
      <c r="Z90" s="264" t="s">
        <v>601</v>
      </c>
      <c r="AA90" s="223">
        <v>4.03890184699085E-3</v>
      </c>
      <c r="AB90" s="265">
        <v>0.01</v>
      </c>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c r="DH90" s="23"/>
      <c r="DI90" s="23"/>
      <c r="DJ90" s="23"/>
      <c r="DK90" s="23"/>
      <c r="DL90" s="23"/>
      <c r="DM90" s="23"/>
      <c r="DN90" s="23"/>
      <c r="DO90" s="23"/>
      <c r="DP90" s="23"/>
      <c r="DQ90" s="23"/>
      <c r="DR90" s="23"/>
      <c r="DS90" s="23"/>
      <c r="DT90" s="23"/>
      <c r="DU90" s="23"/>
      <c r="DV90" s="23"/>
      <c r="DW90" s="23"/>
      <c r="DX90" s="23"/>
      <c r="DY90" s="23"/>
      <c r="DZ90" s="23"/>
      <c r="EA90" s="23"/>
    </row>
    <row r="91" spans="1:131">
      <c r="A91" s="23"/>
      <c r="B91" s="264" t="s">
        <v>602</v>
      </c>
      <c r="C91" s="223" t="s">
        <v>603</v>
      </c>
      <c r="D91" s="223" t="s">
        <v>602</v>
      </c>
      <c r="E91" s="265" t="s">
        <v>603</v>
      </c>
      <c r="F91" s="23"/>
      <c r="G91" s="264" t="s">
        <v>604</v>
      </c>
      <c r="H91" s="223" t="s">
        <v>605</v>
      </c>
      <c r="I91" s="223"/>
      <c r="J91" s="223"/>
      <c r="K91" s="223" t="s">
        <v>606</v>
      </c>
      <c r="L91" s="223"/>
      <c r="M91" s="223"/>
      <c r="N91" s="223"/>
      <c r="O91" s="265"/>
      <c r="P91" s="23"/>
      <c r="Q91" s="264" t="s">
        <v>607</v>
      </c>
      <c r="R91" s="223">
        <v>12</v>
      </c>
      <c r="S91" s="223">
        <v>12</v>
      </c>
      <c r="T91" s="223">
        <v>1</v>
      </c>
      <c r="U91" s="265">
        <v>1</v>
      </c>
      <c r="V91" s="23"/>
      <c r="W91" s="264" t="s">
        <v>608</v>
      </c>
      <c r="X91" s="265">
        <v>2016</v>
      </c>
      <c r="Y91" s="23"/>
      <c r="Z91" s="264" t="s">
        <v>609</v>
      </c>
      <c r="AA91" s="223">
        <v>26</v>
      </c>
      <c r="AB91" s="265">
        <v>0</v>
      </c>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c r="DH91" s="23"/>
      <c r="DI91" s="23"/>
      <c r="DJ91" s="23"/>
      <c r="DK91" s="23"/>
      <c r="DL91" s="23"/>
      <c r="DM91" s="23"/>
      <c r="DN91" s="23"/>
      <c r="DO91" s="23"/>
      <c r="DP91" s="23"/>
      <c r="DQ91" s="23"/>
      <c r="DR91" s="23"/>
      <c r="DS91" s="23"/>
      <c r="DT91" s="23"/>
      <c r="DU91" s="23"/>
      <c r="DV91" s="23"/>
      <c r="DW91" s="23"/>
      <c r="DX91" s="23"/>
      <c r="DY91" s="23"/>
      <c r="DZ91" s="23"/>
      <c r="EA91" s="23"/>
    </row>
    <row r="92" spans="1:131" ht="13.5" thickBot="1">
      <c r="A92" s="23"/>
      <c r="B92" s="266" t="s">
        <v>610</v>
      </c>
      <c r="C92" s="267" t="s">
        <v>603</v>
      </c>
      <c r="D92" s="267" t="s">
        <v>610</v>
      </c>
      <c r="E92" s="268" t="s">
        <v>603</v>
      </c>
      <c r="F92" s="23"/>
      <c r="G92" s="264" t="s">
        <v>611</v>
      </c>
      <c r="H92" s="223" t="s">
        <v>612</v>
      </c>
      <c r="I92" s="223"/>
      <c r="J92" s="223"/>
      <c r="K92" s="223" t="s">
        <v>598</v>
      </c>
      <c r="L92" s="223"/>
      <c r="M92" s="223"/>
      <c r="N92" s="223"/>
      <c r="O92" s="265"/>
      <c r="P92" s="23"/>
      <c r="Q92" s="264"/>
      <c r="R92" s="223" t="s">
        <v>589</v>
      </c>
      <c r="S92" s="223" t="s">
        <v>590</v>
      </c>
      <c r="T92" s="223" t="s">
        <v>591</v>
      </c>
      <c r="U92" s="265" t="s">
        <v>592</v>
      </c>
      <c r="V92" s="23"/>
      <c r="W92" s="264" t="s">
        <v>613</v>
      </c>
      <c r="X92" s="265">
        <v>2012</v>
      </c>
      <c r="Y92" s="23"/>
      <c r="Z92" s="264" t="s">
        <v>614</v>
      </c>
      <c r="AA92" s="223">
        <v>0.9</v>
      </c>
      <c r="AB92" s="265" t="s">
        <v>252</v>
      </c>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c r="DT92" s="23"/>
      <c r="DU92" s="23"/>
      <c r="DV92" s="23"/>
      <c r="DW92" s="23"/>
      <c r="DX92" s="23"/>
      <c r="DY92" s="23"/>
      <c r="DZ92" s="23"/>
      <c r="EA92" s="23"/>
    </row>
    <row r="93" spans="1:131">
      <c r="A93" s="23"/>
      <c r="B93" s="23"/>
      <c r="C93" s="23"/>
      <c r="D93" s="23"/>
      <c r="E93" s="23"/>
      <c r="F93" s="23"/>
      <c r="G93" s="264" t="s">
        <v>615</v>
      </c>
      <c r="H93" s="223" t="s">
        <v>605</v>
      </c>
      <c r="I93" s="223"/>
      <c r="J93" s="223"/>
      <c r="K93" s="223"/>
      <c r="L93" s="223"/>
      <c r="M93" s="223"/>
      <c r="N93" s="223"/>
      <c r="O93" s="265"/>
      <c r="P93" s="23"/>
      <c r="Q93" s="264" t="s">
        <v>616</v>
      </c>
      <c r="R93" s="223">
        <v>0.35</v>
      </c>
      <c r="S93" s="223">
        <v>0.19500000000000001</v>
      </c>
      <c r="T93" s="223">
        <v>0.45499999999999996</v>
      </c>
      <c r="U93" s="265">
        <v>0</v>
      </c>
      <c r="V93" s="23"/>
      <c r="W93" s="264" t="s">
        <v>617</v>
      </c>
      <c r="X93" s="265">
        <v>0.04</v>
      </c>
      <c r="Y93" s="23"/>
      <c r="Z93" s="264" t="s">
        <v>618</v>
      </c>
      <c r="AA93" s="223">
        <v>4.7399348199455904E-2</v>
      </c>
      <c r="AB93" s="265">
        <v>0</v>
      </c>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c r="DH93" s="23"/>
      <c r="DI93" s="23"/>
      <c r="DJ93" s="23"/>
      <c r="DK93" s="23"/>
      <c r="DL93" s="23"/>
      <c r="DM93" s="23"/>
      <c r="DN93" s="23"/>
      <c r="DO93" s="23"/>
      <c r="DP93" s="23"/>
      <c r="DQ93" s="23"/>
      <c r="DR93" s="23"/>
      <c r="DS93" s="23"/>
      <c r="DT93" s="23"/>
      <c r="DU93" s="23"/>
      <c r="DV93" s="23"/>
      <c r="DW93" s="23"/>
      <c r="DX93" s="23"/>
      <c r="DY93" s="23"/>
      <c r="DZ93" s="23"/>
      <c r="EA93" s="23"/>
    </row>
    <row r="94" spans="1:131">
      <c r="A94" s="23"/>
      <c r="B94" s="23" t="s">
        <v>619</v>
      </c>
      <c r="C94" s="23" t="s">
        <v>586</v>
      </c>
      <c r="D94" s="23"/>
      <c r="E94" s="23"/>
      <c r="F94" s="23"/>
      <c r="G94" s="264" t="s">
        <v>620</v>
      </c>
      <c r="H94" s="223" t="s">
        <v>621</v>
      </c>
      <c r="I94" s="223"/>
      <c r="J94" s="223"/>
      <c r="K94" s="223" t="s">
        <v>622</v>
      </c>
      <c r="L94" s="223"/>
      <c r="M94" s="223"/>
      <c r="N94" s="223"/>
      <c r="O94" s="265"/>
      <c r="P94" s="23"/>
      <c r="Q94" s="264" t="s">
        <v>623</v>
      </c>
      <c r="R94" s="223">
        <v>1</v>
      </c>
      <c r="S94" s="223">
        <v>0</v>
      </c>
      <c r="T94" s="223">
        <v>0</v>
      </c>
      <c r="U94" s="265">
        <v>0</v>
      </c>
      <c r="V94" s="23"/>
      <c r="W94" s="264" t="s">
        <v>624</v>
      </c>
      <c r="X94" s="265">
        <v>0</v>
      </c>
      <c r="Y94" s="23"/>
      <c r="Z94" s="264" t="s">
        <v>625</v>
      </c>
      <c r="AA94" s="223">
        <v>31</v>
      </c>
      <c r="AB94" s="265">
        <v>0</v>
      </c>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c r="DH94" s="23"/>
      <c r="DI94" s="23"/>
      <c r="DJ94" s="23"/>
      <c r="DK94" s="23"/>
      <c r="DL94" s="23"/>
      <c r="DM94" s="23"/>
      <c r="DN94" s="23"/>
      <c r="DO94" s="23"/>
      <c r="DP94" s="23"/>
      <c r="DQ94" s="23"/>
      <c r="DR94" s="23"/>
      <c r="DS94" s="23"/>
      <c r="DT94" s="23"/>
      <c r="DU94" s="23"/>
      <c r="DV94" s="23"/>
      <c r="DW94" s="23"/>
      <c r="DX94" s="23"/>
      <c r="DY94" s="23"/>
      <c r="DZ94" s="23"/>
      <c r="EA94" s="23"/>
    </row>
    <row r="95" spans="1:131">
      <c r="A95" s="23"/>
      <c r="B95" s="23" t="s">
        <v>626</v>
      </c>
      <c r="C95" s="23" t="s">
        <v>627</v>
      </c>
      <c r="D95" s="23"/>
      <c r="E95" s="23"/>
      <c r="F95" s="23"/>
      <c r="G95" s="264" t="s">
        <v>628</v>
      </c>
      <c r="H95" s="223" t="s">
        <v>622</v>
      </c>
      <c r="I95" s="223"/>
      <c r="J95" s="223"/>
      <c r="K95" s="223" t="s">
        <v>629</v>
      </c>
      <c r="L95" s="223"/>
      <c r="M95" s="223"/>
      <c r="N95" s="223"/>
      <c r="O95" s="265"/>
      <c r="P95" s="23"/>
      <c r="Q95" s="264" t="s">
        <v>630</v>
      </c>
      <c r="R95" s="223">
        <v>1</v>
      </c>
      <c r="S95" s="223">
        <v>0</v>
      </c>
      <c r="T95" s="223">
        <v>0</v>
      </c>
      <c r="U95" s="265">
        <v>0</v>
      </c>
      <c r="V95" s="23"/>
      <c r="W95" s="264" t="s">
        <v>631</v>
      </c>
      <c r="X95" s="265">
        <v>0.2</v>
      </c>
      <c r="Y95" s="23"/>
      <c r="Z95" s="264" t="s">
        <v>632</v>
      </c>
      <c r="AA95" s="223">
        <v>0.7</v>
      </c>
      <c r="AB95" s="265" t="s">
        <v>252</v>
      </c>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c r="DH95" s="23"/>
      <c r="DI95" s="23"/>
      <c r="DJ95" s="23"/>
      <c r="DK95" s="23"/>
      <c r="DL95" s="23"/>
      <c r="DM95" s="23"/>
      <c r="DN95" s="23"/>
      <c r="DO95" s="23"/>
      <c r="DP95" s="23"/>
      <c r="DQ95" s="23"/>
      <c r="DR95" s="23"/>
      <c r="DS95" s="23"/>
      <c r="DT95" s="23"/>
      <c r="DU95" s="23"/>
      <c r="DV95" s="23"/>
      <c r="DW95" s="23"/>
      <c r="DX95" s="23"/>
      <c r="DY95" s="23"/>
      <c r="DZ95" s="23"/>
      <c r="EA95" s="23"/>
    </row>
    <row r="96" spans="1:131">
      <c r="A96" s="23"/>
      <c r="B96" s="23" t="s">
        <v>633</v>
      </c>
      <c r="C96" s="23" t="s">
        <v>634</v>
      </c>
      <c r="D96" s="23"/>
      <c r="E96" s="23"/>
      <c r="F96" s="23"/>
      <c r="G96" s="264" t="s">
        <v>635</v>
      </c>
      <c r="H96" s="223" t="s">
        <v>629</v>
      </c>
      <c r="I96" s="223"/>
      <c r="J96" s="223"/>
      <c r="K96" s="223" t="s">
        <v>636</v>
      </c>
      <c r="L96" s="223"/>
      <c r="M96" s="223"/>
      <c r="N96" s="223"/>
      <c r="O96" s="265"/>
      <c r="P96" s="23"/>
      <c r="Q96" s="264" t="s">
        <v>637</v>
      </c>
      <c r="R96" s="223"/>
      <c r="S96" s="223">
        <v>0.3</v>
      </c>
      <c r="T96" s="223">
        <v>0.7</v>
      </c>
      <c r="U96" s="265">
        <v>0</v>
      </c>
      <c r="V96" s="23"/>
      <c r="W96" s="264" t="s">
        <v>638</v>
      </c>
      <c r="X96" s="265">
        <v>0</v>
      </c>
      <c r="Y96" s="23"/>
      <c r="Z96" s="264" t="s">
        <v>639</v>
      </c>
      <c r="AA96" s="223">
        <v>0</v>
      </c>
      <c r="AB96" s="265">
        <v>0</v>
      </c>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c r="DH96" s="23"/>
      <c r="DI96" s="23"/>
      <c r="DJ96" s="23"/>
      <c r="DK96" s="23"/>
      <c r="DL96" s="23"/>
      <c r="DM96" s="23"/>
      <c r="DN96" s="23"/>
      <c r="DO96" s="23"/>
      <c r="DP96" s="23"/>
      <c r="DQ96" s="23"/>
      <c r="DR96" s="23"/>
      <c r="DS96" s="23"/>
      <c r="DT96" s="23"/>
      <c r="DU96" s="23"/>
      <c r="DV96" s="23"/>
      <c r="DW96" s="23"/>
      <c r="DX96" s="23"/>
      <c r="DY96" s="23"/>
      <c r="DZ96" s="23"/>
      <c r="EA96" s="23"/>
    </row>
    <row r="97" spans="1:131" ht="13.5" thickBot="1">
      <c r="A97" s="23"/>
      <c r="B97" s="23" t="s">
        <v>640</v>
      </c>
      <c r="C97" s="23" t="s">
        <v>641</v>
      </c>
      <c r="D97" s="23"/>
      <c r="E97" s="23"/>
      <c r="F97" s="23"/>
      <c r="G97" s="266" t="s">
        <v>642</v>
      </c>
      <c r="H97" s="267" t="s">
        <v>636</v>
      </c>
      <c r="I97" s="267"/>
      <c r="J97" s="267"/>
      <c r="K97" s="267"/>
      <c r="L97" s="267"/>
      <c r="M97" s="267"/>
      <c r="N97" s="267"/>
      <c r="O97" s="268"/>
      <c r="P97" s="23"/>
      <c r="Q97" s="266" t="s">
        <v>643</v>
      </c>
      <c r="R97" s="267"/>
      <c r="S97" s="267">
        <v>20</v>
      </c>
      <c r="T97" s="267"/>
      <c r="U97" s="268"/>
      <c r="V97" s="23"/>
      <c r="W97" s="266" t="s">
        <v>644</v>
      </c>
      <c r="X97" s="268">
        <v>2018</v>
      </c>
      <c r="Y97" s="23"/>
      <c r="Z97" s="266" t="s">
        <v>645</v>
      </c>
      <c r="AA97" s="267">
        <v>0</v>
      </c>
      <c r="AB97" s="268">
        <v>0</v>
      </c>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c r="DH97" s="23"/>
      <c r="DI97" s="23"/>
      <c r="DJ97" s="23"/>
      <c r="DK97" s="23"/>
      <c r="DL97" s="23"/>
      <c r="DM97" s="23"/>
      <c r="DN97" s="23"/>
      <c r="DO97" s="23"/>
      <c r="DP97" s="23"/>
      <c r="DQ97" s="23"/>
      <c r="DR97" s="23"/>
      <c r="DS97" s="23"/>
      <c r="DT97" s="23"/>
      <c r="DU97" s="23"/>
      <c r="DV97" s="23"/>
      <c r="DW97" s="23"/>
      <c r="DX97" s="23"/>
      <c r="DY97" s="23"/>
      <c r="DZ97" s="23"/>
      <c r="EA97" s="23"/>
    </row>
    <row r="98" spans="1:13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c r="DH98" s="23"/>
      <c r="DI98" s="23"/>
      <c r="DJ98" s="23"/>
      <c r="DK98" s="23"/>
      <c r="DL98" s="23"/>
      <c r="DM98" s="23"/>
      <c r="DN98" s="23"/>
      <c r="DO98" s="23"/>
      <c r="DP98" s="23"/>
      <c r="DQ98" s="23"/>
      <c r="DR98" s="23"/>
      <c r="DS98" s="23"/>
      <c r="DT98" s="23"/>
      <c r="DU98" s="23"/>
      <c r="DV98" s="23"/>
      <c r="DW98" s="23"/>
      <c r="DX98" s="23"/>
      <c r="DY98" s="23"/>
      <c r="DZ98" s="23"/>
      <c r="EA98" s="23"/>
    </row>
    <row r="99" spans="1:13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c r="DH99" s="23"/>
      <c r="DI99" s="23"/>
      <c r="DJ99" s="23"/>
      <c r="DK99" s="23"/>
      <c r="DL99" s="23"/>
      <c r="DM99" s="23"/>
      <c r="DN99" s="23"/>
      <c r="DO99" s="23"/>
      <c r="DP99" s="23"/>
      <c r="DQ99" s="23"/>
      <c r="DR99" s="23"/>
      <c r="DS99" s="23"/>
      <c r="DT99" s="23"/>
      <c r="DU99" s="23"/>
      <c r="DV99" s="23"/>
      <c r="DW99" s="23"/>
      <c r="DX99" s="23"/>
      <c r="DY99" s="23"/>
      <c r="DZ99" s="23"/>
      <c r="EA99" s="23"/>
    </row>
    <row r="100" spans="1:13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c r="DG100" s="23"/>
      <c r="DH100" s="23"/>
      <c r="DI100" s="23"/>
      <c r="DJ100" s="23"/>
      <c r="DK100" s="23"/>
      <c r="DL100" s="23"/>
      <c r="DM100" s="23"/>
      <c r="DN100" s="23"/>
      <c r="DO100" s="23"/>
      <c r="DP100" s="23"/>
      <c r="DQ100" s="23"/>
      <c r="DR100" s="23"/>
      <c r="DS100" s="23"/>
      <c r="DT100" s="23"/>
      <c r="DU100" s="23"/>
      <c r="DV100" s="23"/>
      <c r="DW100" s="23"/>
      <c r="DX100" s="23"/>
      <c r="DY100" s="23"/>
      <c r="DZ100" s="23"/>
      <c r="EA100" s="23"/>
    </row>
    <row r="101" spans="1:13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c r="DG101" s="23"/>
      <c r="DH101" s="23"/>
      <c r="DI101" s="23"/>
      <c r="DJ101" s="23"/>
      <c r="DK101" s="23"/>
      <c r="DL101" s="23"/>
      <c r="DM101" s="23"/>
      <c r="DN101" s="23"/>
      <c r="DO101" s="23"/>
      <c r="DP101" s="23"/>
      <c r="DQ101" s="23"/>
      <c r="DR101" s="23"/>
      <c r="DS101" s="23"/>
      <c r="DT101" s="23"/>
      <c r="DU101" s="23"/>
      <c r="DV101" s="23"/>
      <c r="DW101" s="23"/>
      <c r="DX101" s="23"/>
      <c r="DY101" s="23"/>
      <c r="DZ101" s="23"/>
      <c r="EA101" s="23"/>
    </row>
    <row r="102" spans="1:13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c r="DC102" s="23"/>
      <c r="DD102" s="23"/>
      <c r="DE102" s="23"/>
      <c r="DF102" s="23"/>
      <c r="DG102" s="23"/>
      <c r="DH102" s="23"/>
      <c r="DI102" s="23"/>
      <c r="DJ102" s="23"/>
      <c r="DK102" s="23"/>
      <c r="DL102" s="23"/>
      <c r="DM102" s="23"/>
      <c r="DN102" s="23"/>
      <c r="DO102" s="23"/>
      <c r="DP102" s="23"/>
      <c r="DQ102" s="23"/>
      <c r="DR102" s="23"/>
      <c r="DS102" s="23"/>
      <c r="DT102" s="23"/>
      <c r="DU102" s="23"/>
      <c r="DV102" s="23"/>
      <c r="DW102" s="23"/>
      <c r="DX102" s="23"/>
      <c r="DY102" s="23"/>
      <c r="DZ102" s="23"/>
      <c r="EA102" s="23"/>
    </row>
    <row r="103" spans="1:13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c r="DC103" s="23"/>
      <c r="DD103" s="23"/>
      <c r="DE103" s="23"/>
      <c r="DF103" s="23"/>
      <c r="DG103" s="23"/>
      <c r="DH103" s="23"/>
      <c r="DI103" s="23"/>
      <c r="DJ103" s="23"/>
      <c r="DK103" s="23"/>
      <c r="DL103" s="23"/>
      <c r="DM103" s="23"/>
      <c r="DN103" s="23"/>
      <c r="DO103" s="23"/>
      <c r="DP103" s="23"/>
      <c r="DQ103" s="23"/>
      <c r="DR103" s="23"/>
      <c r="DS103" s="23"/>
      <c r="DT103" s="23"/>
      <c r="DU103" s="23"/>
      <c r="DV103" s="23"/>
      <c r="DW103" s="23"/>
      <c r="DX103" s="23"/>
      <c r="DY103" s="23"/>
      <c r="DZ103" s="23"/>
      <c r="EA103" s="23"/>
    </row>
    <row r="104" spans="1:13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c r="DC104" s="23"/>
      <c r="DD104" s="23"/>
      <c r="DE104" s="23"/>
      <c r="DF104" s="23"/>
      <c r="DG104" s="23"/>
      <c r="DH104" s="23"/>
      <c r="DI104" s="23"/>
      <c r="DJ104" s="23"/>
      <c r="DK104" s="23"/>
      <c r="DL104" s="23"/>
      <c r="DM104" s="23"/>
      <c r="DN104" s="23"/>
      <c r="DO104" s="23"/>
      <c r="DP104" s="23"/>
      <c r="DQ104" s="23"/>
      <c r="DR104" s="23"/>
      <c r="DS104" s="23"/>
      <c r="DT104" s="23"/>
      <c r="DU104" s="23"/>
      <c r="DV104" s="23"/>
      <c r="DW104" s="23"/>
      <c r="DX104" s="23"/>
      <c r="DY104" s="23"/>
      <c r="DZ104" s="23"/>
      <c r="EA104" s="23"/>
    </row>
    <row r="105" spans="1:131" ht="13.5" thickBot="1">
      <c r="A105" s="251" t="s">
        <v>646</v>
      </c>
      <c r="B105" s="252"/>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c r="CA105" s="44"/>
      <c r="CB105" s="44"/>
      <c r="CC105" s="44"/>
      <c r="CD105" s="44"/>
      <c r="CE105" s="44"/>
      <c r="CF105" s="44"/>
      <c r="CG105" s="44"/>
      <c r="CH105" s="44"/>
      <c r="CI105" s="44"/>
      <c r="CJ105" s="44"/>
      <c r="CK105" s="44"/>
      <c r="CL105" s="44"/>
      <c r="CM105" s="44"/>
      <c r="CN105" s="44"/>
      <c r="CO105" s="44"/>
      <c r="CP105" s="44"/>
      <c r="CQ105" s="44"/>
      <c r="CR105" s="44"/>
      <c r="CS105" s="44"/>
      <c r="CT105" s="44"/>
      <c r="CU105" s="44"/>
      <c r="CV105" s="44"/>
      <c r="CW105" s="44"/>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row>
    <row r="106" spans="1:131" ht="26.25" thickBot="1">
      <c r="A106" s="269" t="s">
        <v>647</v>
      </c>
      <c r="B106" s="270"/>
      <c r="C106" s="271" t="s">
        <v>648</v>
      </c>
      <c r="D106" s="272"/>
      <c r="E106" s="272"/>
      <c r="F106" s="272"/>
      <c r="G106" s="272"/>
      <c r="H106" s="272"/>
      <c r="I106" s="272"/>
      <c r="J106" s="272"/>
      <c r="K106" s="273"/>
      <c r="L106" s="271" t="s">
        <v>649</v>
      </c>
      <c r="M106" s="272"/>
      <c r="N106" s="272"/>
      <c r="O106" s="272"/>
      <c r="P106" s="272"/>
      <c r="Q106" s="273"/>
      <c r="R106" s="271" t="s">
        <v>650</v>
      </c>
      <c r="S106" s="272"/>
      <c r="T106" s="272"/>
      <c r="U106" s="273"/>
      <c r="V106" s="271" t="s">
        <v>651</v>
      </c>
      <c r="W106" s="272"/>
      <c r="X106" s="272"/>
      <c r="Y106" s="273"/>
      <c r="Z106" s="271" t="s">
        <v>652</v>
      </c>
      <c r="AA106" s="272"/>
      <c r="AB106" s="272"/>
      <c r="AC106" s="273"/>
      <c r="AD106" s="271" t="s">
        <v>653</v>
      </c>
      <c r="AE106" s="272"/>
      <c r="AF106" s="272"/>
      <c r="AG106" s="273"/>
      <c r="AH106" s="271" t="s">
        <v>654</v>
      </c>
      <c r="AI106" s="272"/>
      <c r="AJ106" s="272"/>
      <c r="AK106" s="272"/>
      <c r="AL106" s="273"/>
      <c r="AM106" s="271" t="s">
        <v>655</v>
      </c>
      <c r="AN106" s="272"/>
      <c r="AO106" s="272"/>
      <c r="AP106" s="272"/>
      <c r="AQ106" s="272"/>
      <c r="AR106" s="272"/>
      <c r="AS106" s="273"/>
      <c r="AT106" s="271" t="s">
        <v>656</v>
      </c>
      <c r="AU106" s="272"/>
      <c r="AV106" s="272"/>
      <c r="AW106" s="272"/>
      <c r="AX106" s="272"/>
      <c r="AY106" s="272"/>
      <c r="AZ106" s="273"/>
      <c r="BA106" s="271" t="s">
        <v>657</v>
      </c>
      <c r="BB106" s="272"/>
      <c r="BC106" s="272"/>
      <c r="BD106" s="272"/>
      <c r="BE106" s="272"/>
      <c r="BF106" s="273"/>
      <c r="BG106" s="271" t="s">
        <v>658</v>
      </c>
      <c r="BH106" s="273"/>
      <c r="BI106" s="271" t="s">
        <v>659</v>
      </c>
      <c r="BJ106" s="272"/>
      <c r="BK106" s="272"/>
      <c r="BL106" s="272"/>
      <c r="BM106" s="273"/>
      <c r="BN106" s="271" t="s">
        <v>660</v>
      </c>
      <c r="BO106" s="272"/>
      <c r="BP106" s="272"/>
      <c r="BQ106" s="272"/>
      <c r="BR106" s="272"/>
      <c r="BS106" s="272"/>
      <c r="BT106" s="272"/>
      <c r="BU106" s="272"/>
      <c r="BV106" s="272"/>
      <c r="BW106" s="272"/>
      <c r="BX106" s="272"/>
      <c r="BY106" s="272"/>
      <c r="BZ106" s="272"/>
      <c r="CA106" s="272"/>
      <c r="CB106" s="272"/>
      <c r="CC106" s="273"/>
      <c r="CD106" s="271" t="s">
        <v>661</v>
      </c>
      <c r="CE106" s="273"/>
      <c r="CF106" s="271" t="s">
        <v>662</v>
      </c>
      <c r="CG106" s="272"/>
      <c r="CH106" s="272"/>
      <c r="CI106" s="272"/>
      <c r="CJ106" s="272"/>
      <c r="CK106" s="273"/>
      <c r="CL106" s="274"/>
      <c r="CM106" s="271" t="s">
        <v>19</v>
      </c>
      <c r="CN106" s="272"/>
      <c r="CO106" s="272"/>
      <c r="CP106" s="273"/>
      <c r="CQ106" s="271" t="s">
        <v>663</v>
      </c>
      <c r="CR106" s="272"/>
      <c r="CS106" s="272"/>
      <c r="CT106" s="272"/>
      <c r="CU106" s="273"/>
      <c r="CV106" s="271" t="s">
        <v>664</v>
      </c>
      <c r="CW106" s="27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row>
    <row r="107" spans="1:131" ht="127.5">
      <c r="A107" s="255" t="s">
        <v>564</v>
      </c>
      <c r="B107" s="256" t="s">
        <v>565</v>
      </c>
      <c r="C107" s="121" t="s">
        <v>11</v>
      </c>
      <c r="D107" s="121" t="s">
        <v>665</v>
      </c>
      <c r="E107" s="121" t="s">
        <v>666</v>
      </c>
      <c r="F107" s="121" t="s">
        <v>667</v>
      </c>
      <c r="G107" s="121" t="s">
        <v>668</v>
      </c>
      <c r="H107" s="121" t="s">
        <v>669</v>
      </c>
      <c r="I107" s="121" t="s">
        <v>670</v>
      </c>
      <c r="J107" s="121" t="s">
        <v>671</v>
      </c>
      <c r="K107" s="121" t="s">
        <v>672</v>
      </c>
      <c r="L107" s="121" t="s">
        <v>673</v>
      </c>
      <c r="M107" s="121" t="s">
        <v>674</v>
      </c>
      <c r="N107" s="121" t="s">
        <v>675</v>
      </c>
      <c r="O107" s="121" t="s">
        <v>676</v>
      </c>
      <c r="P107" s="121" t="s">
        <v>677</v>
      </c>
      <c r="Q107" s="121" t="s">
        <v>678</v>
      </c>
      <c r="R107" s="121" t="s">
        <v>679</v>
      </c>
      <c r="S107" s="121" t="s">
        <v>680</v>
      </c>
      <c r="T107" s="121" t="s">
        <v>681</v>
      </c>
      <c r="U107" s="121" t="s">
        <v>589</v>
      </c>
      <c r="V107" s="121" t="s">
        <v>679</v>
      </c>
      <c r="W107" s="121" t="s">
        <v>680</v>
      </c>
      <c r="X107" s="121" t="s">
        <v>681</v>
      </c>
      <c r="Y107" s="121" t="s">
        <v>589</v>
      </c>
      <c r="Z107" s="121" t="s">
        <v>679</v>
      </c>
      <c r="AA107" s="121" t="s">
        <v>680</v>
      </c>
      <c r="AB107" s="121" t="s">
        <v>681</v>
      </c>
      <c r="AC107" s="121" t="s">
        <v>589</v>
      </c>
      <c r="AD107" s="121" t="s">
        <v>679</v>
      </c>
      <c r="AE107" s="121" t="s">
        <v>680</v>
      </c>
      <c r="AF107" s="121" t="s">
        <v>681</v>
      </c>
      <c r="AG107" s="121" t="s">
        <v>589</v>
      </c>
      <c r="AH107" s="121" t="s">
        <v>679</v>
      </c>
      <c r="AI107" s="121" t="s">
        <v>680</v>
      </c>
      <c r="AJ107" s="121" t="s">
        <v>681</v>
      </c>
      <c r="AK107" s="121" t="s">
        <v>589</v>
      </c>
      <c r="AL107" s="121" t="s">
        <v>337</v>
      </c>
      <c r="AM107" s="121" t="s">
        <v>682</v>
      </c>
      <c r="AN107" s="121" t="s">
        <v>683</v>
      </c>
      <c r="AO107" s="121" t="s">
        <v>684</v>
      </c>
      <c r="AP107" s="121" t="s">
        <v>685</v>
      </c>
      <c r="AQ107" s="121" t="s">
        <v>686</v>
      </c>
      <c r="AR107" s="121" t="s">
        <v>687</v>
      </c>
      <c r="AS107" s="121" t="s">
        <v>688</v>
      </c>
      <c r="AT107" s="121" t="s">
        <v>689</v>
      </c>
      <c r="AU107" s="121" t="s">
        <v>690</v>
      </c>
      <c r="AV107" s="121" t="s">
        <v>691</v>
      </c>
      <c r="AW107" s="121" t="s">
        <v>692</v>
      </c>
      <c r="AX107" s="121" t="s">
        <v>693</v>
      </c>
      <c r="AY107" s="121" t="s">
        <v>694</v>
      </c>
      <c r="AZ107" s="121" t="s">
        <v>695</v>
      </c>
      <c r="BA107" s="121" t="s">
        <v>696</v>
      </c>
      <c r="BB107" s="121" t="s">
        <v>697</v>
      </c>
      <c r="BC107" s="121" t="s">
        <v>698</v>
      </c>
      <c r="BD107" s="121" t="s">
        <v>699</v>
      </c>
      <c r="BE107" s="121" t="s">
        <v>700</v>
      </c>
      <c r="BF107" s="121" t="s">
        <v>701</v>
      </c>
      <c r="BG107" s="121" t="s">
        <v>702</v>
      </c>
      <c r="BH107" s="121" t="s">
        <v>703</v>
      </c>
      <c r="BI107" s="121" t="s">
        <v>704</v>
      </c>
      <c r="BJ107" s="121" t="s">
        <v>705</v>
      </c>
      <c r="BK107" s="121" t="s">
        <v>706</v>
      </c>
      <c r="BL107" s="121" t="s">
        <v>707</v>
      </c>
      <c r="BM107" s="121" t="s">
        <v>708</v>
      </c>
      <c r="BN107" s="121" t="s">
        <v>709</v>
      </c>
      <c r="BO107" s="121" t="s">
        <v>710</v>
      </c>
      <c r="BP107" s="121" t="s">
        <v>711</v>
      </c>
      <c r="BQ107" s="121" t="s">
        <v>712</v>
      </c>
      <c r="BR107" s="121" t="s">
        <v>713</v>
      </c>
      <c r="BS107" s="121" t="s">
        <v>714</v>
      </c>
      <c r="BT107" s="121" t="s">
        <v>715</v>
      </c>
      <c r="BU107" s="121" t="s">
        <v>716</v>
      </c>
      <c r="BV107" s="121" t="s">
        <v>717</v>
      </c>
      <c r="BW107" s="121" t="s">
        <v>718</v>
      </c>
      <c r="BX107" s="121" t="s">
        <v>719</v>
      </c>
      <c r="BY107" s="121" t="s">
        <v>720</v>
      </c>
      <c r="BZ107" s="121" t="s">
        <v>721</v>
      </c>
      <c r="CA107" s="121" t="s">
        <v>722</v>
      </c>
      <c r="CB107" s="121" t="s">
        <v>723</v>
      </c>
      <c r="CC107" s="121" t="s">
        <v>724</v>
      </c>
      <c r="CD107" s="121" t="s">
        <v>573</v>
      </c>
      <c r="CE107" s="121" t="s">
        <v>83</v>
      </c>
      <c r="CF107" s="121" t="s">
        <v>725</v>
      </c>
      <c r="CG107" s="121" t="s">
        <v>726</v>
      </c>
      <c r="CH107" s="121" t="s">
        <v>727</v>
      </c>
      <c r="CI107" s="121" t="s">
        <v>728</v>
      </c>
      <c r="CJ107" s="121" t="s">
        <v>729</v>
      </c>
      <c r="CK107" s="121" t="s">
        <v>730</v>
      </c>
      <c r="CL107" s="121"/>
      <c r="CM107" s="121" t="s">
        <v>731</v>
      </c>
      <c r="CN107" s="121" t="s">
        <v>732</v>
      </c>
      <c r="CO107" s="121" t="s">
        <v>733</v>
      </c>
      <c r="CP107" s="121" t="s">
        <v>734</v>
      </c>
      <c r="CQ107" s="121" t="s">
        <v>735</v>
      </c>
      <c r="CR107" s="121" t="s">
        <v>736</v>
      </c>
      <c r="CS107" s="121" t="s">
        <v>737</v>
      </c>
      <c r="CT107" s="121" t="s">
        <v>738</v>
      </c>
      <c r="CU107" s="121" t="s">
        <v>739</v>
      </c>
      <c r="CV107" s="121" t="s">
        <v>740</v>
      </c>
      <c r="CW107" s="275" t="s">
        <v>741</v>
      </c>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row>
    <row r="108" spans="1:131">
      <c r="A108" s="23" t="s">
        <v>782</v>
      </c>
      <c r="B108" s="23" t="s">
        <v>854</v>
      </c>
      <c r="C108" s="44">
        <v>15</v>
      </c>
      <c r="D108" s="44">
        <v>426.36867452986309</v>
      </c>
      <c r="E108" s="44">
        <v>-8.1887999999999987</v>
      </c>
      <c r="F108" s="44">
        <v>341.07502876871905</v>
      </c>
      <c r="G108" s="44">
        <v>0</v>
      </c>
      <c r="H108" s="44">
        <v>0</v>
      </c>
      <c r="I108" s="44" t="s">
        <v>742</v>
      </c>
      <c r="J108" s="44"/>
      <c r="K108" s="44"/>
      <c r="L108" s="44">
        <v>458.17514534455051</v>
      </c>
      <c r="M108" s="44">
        <v>7.7434611809118828E-2</v>
      </c>
      <c r="N108" s="44">
        <v>7.6875723506134988E-2</v>
      </c>
      <c r="O108" s="44">
        <v>-8.270688061621426</v>
      </c>
      <c r="P108" s="44">
        <v>0</v>
      </c>
      <c r="Q108" s="44">
        <v>0</v>
      </c>
      <c r="R108" s="44">
        <v>68.014916987995278</v>
      </c>
      <c r="S108" s="44">
        <v>157.17212814878064</v>
      </c>
      <c r="T108" s="44">
        <v>0</v>
      </c>
      <c r="U108" s="44">
        <v>228.21998793514982</v>
      </c>
      <c r="V108" s="44" t="s">
        <v>743</v>
      </c>
      <c r="W108" s="44" t="s">
        <v>743</v>
      </c>
      <c r="X108" s="44" t="s">
        <v>743</v>
      </c>
      <c r="Y108" s="44" t="s">
        <v>743</v>
      </c>
      <c r="Z108" s="44">
        <v>0</v>
      </c>
      <c r="AA108" s="44">
        <v>0</v>
      </c>
      <c r="AB108" s="44">
        <v>0</v>
      </c>
      <c r="AC108" s="44">
        <v>0</v>
      </c>
      <c r="AD108" s="44">
        <v>0</v>
      </c>
      <c r="AE108" s="44">
        <v>0</v>
      </c>
      <c r="AF108" s="44">
        <v>0</v>
      </c>
      <c r="AG108" s="44">
        <v>0</v>
      </c>
      <c r="AH108" s="44">
        <v>68.014916987995278</v>
      </c>
      <c r="AI108" s="44">
        <v>157.17212814878064</v>
      </c>
      <c r="AJ108" s="44">
        <v>0</v>
      </c>
      <c r="AK108" s="44">
        <v>228.21998793514982</v>
      </c>
      <c r="AL108" s="44">
        <v>453.40703307192575</v>
      </c>
      <c r="AM108" s="44">
        <v>237.83811601848086</v>
      </c>
      <c r="AN108" s="44">
        <v>27.361402766927142</v>
      </c>
      <c r="AO108" s="44">
        <v>0</v>
      </c>
      <c r="AP108" s="44">
        <v>0</v>
      </c>
      <c r="AQ108" s="44">
        <v>265.19951878540803</v>
      </c>
      <c r="AR108" s="44">
        <v>68.014916987995278</v>
      </c>
      <c r="AS108" s="276">
        <v>3.8991375793668337</v>
      </c>
      <c r="AT108" s="44">
        <v>237.83811601848086</v>
      </c>
      <c r="AU108" s="44">
        <v>32.387751284070205</v>
      </c>
      <c r="AV108" s="44">
        <v>0</v>
      </c>
      <c r="AW108" s="44">
        <v>0</v>
      </c>
      <c r="AX108" s="44">
        <v>270.22586730255108</v>
      </c>
      <c r="AY108" s="44">
        <v>157.17212814878064</v>
      </c>
      <c r="AZ108" s="276">
        <v>1.7192989016904618</v>
      </c>
      <c r="BA108" s="44">
        <v>237.83811601848086</v>
      </c>
      <c r="BB108" s="44">
        <v>59.749154050997348</v>
      </c>
      <c r="BC108" s="44">
        <v>0</v>
      </c>
      <c r="BD108" s="44">
        <v>0</v>
      </c>
      <c r="BE108" s="44">
        <v>297.58727006947822</v>
      </c>
      <c r="BF108" s="44">
        <v>225.18704513677591</v>
      </c>
      <c r="BG108" s="44">
        <v>26.568899951162386</v>
      </c>
      <c r="BH108" s="276">
        <v>1.3215115011999348</v>
      </c>
      <c r="BI108" s="44">
        <v>10.923020795179871</v>
      </c>
      <c r="BJ108" s="44">
        <v>25.24143967557621</v>
      </c>
      <c r="BK108" s="44">
        <v>0</v>
      </c>
      <c r="BL108" s="44">
        <v>36.651543286178416</v>
      </c>
      <c r="BM108" s="44">
        <v>72.816003756934492</v>
      </c>
      <c r="BN108" s="44">
        <v>237.83811601848086</v>
      </c>
      <c r="BO108" s="44">
        <v>-61.212205469586252</v>
      </c>
      <c r="BP108" s="44">
        <v>59.749154050997348</v>
      </c>
      <c r="BQ108" s="44">
        <v>0</v>
      </c>
      <c r="BR108" s="44">
        <v>0</v>
      </c>
      <c r="BS108" s="44">
        <v>0</v>
      </c>
      <c r="BT108" s="44">
        <v>0</v>
      </c>
      <c r="BU108" s="44">
        <v>0</v>
      </c>
      <c r="BV108" s="44">
        <v>0</v>
      </c>
      <c r="BW108" s="44">
        <v>0</v>
      </c>
      <c r="BX108" s="44">
        <v>453.40703307192575</v>
      </c>
      <c r="BY108" s="44"/>
      <c r="BZ108" s="44">
        <v>0</v>
      </c>
      <c r="CA108" s="44">
        <v>0</v>
      </c>
      <c r="CB108" s="44">
        <v>236.37506459989197</v>
      </c>
      <c r="CC108" s="44">
        <v>453.40703307192575</v>
      </c>
      <c r="CD108" s="257">
        <v>0.57826689673101528</v>
      </c>
      <c r="CE108" s="44">
        <v>73.050966053109676</v>
      </c>
      <c r="CF108" s="44">
        <v>4.3526949919859206</v>
      </c>
      <c r="CG108" s="44">
        <v>-0.96767050320970405</v>
      </c>
      <c r="CH108" s="44">
        <v>3.3850244887762164</v>
      </c>
      <c r="CI108" s="44">
        <v>0.21763319403866152</v>
      </c>
      <c r="CJ108" s="44">
        <v>-4.8383525160485344E-2</v>
      </c>
      <c r="CK108" s="44">
        <v>0.16924966887817616</v>
      </c>
      <c r="CL108" s="44"/>
      <c r="CM108" s="44">
        <v>-8.1887999999999987</v>
      </c>
      <c r="CN108" s="44" t="s">
        <v>542</v>
      </c>
      <c r="CO108" s="44">
        <v>0</v>
      </c>
      <c r="CP108" s="44">
        <v>0</v>
      </c>
      <c r="CQ108" s="44">
        <v>-61.212205469586252</v>
      </c>
      <c r="CR108" s="44">
        <v>0</v>
      </c>
      <c r="CS108" s="44">
        <v>0</v>
      </c>
      <c r="CT108" s="44">
        <v>-61.212205469586252</v>
      </c>
      <c r="CU108" s="44">
        <v>0</v>
      </c>
      <c r="CV108" s="44">
        <v>9999</v>
      </c>
      <c r="CW108" s="257">
        <v>0</v>
      </c>
      <c r="CX108" s="23"/>
      <c r="CY108" s="23"/>
      <c r="CZ108" s="23"/>
      <c r="DA108" s="23"/>
      <c r="DB108" s="23"/>
      <c r="DC108" s="23"/>
      <c r="DD108" s="23"/>
      <c r="DE108" s="23"/>
      <c r="DF108" s="23"/>
      <c r="DG108" s="23"/>
      <c r="DH108" s="23"/>
      <c r="DI108" s="23"/>
      <c r="DJ108" s="23"/>
      <c r="DK108" s="23"/>
      <c r="DL108" s="23"/>
      <c r="DM108" s="23"/>
      <c r="DN108" s="23"/>
      <c r="DO108" s="23"/>
      <c r="DP108" s="23"/>
      <c r="DQ108" s="23"/>
      <c r="DR108" s="23"/>
      <c r="DS108" s="23"/>
      <c r="DT108" s="23"/>
      <c r="DU108" s="23"/>
      <c r="DV108" s="23"/>
      <c r="DW108" s="23"/>
      <c r="DX108" s="23"/>
      <c r="DY108" s="23"/>
      <c r="DZ108" s="23"/>
      <c r="EA108" s="23"/>
    </row>
    <row r="109" spans="1:131">
      <c r="A109" s="23" t="s">
        <v>786</v>
      </c>
      <c r="B109" s="23" t="s">
        <v>855</v>
      </c>
      <c r="C109" s="44">
        <v>15</v>
      </c>
      <c r="D109" s="44">
        <v>378.16641300661712</v>
      </c>
      <c r="E109" s="44">
        <v>-8.1887999999999987</v>
      </c>
      <c r="F109" s="44">
        <v>341.07502876871905</v>
      </c>
      <c r="G109" s="44">
        <v>0</v>
      </c>
      <c r="H109" s="44">
        <v>0</v>
      </c>
      <c r="I109" s="44" t="s">
        <v>742</v>
      </c>
      <c r="J109" s="44"/>
      <c r="K109" s="44"/>
      <c r="L109" s="44">
        <v>406.37706659568028</v>
      </c>
      <c r="M109" s="44">
        <v>6.8680395957098614E-2</v>
      </c>
      <c r="N109" s="44">
        <v>6.8184691658362773E-2</v>
      </c>
      <c r="O109" s="44">
        <v>-8.270688061621426</v>
      </c>
      <c r="P109" s="44">
        <v>0</v>
      </c>
      <c r="Q109" s="44">
        <v>0</v>
      </c>
      <c r="R109" s="44">
        <v>68.014916987995278</v>
      </c>
      <c r="S109" s="44">
        <v>157.17212814878064</v>
      </c>
      <c r="T109" s="44">
        <v>0</v>
      </c>
      <c r="U109" s="44">
        <v>228.21998793514982</v>
      </c>
      <c r="V109" s="44" t="s">
        <v>743</v>
      </c>
      <c r="W109" s="44" t="s">
        <v>743</v>
      </c>
      <c r="X109" s="44" t="s">
        <v>743</v>
      </c>
      <c r="Y109" s="44" t="s">
        <v>743</v>
      </c>
      <c r="Z109" s="44">
        <v>0</v>
      </c>
      <c r="AA109" s="44">
        <v>0</v>
      </c>
      <c r="AB109" s="44">
        <v>0</v>
      </c>
      <c r="AC109" s="44">
        <v>0</v>
      </c>
      <c r="AD109" s="44">
        <v>0</v>
      </c>
      <c r="AE109" s="44">
        <v>0</v>
      </c>
      <c r="AF109" s="44">
        <v>0</v>
      </c>
      <c r="AG109" s="44">
        <v>0</v>
      </c>
      <c r="AH109" s="44">
        <v>68.014916987995278</v>
      </c>
      <c r="AI109" s="44">
        <v>157.17212814878064</v>
      </c>
      <c r="AJ109" s="44">
        <v>0</v>
      </c>
      <c r="AK109" s="44">
        <v>228.21998793514982</v>
      </c>
      <c r="AL109" s="44">
        <v>453.40703307192575</v>
      </c>
      <c r="AM109" s="44">
        <v>210.94980138992605</v>
      </c>
      <c r="AN109" s="44">
        <v>24.268113858522803</v>
      </c>
      <c r="AO109" s="44">
        <v>0</v>
      </c>
      <c r="AP109" s="44">
        <v>0</v>
      </c>
      <c r="AQ109" s="44">
        <v>235.21791524844886</v>
      </c>
      <c r="AR109" s="44">
        <v>68.014916987995278</v>
      </c>
      <c r="AS109" s="276">
        <v>3.4583283442066852</v>
      </c>
      <c r="AT109" s="44">
        <v>210.94980138992605</v>
      </c>
      <c r="AU109" s="44">
        <v>28.726218552412529</v>
      </c>
      <c r="AV109" s="44">
        <v>0</v>
      </c>
      <c r="AW109" s="44">
        <v>0</v>
      </c>
      <c r="AX109" s="44">
        <v>239.67601994233857</v>
      </c>
      <c r="AY109" s="44">
        <v>157.17212814878064</v>
      </c>
      <c r="AZ109" s="276">
        <v>1.5249269877892024</v>
      </c>
      <c r="BA109" s="44">
        <v>210.94980138992605</v>
      </c>
      <c r="BB109" s="44">
        <v>52.994332410935328</v>
      </c>
      <c r="BC109" s="44">
        <v>0</v>
      </c>
      <c r="BD109" s="44">
        <v>0</v>
      </c>
      <c r="BE109" s="44">
        <v>263.94413380086138</v>
      </c>
      <c r="BF109" s="44">
        <v>225.18704513677591</v>
      </c>
      <c r="BG109" s="44">
        <v>31.17853402098649</v>
      </c>
      <c r="BH109" s="276">
        <v>1.1721106497957947</v>
      </c>
      <c r="BI109" s="44">
        <v>12.31530283526655</v>
      </c>
      <c r="BJ109" s="44">
        <v>28.458791705313637</v>
      </c>
      <c r="BK109" s="44">
        <v>0</v>
      </c>
      <c r="BL109" s="44">
        <v>41.323262439301693</v>
      </c>
      <c r="BM109" s="44">
        <v>82.09735697988188</v>
      </c>
      <c r="BN109" s="44">
        <v>210.94980138992605</v>
      </c>
      <c r="BO109" s="44">
        <v>-61.212205469586252</v>
      </c>
      <c r="BP109" s="44">
        <v>52.994332410935328</v>
      </c>
      <c r="BQ109" s="44">
        <v>0</v>
      </c>
      <c r="BR109" s="44">
        <v>0</v>
      </c>
      <c r="BS109" s="44">
        <v>0</v>
      </c>
      <c r="BT109" s="44">
        <v>0</v>
      </c>
      <c r="BU109" s="44">
        <v>0</v>
      </c>
      <c r="BV109" s="44">
        <v>0</v>
      </c>
      <c r="BW109" s="44">
        <v>0</v>
      </c>
      <c r="BX109" s="44">
        <v>453.40703307192575</v>
      </c>
      <c r="BY109" s="44"/>
      <c r="BZ109" s="44">
        <v>0</v>
      </c>
      <c r="CA109" s="44">
        <v>0</v>
      </c>
      <c r="CB109" s="44">
        <v>202.73192833127513</v>
      </c>
      <c r="CC109" s="44">
        <v>453.40703307192575</v>
      </c>
      <c r="CD109" s="257">
        <v>0.51289208415314658</v>
      </c>
      <c r="CE109" s="44">
        <v>83.585348142128353</v>
      </c>
      <c r="CF109" s="44">
        <v>3.8606097266554498</v>
      </c>
      <c r="CG109" s="44">
        <v>-0.96767050320970405</v>
      </c>
      <c r="CH109" s="44">
        <v>2.8929392234457456</v>
      </c>
      <c r="CI109" s="44">
        <v>0.19302910663294814</v>
      </c>
      <c r="CJ109" s="44">
        <v>-4.8383525160485344E-2</v>
      </c>
      <c r="CK109" s="44">
        <v>0.14464558147246281</v>
      </c>
      <c r="CL109" s="44"/>
      <c r="CM109" s="44">
        <v>-8.1887999999999987</v>
      </c>
      <c r="CN109" s="44" t="s">
        <v>542</v>
      </c>
      <c r="CO109" s="44">
        <v>0</v>
      </c>
      <c r="CP109" s="44">
        <v>0</v>
      </c>
      <c r="CQ109" s="44">
        <v>-61.212205469586252</v>
      </c>
      <c r="CR109" s="44">
        <v>0</v>
      </c>
      <c r="CS109" s="44">
        <v>0</v>
      </c>
      <c r="CT109" s="44">
        <v>-61.212205469586252</v>
      </c>
      <c r="CU109" s="44">
        <v>0</v>
      </c>
      <c r="CV109" s="44">
        <v>9999</v>
      </c>
      <c r="CW109" s="257">
        <v>0</v>
      </c>
      <c r="CX109" s="23"/>
      <c r="CY109" s="23"/>
      <c r="CZ109" s="23"/>
      <c r="DA109" s="23"/>
      <c r="DB109" s="23"/>
      <c r="DC109" s="23"/>
      <c r="DD109" s="23"/>
      <c r="DE109" s="23"/>
      <c r="DF109" s="23"/>
      <c r="DG109" s="23"/>
      <c r="DH109" s="23"/>
      <c r="DI109" s="23"/>
      <c r="DJ109" s="23"/>
      <c r="DK109" s="23"/>
      <c r="DL109" s="23"/>
      <c r="DM109" s="23"/>
      <c r="DN109" s="23"/>
      <c r="DO109" s="23"/>
      <c r="DP109" s="23"/>
      <c r="DQ109" s="23"/>
      <c r="DR109" s="23"/>
      <c r="DS109" s="23"/>
      <c r="DT109" s="23"/>
      <c r="DU109" s="23"/>
      <c r="DV109" s="23"/>
      <c r="DW109" s="23"/>
      <c r="DX109" s="23"/>
      <c r="DY109" s="23"/>
      <c r="DZ109" s="23"/>
      <c r="EA109" s="23"/>
    </row>
    <row r="110" spans="1:131">
      <c r="A110" s="23" t="s">
        <v>791</v>
      </c>
      <c r="B110" s="23" t="s">
        <v>856</v>
      </c>
      <c r="C110" s="44">
        <v>15</v>
      </c>
      <c r="D110" s="44">
        <v>368.83038713767445</v>
      </c>
      <c r="E110" s="44">
        <v>-21.381866666666667</v>
      </c>
      <c r="F110" s="44">
        <v>341.07502876871905</v>
      </c>
      <c r="G110" s="44">
        <v>0</v>
      </c>
      <c r="H110" s="44">
        <v>0</v>
      </c>
      <c r="I110" s="44" t="s">
        <v>744</v>
      </c>
      <c r="J110" s="44"/>
      <c r="K110" s="44"/>
      <c r="L110" s="44">
        <v>396.69886797323051</v>
      </c>
      <c r="M110" s="44">
        <v>7.4097355714045021E-2</v>
      </c>
      <c r="N110" s="44">
        <v>7.3562554228984361E-2</v>
      </c>
      <c r="O110" s="44">
        <v>-21.595685735584315</v>
      </c>
      <c r="P110" s="44">
        <v>0</v>
      </c>
      <c r="Q110" s="44">
        <v>0</v>
      </c>
      <c r="R110" s="44">
        <v>68.014916987995278</v>
      </c>
      <c r="S110" s="44">
        <v>157.17212814878064</v>
      </c>
      <c r="T110" s="44">
        <v>0</v>
      </c>
      <c r="U110" s="44">
        <v>228.21998793514982</v>
      </c>
      <c r="V110" s="44" t="s">
        <v>743</v>
      </c>
      <c r="W110" s="44" t="s">
        <v>743</v>
      </c>
      <c r="X110" s="44" t="s">
        <v>743</v>
      </c>
      <c r="Y110" s="44" t="s">
        <v>743</v>
      </c>
      <c r="Z110" s="44">
        <v>0</v>
      </c>
      <c r="AA110" s="44">
        <v>0</v>
      </c>
      <c r="AB110" s="44">
        <v>0</v>
      </c>
      <c r="AC110" s="44">
        <v>0</v>
      </c>
      <c r="AD110" s="44">
        <v>0</v>
      </c>
      <c r="AE110" s="44">
        <v>0</v>
      </c>
      <c r="AF110" s="44">
        <v>0</v>
      </c>
      <c r="AG110" s="44">
        <v>0</v>
      </c>
      <c r="AH110" s="44">
        <v>68.014916987995278</v>
      </c>
      <c r="AI110" s="44">
        <v>157.17212814878064</v>
      </c>
      <c r="AJ110" s="44">
        <v>0</v>
      </c>
      <c r="AK110" s="44">
        <v>228.21998793514982</v>
      </c>
      <c r="AL110" s="44">
        <v>453.40703307192575</v>
      </c>
      <c r="AM110" s="44">
        <v>210.84705205073584</v>
      </c>
      <c r="AN110" s="44">
        <v>26.182188381778719</v>
      </c>
      <c r="AO110" s="44">
        <v>0</v>
      </c>
      <c r="AP110" s="44">
        <v>0</v>
      </c>
      <c r="AQ110" s="44">
        <v>237.02924043251457</v>
      </c>
      <c r="AR110" s="44">
        <v>68.014916987995278</v>
      </c>
      <c r="AS110" s="276">
        <v>3.4849596372270888</v>
      </c>
      <c r="AT110" s="44">
        <v>210.84705205073584</v>
      </c>
      <c r="AU110" s="44">
        <v>30.991912680979684</v>
      </c>
      <c r="AV110" s="44">
        <v>0</v>
      </c>
      <c r="AW110" s="44">
        <v>0</v>
      </c>
      <c r="AX110" s="44">
        <v>241.83896473171552</v>
      </c>
      <c r="AY110" s="44">
        <v>157.17212814878064</v>
      </c>
      <c r="AZ110" s="276">
        <v>1.5386886185239437</v>
      </c>
      <c r="BA110" s="44">
        <v>210.84705205073584</v>
      </c>
      <c r="BB110" s="44">
        <v>57.174101062758403</v>
      </c>
      <c r="BC110" s="44">
        <v>0</v>
      </c>
      <c r="BD110" s="44">
        <v>0</v>
      </c>
      <c r="BE110" s="44">
        <v>268.02115311349422</v>
      </c>
      <c r="BF110" s="44">
        <v>225.18704513677591</v>
      </c>
      <c r="BG110" s="44">
        <v>31.163906683158171</v>
      </c>
      <c r="BH110" s="276">
        <v>1.190215684702028</v>
      </c>
      <c r="BI110" s="44">
        <v>12.61575730226385</v>
      </c>
      <c r="BJ110" s="44">
        <v>29.153096279677936</v>
      </c>
      <c r="BK110" s="44">
        <v>0</v>
      </c>
      <c r="BL110" s="44">
        <v>42.331419441761732</v>
      </c>
      <c r="BM110" s="44">
        <v>84.100273023703522</v>
      </c>
      <c r="BN110" s="44">
        <v>210.84705205073584</v>
      </c>
      <c r="BO110" s="44">
        <v>-171.64453663870299</v>
      </c>
      <c r="BP110" s="44">
        <v>57.174101062758403</v>
      </c>
      <c r="BQ110" s="44">
        <v>0</v>
      </c>
      <c r="BR110" s="44">
        <v>0</v>
      </c>
      <c r="BS110" s="44">
        <v>0</v>
      </c>
      <c r="BT110" s="44">
        <v>0</v>
      </c>
      <c r="BU110" s="44">
        <v>0</v>
      </c>
      <c r="BV110" s="44">
        <v>0</v>
      </c>
      <c r="BW110" s="44">
        <v>0</v>
      </c>
      <c r="BX110" s="44">
        <v>453.40703307192575</v>
      </c>
      <c r="BY110" s="44"/>
      <c r="BZ110" s="44">
        <v>0</v>
      </c>
      <c r="CA110" s="44">
        <v>0</v>
      </c>
      <c r="CB110" s="44">
        <v>96.376616474791291</v>
      </c>
      <c r="CC110" s="44">
        <v>453.40703307192575</v>
      </c>
      <c r="CD110" s="257">
        <v>0.42879846416124706</v>
      </c>
      <c r="CE110" s="44">
        <v>105.33283931155823</v>
      </c>
      <c r="CF110" s="44">
        <v>3.7686584252358246</v>
      </c>
      <c r="CG110" s="44">
        <v>-2.5266952310633628</v>
      </c>
      <c r="CH110" s="44">
        <v>1.2419631941724618</v>
      </c>
      <c r="CI110" s="44">
        <v>0.18843196228728443</v>
      </c>
      <c r="CJ110" s="44">
        <v>-0.12633476155316825</v>
      </c>
      <c r="CK110" s="44">
        <v>6.2097200734116176E-2</v>
      </c>
      <c r="CL110" s="44"/>
      <c r="CM110" s="44">
        <v>-21.381866666666667</v>
      </c>
      <c r="CN110" s="44" t="s">
        <v>543</v>
      </c>
      <c r="CO110" s="44">
        <v>0</v>
      </c>
      <c r="CP110" s="44">
        <v>0</v>
      </c>
      <c r="CQ110" s="44">
        <v>-171.64453663870299</v>
      </c>
      <c r="CR110" s="44">
        <v>0</v>
      </c>
      <c r="CS110" s="44">
        <v>0</v>
      </c>
      <c r="CT110" s="44">
        <v>-171.64453663870299</v>
      </c>
      <c r="CU110" s="44">
        <v>0</v>
      </c>
      <c r="CV110" s="44">
        <v>9999</v>
      </c>
      <c r="CW110" s="257">
        <v>0</v>
      </c>
      <c r="CX110" s="23"/>
      <c r="CY110" s="23"/>
      <c r="CZ110" s="23"/>
      <c r="DA110" s="23"/>
      <c r="DB110" s="23"/>
      <c r="DC110" s="23"/>
      <c r="DD110" s="23"/>
      <c r="DE110" s="23"/>
      <c r="DF110" s="23"/>
      <c r="DG110" s="23"/>
      <c r="DH110" s="23"/>
      <c r="DI110" s="23"/>
      <c r="DJ110" s="23"/>
      <c r="DK110" s="23"/>
      <c r="DL110" s="23"/>
      <c r="DM110" s="23"/>
      <c r="DN110" s="23"/>
      <c r="DO110" s="23"/>
      <c r="DP110" s="23"/>
      <c r="DQ110" s="23"/>
      <c r="DR110" s="23"/>
      <c r="DS110" s="23"/>
      <c r="DT110" s="23"/>
      <c r="DU110" s="23"/>
      <c r="DV110" s="23"/>
      <c r="DW110" s="23"/>
      <c r="DX110" s="23"/>
      <c r="DY110" s="23"/>
      <c r="DZ110" s="23"/>
      <c r="EA110" s="23"/>
    </row>
    <row r="111" spans="1:131">
      <c r="A111" s="23" t="s">
        <v>810</v>
      </c>
      <c r="B111" s="23" t="s">
        <v>857</v>
      </c>
      <c r="C111" s="44">
        <v>15</v>
      </c>
      <c r="D111" s="44">
        <v>0</v>
      </c>
      <c r="E111" s="44">
        <v>-15.0128</v>
      </c>
      <c r="F111" s="44">
        <v>0</v>
      </c>
      <c r="G111" s="44">
        <v>0</v>
      </c>
      <c r="H111" s="44">
        <v>0</v>
      </c>
      <c r="I111" s="44" t="s">
        <v>745</v>
      </c>
      <c r="J111" s="44"/>
      <c r="K111" s="44"/>
      <c r="L111" s="44">
        <v>0</v>
      </c>
      <c r="M111" s="44">
        <v>0</v>
      </c>
      <c r="N111" s="44">
        <v>0</v>
      </c>
      <c r="O111" s="44">
        <v>-15.162928127094194</v>
      </c>
      <c r="P111" s="44">
        <v>0</v>
      </c>
      <c r="Q111" s="44">
        <v>0</v>
      </c>
      <c r="R111" s="44">
        <v>0</v>
      </c>
      <c r="S111" s="44">
        <v>0</v>
      </c>
      <c r="T111" s="44">
        <v>0</v>
      </c>
      <c r="U111" s="44">
        <v>0</v>
      </c>
      <c r="V111" s="44" t="s">
        <v>743</v>
      </c>
      <c r="W111" s="44" t="s">
        <v>743</v>
      </c>
      <c r="X111" s="44" t="s">
        <v>743</v>
      </c>
      <c r="Y111" s="44" t="s">
        <v>743</v>
      </c>
      <c r="Z111" s="44">
        <v>0</v>
      </c>
      <c r="AA111" s="44">
        <v>0</v>
      </c>
      <c r="AB111" s="44">
        <v>0</v>
      </c>
      <c r="AC111" s="44">
        <v>0</v>
      </c>
      <c r="AD111" s="44">
        <v>0</v>
      </c>
      <c r="AE111" s="44">
        <v>0</v>
      </c>
      <c r="AF111" s="44">
        <v>0</v>
      </c>
      <c r="AG111" s="44">
        <v>0</v>
      </c>
      <c r="AH111" s="44">
        <v>0</v>
      </c>
      <c r="AI111" s="44">
        <v>0</v>
      </c>
      <c r="AJ111" s="44">
        <v>0</v>
      </c>
      <c r="AK111" s="44">
        <v>0</v>
      </c>
      <c r="AL111" s="44">
        <v>0</v>
      </c>
      <c r="AM111" s="44">
        <v>0</v>
      </c>
      <c r="AN111" s="44">
        <v>0</v>
      </c>
      <c r="AO111" s="44">
        <v>0</v>
      </c>
      <c r="AP111" s="44">
        <v>0</v>
      </c>
      <c r="AQ111" s="44">
        <v>0</v>
      </c>
      <c r="AR111" s="44">
        <v>0</v>
      </c>
      <c r="AS111" s="276">
        <v>9999</v>
      </c>
      <c r="AT111" s="44">
        <v>0</v>
      </c>
      <c r="AU111" s="44">
        <v>0</v>
      </c>
      <c r="AV111" s="44">
        <v>0</v>
      </c>
      <c r="AW111" s="44">
        <v>0</v>
      </c>
      <c r="AX111" s="44">
        <v>0</v>
      </c>
      <c r="AY111" s="44">
        <v>0</v>
      </c>
      <c r="AZ111" s="276">
        <v>9999</v>
      </c>
      <c r="BA111" s="44">
        <v>0</v>
      </c>
      <c r="BB111" s="44">
        <v>0</v>
      </c>
      <c r="BC111" s="44">
        <v>0</v>
      </c>
      <c r="BD111" s="44">
        <v>0</v>
      </c>
      <c r="BE111" s="44">
        <v>0</v>
      </c>
      <c r="BF111" s="44">
        <v>0</v>
      </c>
      <c r="BG111" s="44">
        <v>9999</v>
      </c>
      <c r="BH111" s="276">
        <v>9999</v>
      </c>
      <c r="BI111" s="44">
        <v>9999</v>
      </c>
      <c r="BJ111" s="44">
        <v>9999</v>
      </c>
      <c r="BK111" s="44">
        <v>9999</v>
      </c>
      <c r="BL111" s="44">
        <v>9999</v>
      </c>
      <c r="BM111" s="44">
        <v>9999</v>
      </c>
      <c r="BN111" s="44">
        <v>0</v>
      </c>
      <c r="BO111" s="44">
        <v>-119.90751328314691</v>
      </c>
      <c r="BP111" s="44">
        <v>0</v>
      </c>
      <c r="BQ111" s="44">
        <v>0</v>
      </c>
      <c r="BR111" s="44">
        <v>0</v>
      </c>
      <c r="BS111" s="44">
        <v>0</v>
      </c>
      <c r="BT111" s="44">
        <v>0</v>
      </c>
      <c r="BU111" s="44">
        <v>0</v>
      </c>
      <c r="BV111" s="44">
        <v>0</v>
      </c>
      <c r="BW111" s="44">
        <v>0</v>
      </c>
      <c r="BX111" s="44">
        <v>0</v>
      </c>
      <c r="BY111" s="44"/>
      <c r="BZ111" s="44">
        <v>0</v>
      </c>
      <c r="CA111" s="44">
        <v>0</v>
      </c>
      <c r="CB111" s="44">
        <v>-119.90751328314691</v>
      </c>
      <c r="CC111" s="44">
        <v>0</v>
      </c>
      <c r="CD111" s="257">
        <v>0</v>
      </c>
      <c r="CE111" s="44">
        <v>9999</v>
      </c>
      <c r="CF111" s="44">
        <v>0</v>
      </c>
      <c r="CG111" s="44">
        <v>-1.7740625908700156</v>
      </c>
      <c r="CH111" s="44">
        <v>-1.7740625908700156</v>
      </c>
      <c r="CI111" s="44">
        <v>0</v>
      </c>
      <c r="CJ111" s="44">
        <v>-8.8703129543501041E-2</v>
      </c>
      <c r="CK111" s="44">
        <v>-8.8703129543501041E-2</v>
      </c>
      <c r="CL111" s="44"/>
      <c r="CM111" s="44">
        <v>-15.0128</v>
      </c>
      <c r="CN111" s="44" t="s">
        <v>544</v>
      </c>
      <c r="CO111" s="44">
        <v>0</v>
      </c>
      <c r="CP111" s="44">
        <v>0</v>
      </c>
      <c r="CQ111" s="44">
        <v>-119.90751328314691</v>
      </c>
      <c r="CR111" s="44">
        <v>0</v>
      </c>
      <c r="CS111" s="44">
        <v>0</v>
      </c>
      <c r="CT111" s="44">
        <v>-119.90751328314691</v>
      </c>
      <c r="CU111" s="44">
        <v>0</v>
      </c>
      <c r="CV111" s="44">
        <v>9999</v>
      </c>
      <c r="CW111" s="257">
        <v>0</v>
      </c>
      <c r="CX111" s="23"/>
      <c r="CY111" s="23"/>
      <c r="CZ111" s="23"/>
      <c r="DA111" s="23"/>
      <c r="DB111" s="23"/>
      <c r="DC111" s="23"/>
      <c r="DD111" s="23"/>
      <c r="DE111" s="23"/>
      <c r="DF111" s="23"/>
      <c r="DG111" s="23"/>
      <c r="DH111" s="23"/>
      <c r="DI111" s="23"/>
      <c r="DJ111" s="23"/>
      <c r="DK111" s="23"/>
      <c r="DL111" s="23"/>
      <c r="DM111" s="23"/>
      <c r="DN111" s="23"/>
      <c r="DO111" s="23"/>
      <c r="DP111" s="23"/>
      <c r="DQ111" s="23"/>
      <c r="DR111" s="23"/>
      <c r="DS111" s="23"/>
      <c r="DT111" s="23"/>
      <c r="DU111" s="23"/>
      <c r="DV111" s="23"/>
      <c r="DW111" s="23"/>
      <c r="DX111" s="23"/>
      <c r="DY111" s="23"/>
      <c r="DZ111" s="23"/>
      <c r="EA111" s="23"/>
    </row>
    <row r="112" spans="1:131">
      <c r="A112" s="23" t="s">
        <v>811</v>
      </c>
      <c r="B112" s="23" t="s">
        <v>858</v>
      </c>
      <c r="C112" s="44">
        <v>15</v>
      </c>
      <c r="D112" s="44">
        <v>0</v>
      </c>
      <c r="E112" s="44">
        <v>-19.562133333333332</v>
      </c>
      <c r="F112" s="44">
        <v>0</v>
      </c>
      <c r="G112" s="44">
        <v>0</v>
      </c>
      <c r="H112" s="44">
        <v>0</v>
      </c>
      <c r="I112" s="44" t="s">
        <v>745</v>
      </c>
      <c r="J112" s="44"/>
      <c r="K112" s="44"/>
      <c r="L112" s="44">
        <v>0</v>
      </c>
      <c r="M112" s="44">
        <v>0</v>
      </c>
      <c r="N112" s="44">
        <v>0</v>
      </c>
      <c r="O112" s="44">
        <v>-19.757754832274252</v>
      </c>
      <c r="P112" s="44">
        <v>0</v>
      </c>
      <c r="Q112" s="44">
        <v>0</v>
      </c>
      <c r="R112" s="44">
        <v>0</v>
      </c>
      <c r="S112" s="44">
        <v>0</v>
      </c>
      <c r="T112" s="44">
        <v>0</v>
      </c>
      <c r="U112" s="44">
        <v>0</v>
      </c>
      <c r="V112" s="44" t="s">
        <v>743</v>
      </c>
      <c r="W112" s="44" t="s">
        <v>743</v>
      </c>
      <c r="X112" s="44" t="s">
        <v>743</v>
      </c>
      <c r="Y112" s="44" t="s">
        <v>743</v>
      </c>
      <c r="Z112" s="44">
        <v>0</v>
      </c>
      <c r="AA112" s="44">
        <v>0</v>
      </c>
      <c r="AB112" s="44">
        <v>0</v>
      </c>
      <c r="AC112" s="44">
        <v>0</v>
      </c>
      <c r="AD112" s="44">
        <v>0</v>
      </c>
      <c r="AE112" s="44">
        <v>0</v>
      </c>
      <c r="AF112" s="44">
        <v>0</v>
      </c>
      <c r="AG112" s="44">
        <v>0</v>
      </c>
      <c r="AH112" s="44">
        <v>0</v>
      </c>
      <c r="AI112" s="44">
        <v>0</v>
      </c>
      <c r="AJ112" s="44">
        <v>0</v>
      </c>
      <c r="AK112" s="44">
        <v>0</v>
      </c>
      <c r="AL112" s="44">
        <v>0</v>
      </c>
      <c r="AM112" s="44">
        <v>0</v>
      </c>
      <c r="AN112" s="44">
        <v>0</v>
      </c>
      <c r="AO112" s="44">
        <v>0</v>
      </c>
      <c r="AP112" s="44">
        <v>0</v>
      </c>
      <c r="AQ112" s="44">
        <v>0</v>
      </c>
      <c r="AR112" s="44">
        <v>0</v>
      </c>
      <c r="AS112" s="276">
        <v>9999</v>
      </c>
      <c r="AT112" s="44">
        <v>0</v>
      </c>
      <c r="AU112" s="44">
        <v>0</v>
      </c>
      <c r="AV112" s="44">
        <v>0</v>
      </c>
      <c r="AW112" s="44">
        <v>0</v>
      </c>
      <c r="AX112" s="44">
        <v>0</v>
      </c>
      <c r="AY112" s="44">
        <v>0</v>
      </c>
      <c r="AZ112" s="276">
        <v>9999</v>
      </c>
      <c r="BA112" s="44">
        <v>0</v>
      </c>
      <c r="BB112" s="44">
        <v>0</v>
      </c>
      <c r="BC112" s="44">
        <v>0</v>
      </c>
      <c r="BD112" s="44">
        <v>0</v>
      </c>
      <c r="BE112" s="44">
        <v>0</v>
      </c>
      <c r="BF112" s="44">
        <v>0</v>
      </c>
      <c r="BG112" s="44">
        <v>9999</v>
      </c>
      <c r="BH112" s="276">
        <v>9999</v>
      </c>
      <c r="BI112" s="44">
        <v>9999</v>
      </c>
      <c r="BJ112" s="44">
        <v>9999</v>
      </c>
      <c r="BK112" s="44">
        <v>9999</v>
      </c>
      <c r="BL112" s="44">
        <v>9999</v>
      </c>
      <c r="BM112" s="44">
        <v>9999</v>
      </c>
      <c r="BN112" s="44">
        <v>0</v>
      </c>
      <c r="BO112" s="44">
        <v>-156.2431233689492</v>
      </c>
      <c r="BP112" s="44">
        <v>0</v>
      </c>
      <c r="BQ112" s="44">
        <v>0</v>
      </c>
      <c r="BR112" s="44">
        <v>0</v>
      </c>
      <c r="BS112" s="44">
        <v>0</v>
      </c>
      <c r="BT112" s="44">
        <v>0</v>
      </c>
      <c r="BU112" s="44">
        <v>0</v>
      </c>
      <c r="BV112" s="44">
        <v>0</v>
      </c>
      <c r="BW112" s="44">
        <v>0</v>
      </c>
      <c r="BX112" s="44">
        <v>0</v>
      </c>
      <c r="BY112" s="44"/>
      <c r="BZ112" s="44">
        <v>0</v>
      </c>
      <c r="CA112" s="44">
        <v>0</v>
      </c>
      <c r="CB112" s="44">
        <v>-156.2431233689492</v>
      </c>
      <c r="CC112" s="44">
        <v>0</v>
      </c>
      <c r="CD112" s="257">
        <v>0</v>
      </c>
      <c r="CE112" s="44">
        <v>9999</v>
      </c>
      <c r="CF112" s="44">
        <v>0</v>
      </c>
      <c r="CG112" s="44">
        <v>-2.3116573153760887</v>
      </c>
      <c r="CH112" s="44">
        <v>-2.3116573153760887</v>
      </c>
      <c r="CI112" s="44">
        <v>0</v>
      </c>
      <c r="CJ112" s="44">
        <v>-0.11558286576880437</v>
      </c>
      <c r="CK112" s="44">
        <v>-0.11558286576880437</v>
      </c>
      <c r="CL112" s="44"/>
      <c r="CM112" s="44">
        <v>-19.562133333333332</v>
      </c>
      <c r="CN112" s="44" t="s">
        <v>544</v>
      </c>
      <c r="CO112" s="44">
        <v>0</v>
      </c>
      <c r="CP112" s="44">
        <v>0</v>
      </c>
      <c r="CQ112" s="44">
        <v>-156.2431233689492</v>
      </c>
      <c r="CR112" s="44">
        <v>0</v>
      </c>
      <c r="CS112" s="44">
        <v>0</v>
      </c>
      <c r="CT112" s="44">
        <v>-156.2431233689492</v>
      </c>
      <c r="CU112" s="44">
        <v>0</v>
      </c>
      <c r="CV112" s="44">
        <v>9999</v>
      </c>
      <c r="CW112" s="257">
        <v>0</v>
      </c>
      <c r="CX112" s="23"/>
      <c r="CY112" s="23"/>
      <c r="CZ112" s="23"/>
      <c r="DA112" s="23"/>
      <c r="DB112" s="23"/>
      <c r="DC112" s="23"/>
      <c r="DD112" s="23"/>
      <c r="DE112" s="23"/>
      <c r="DF112" s="23"/>
      <c r="DG112" s="23"/>
      <c r="DH112" s="23"/>
      <c r="DI112" s="23"/>
      <c r="DJ112" s="23"/>
      <c r="DK112" s="23"/>
      <c r="DL112" s="23"/>
      <c r="DM112" s="23"/>
      <c r="DN112" s="23"/>
      <c r="DO112" s="23"/>
      <c r="DP112" s="23"/>
      <c r="DQ112" s="23"/>
      <c r="DR112" s="23"/>
      <c r="DS112" s="23"/>
      <c r="DT112" s="23"/>
      <c r="DU112" s="23"/>
      <c r="DV112" s="23"/>
      <c r="DW112" s="23"/>
      <c r="DX112" s="23"/>
      <c r="DY112" s="23"/>
      <c r="DZ112" s="23"/>
      <c r="EA112" s="23"/>
    </row>
    <row r="113" spans="1:131">
      <c r="A113" s="23" t="s">
        <v>812</v>
      </c>
      <c r="B113" s="23" t="s">
        <v>859</v>
      </c>
      <c r="C113" s="44">
        <v>15</v>
      </c>
      <c r="D113" s="44">
        <v>0</v>
      </c>
      <c r="E113" s="44">
        <v>-17.7424</v>
      </c>
      <c r="F113" s="44">
        <v>0</v>
      </c>
      <c r="G113" s="44">
        <v>0</v>
      </c>
      <c r="H113" s="44">
        <v>0</v>
      </c>
      <c r="I113" s="44" t="s">
        <v>745</v>
      </c>
      <c r="J113" s="44"/>
      <c r="K113" s="44"/>
      <c r="L113" s="44">
        <v>0</v>
      </c>
      <c r="M113" s="44">
        <v>0</v>
      </c>
      <c r="N113" s="44">
        <v>0</v>
      </c>
      <c r="O113" s="44">
        <v>-17.919824150202228</v>
      </c>
      <c r="P113" s="44">
        <v>0</v>
      </c>
      <c r="Q113" s="44">
        <v>0</v>
      </c>
      <c r="R113" s="44">
        <v>0</v>
      </c>
      <c r="S113" s="44">
        <v>0</v>
      </c>
      <c r="T113" s="44">
        <v>0</v>
      </c>
      <c r="U113" s="44">
        <v>0</v>
      </c>
      <c r="V113" s="44" t="s">
        <v>743</v>
      </c>
      <c r="W113" s="44" t="s">
        <v>743</v>
      </c>
      <c r="X113" s="44" t="s">
        <v>743</v>
      </c>
      <c r="Y113" s="44" t="s">
        <v>743</v>
      </c>
      <c r="Z113" s="44">
        <v>0</v>
      </c>
      <c r="AA113" s="44">
        <v>0</v>
      </c>
      <c r="AB113" s="44">
        <v>0</v>
      </c>
      <c r="AC113" s="44">
        <v>0</v>
      </c>
      <c r="AD113" s="44">
        <v>0</v>
      </c>
      <c r="AE113" s="44">
        <v>0</v>
      </c>
      <c r="AF113" s="44">
        <v>0</v>
      </c>
      <c r="AG113" s="44">
        <v>0</v>
      </c>
      <c r="AH113" s="44">
        <v>0</v>
      </c>
      <c r="AI113" s="44">
        <v>0</v>
      </c>
      <c r="AJ113" s="44">
        <v>0</v>
      </c>
      <c r="AK113" s="44">
        <v>0</v>
      </c>
      <c r="AL113" s="44">
        <v>0</v>
      </c>
      <c r="AM113" s="44">
        <v>0</v>
      </c>
      <c r="AN113" s="44">
        <v>0</v>
      </c>
      <c r="AO113" s="44">
        <v>0</v>
      </c>
      <c r="AP113" s="44">
        <v>0</v>
      </c>
      <c r="AQ113" s="44">
        <v>0</v>
      </c>
      <c r="AR113" s="44">
        <v>0</v>
      </c>
      <c r="AS113" s="276">
        <v>9999</v>
      </c>
      <c r="AT113" s="44">
        <v>0</v>
      </c>
      <c r="AU113" s="44">
        <v>0</v>
      </c>
      <c r="AV113" s="44">
        <v>0</v>
      </c>
      <c r="AW113" s="44">
        <v>0</v>
      </c>
      <c r="AX113" s="44">
        <v>0</v>
      </c>
      <c r="AY113" s="44">
        <v>0</v>
      </c>
      <c r="AZ113" s="276">
        <v>9999</v>
      </c>
      <c r="BA113" s="44">
        <v>0</v>
      </c>
      <c r="BB113" s="44">
        <v>0</v>
      </c>
      <c r="BC113" s="44">
        <v>0</v>
      </c>
      <c r="BD113" s="44">
        <v>0</v>
      </c>
      <c r="BE113" s="44">
        <v>0</v>
      </c>
      <c r="BF113" s="44">
        <v>0</v>
      </c>
      <c r="BG113" s="44">
        <v>9999</v>
      </c>
      <c r="BH113" s="276">
        <v>9999</v>
      </c>
      <c r="BI113" s="44">
        <v>9999</v>
      </c>
      <c r="BJ113" s="44">
        <v>9999</v>
      </c>
      <c r="BK113" s="44">
        <v>9999</v>
      </c>
      <c r="BL113" s="44">
        <v>9999</v>
      </c>
      <c r="BM113" s="44">
        <v>9999</v>
      </c>
      <c r="BN113" s="44">
        <v>0</v>
      </c>
      <c r="BO113" s="44">
        <v>-141.70887933462839</v>
      </c>
      <c r="BP113" s="44">
        <v>0</v>
      </c>
      <c r="BQ113" s="44">
        <v>0</v>
      </c>
      <c r="BR113" s="44">
        <v>0</v>
      </c>
      <c r="BS113" s="44">
        <v>0</v>
      </c>
      <c r="BT113" s="44">
        <v>0</v>
      </c>
      <c r="BU113" s="44">
        <v>0</v>
      </c>
      <c r="BV113" s="44">
        <v>0</v>
      </c>
      <c r="BW113" s="44">
        <v>0</v>
      </c>
      <c r="BX113" s="44">
        <v>0</v>
      </c>
      <c r="BY113" s="44"/>
      <c r="BZ113" s="44">
        <v>0</v>
      </c>
      <c r="CA113" s="44">
        <v>0</v>
      </c>
      <c r="CB113" s="44">
        <v>-141.70887933462839</v>
      </c>
      <c r="CC113" s="44">
        <v>0</v>
      </c>
      <c r="CD113" s="257">
        <v>0</v>
      </c>
      <c r="CE113" s="44">
        <v>9999</v>
      </c>
      <c r="CF113" s="44">
        <v>0</v>
      </c>
      <c r="CG113" s="44">
        <v>-2.0966194255736608</v>
      </c>
      <c r="CH113" s="44">
        <v>-2.0966194255736608</v>
      </c>
      <c r="CI113" s="44">
        <v>0</v>
      </c>
      <c r="CJ113" s="44">
        <v>-0.10483097127868304</v>
      </c>
      <c r="CK113" s="44">
        <v>-0.10483097127868304</v>
      </c>
      <c r="CL113" s="44"/>
      <c r="CM113" s="44">
        <v>-17.7424</v>
      </c>
      <c r="CN113" s="44" t="s">
        <v>544</v>
      </c>
      <c r="CO113" s="44">
        <v>0</v>
      </c>
      <c r="CP113" s="44">
        <v>0</v>
      </c>
      <c r="CQ113" s="44">
        <v>-141.70887933462839</v>
      </c>
      <c r="CR113" s="44">
        <v>0</v>
      </c>
      <c r="CS113" s="44">
        <v>0</v>
      </c>
      <c r="CT113" s="44">
        <v>-141.70887933462839</v>
      </c>
      <c r="CU113" s="44">
        <v>0</v>
      </c>
      <c r="CV113" s="44">
        <v>9999</v>
      </c>
      <c r="CW113" s="257">
        <v>0</v>
      </c>
      <c r="CX113" s="23"/>
      <c r="CY113" s="23"/>
      <c r="CZ113" s="23"/>
      <c r="DA113" s="23"/>
      <c r="DB113" s="23"/>
      <c r="DC113" s="23"/>
      <c r="DD113" s="23"/>
      <c r="DE113" s="23"/>
      <c r="DF113" s="23"/>
      <c r="DG113" s="23"/>
      <c r="DH113" s="23"/>
      <c r="DI113" s="23"/>
      <c r="DJ113" s="23"/>
      <c r="DK113" s="23"/>
      <c r="DL113" s="23"/>
      <c r="DM113" s="23"/>
      <c r="DN113" s="23"/>
      <c r="DO113" s="23"/>
      <c r="DP113" s="23"/>
      <c r="DQ113" s="23"/>
      <c r="DR113" s="23"/>
      <c r="DS113" s="23"/>
      <c r="DT113" s="23"/>
      <c r="DU113" s="23"/>
      <c r="DV113" s="23"/>
      <c r="DW113" s="23"/>
      <c r="DX113" s="23"/>
      <c r="DY113" s="23"/>
      <c r="DZ113" s="23"/>
      <c r="EA113" s="23"/>
    </row>
    <row r="114" spans="1:131">
      <c r="A114" s="23" t="s">
        <v>813</v>
      </c>
      <c r="B114" s="23" t="s">
        <v>860</v>
      </c>
      <c r="C114" s="44">
        <v>15</v>
      </c>
      <c r="D114" s="44">
        <v>0</v>
      </c>
      <c r="E114" s="44">
        <v>-14.102933333333333</v>
      </c>
      <c r="F114" s="44">
        <v>0</v>
      </c>
      <c r="G114" s="44">
        <v>0</v>
      </c>
      <c r="H114" s="44">
        <v>0</v>
      </c>
      <c r="I114" s="44" t="s">
        <v>745</v>
      </c>
      <c r="J114" s="44"/>
      <c r="K114" s="44"/>
      <c r="L114" s="44">
        <v>0</v>
      </c>
      <c r="M114" s="44">
        <v>0</v>
      </c>
      <c r="N114" s="44">
        <v>0</v>
      </c>
      <c r="O114" s="44">
        <v>-14.24396278605818</v>
      </c>
      <c r="P114" s="44">
        <v>0</v>
      </c>
      <c r="Q114" s="44">
        <v>0</v>
      </c>
      <c r="R114" s="44">
        <v>0</v>
      </c>
      <c r="S114" s="44">
        <v>0</v>
      </c>
      <c r="T114" s="44">
        <v>0</v>
      </c>
      <c r="U114" s="44">
        <v>0</v>
      </c>
      <c r="V114" s="44" t="s">
        <v>743</v>
      </c>
      <c r="W114" s="44" t="s">
        <v>743</v>
      </c>
      <c r="X114" s="44" t="s">
        <v>743</v>
      </c>
      <c r="Y114" s="44" t="s">
        <v>743</v>
      </c>
      <c r="Z114" s="44">
        <v>0</v>
      </c>
      <c r="AA114" s="44">
        <v>0</v>
      </c>
      <c r="AB114" s="44">
        <v>0</v>
      </c>
      <c r="AC114" s="44">
        <v>0</v>
      </c>
      <c r="AD114" s="44">
        <v>0</v>
      </c>
      <c r="AE114" s="44">
        <v>0</v>
      </c>
      <c r="AF114" s="44">
        <v>0</v>
      </c>
      <c r="AG114" s="44">
        <v>0</v>
      </c>
      <c r="AH114" s="44">
        <v>0</v>
      </c>
      <c r="AI114" s="44">
        <v>0</v>
      </c>
      <c r="AJ114" s="44">
        <v>0</v>
      </c>
      <c r="AK114" s="44">
        <v>0</v>
      </c>
      <c r="AL114" s="44">
        <v>0</v>
      </c>
      <c r="AM114" s="44">
        <v>0</v>
      </c>
      <c r="AN114" s="44">
        <v>0</v>
      </c>
      <c r="AO114" s="44">
        <v>0</v>
      </c>
      <c r="AP114" s="44">
        <v>0</v>
      </c>
      <c r="AQ114" s="44">
        <v>0</v>
      </c>
      <c r="AR114" s="44">
        <v>0</v>
      </c>
      <c r="AS114" s="276">
        <v>9999</v>
      </c>
      <c r="AT114" s="44">
        <v>0</v>
      </c>
      <c r="AU114" s="44">
        <v>0</v>
      </c>
      <c r="AV114" s="44">
        <v>0</v>
      </c>
      <c r="AW114" s="44">
        <v>0</v>
      </c>
      <c r="AX114" s="44">
        <v>0</v>
      </c>
      <c r="AY114" s="44">
        <v>0</v>
      </c>
      <c r="AZ114" s="276">
        <v>9999</v>
      </c>
      <c r="BA114" s="44">
        <v>0</v>
      </c>
      <c r="BB114" s="44">
        <v>0</v>
      </c>
      <c r="BC114" s="44">
        <v>0</v>
      </c>
      <c r="BD114" s="44">
        <v>0</v>
      </c>
      <c r="BE114" s="44">
        <v>0</v>
      </c>
      <c r="BF114" s="44">
        <v>0</v>
      </c>
      <c r="BG114" s="44">
        <v>9999</v>
      </c>
      <c r="BH114" s="276">
        <v>9999</v>
      </c>
      <c r="BI114" s="44">
        <v>9999</v>
      </c>
      <c r="BJ114" s="44">
        <v>9999</v>
      </c>
      <c r="BK114" s="44">
        <v>9999</v>
      </c>
      <c r="BL114" s="44">
        <v>9999</v>
      </c>
      <c r="BM114" s="44">
        <v>9999</v>
      </c>
      <c r="BN114" s="44">
        <v>0</v>
      </c>
      <c r="BO114" s="44">
        <v>-112.64039126598654</v>
      </c>
      <c r="BP114" s="44">
        <v>0</v>
      </c>
      <c r="BQ114" s="44">
        <v>0</v>
      </c>
      <c r="BR114" s="44">
        <v>0</v>
      </c>
      <c r="BS114" s="44">
        <v>0</v>
      </c>
      <c r="BT114" s="44">
        <v>0</v>
      </c>
      <c r="BU114" s="44">
        <v>0</v>
      </c>
      <c r="BV114" s="44">
        <v>0</v>
      </c>
      <c r="BW114" s="44">
        <v>0</v>
      </c>
      <c r="BX114" s="44">
        <v>0</v>
      </c>
      <c r="BY114" s="44"/>
      <c r="BZ114" s="44">
        <v>0</v>
      </c>
      <c r="CA114" s="44">
        <v>0</v>
      </c>
      <c r="CB114" s="44">
        <v>-112.64039126598654</v>
      </c>
      <c r="CC114" s="44">
        <v>0</v>
      </c>
      <c r="CD114" s="257">
        <v>0</v>
      </c>
      <c r="CE114" s="44">
        <v>9999</v>
      </c>
      <c r="CF114" s="44">
        <v>0</v>
      </c>
      <c r="CG114" s="44">
        <v>-1.6665436459688066</v>
      </c>
      <c r="CH114" s="44">
        <v>-1.6665436459688066</v>
      </c>
      <c r="CI114" s="44">
        <v>0</v>
      </c>
      <c r="CJ114" s="44">
        <v>-8.3327182298440355E-2</v>
      </c>
      <c r="CK114" s="44">
        <v>-8.3327182298440355E-2</v>
      </c>
      <c r="CL114" s="44"/>
      <c r="CM114" s="44">
        <v>-14.102933333333333</v>
      </c>
      <c r="CN114" s="44" t="s">
        <v>544</v>
      </c>
      <c r="CO114" s="44">
        <v>0</v>
      </c>
      <c r="CP114" s="44">
        <v>0</v>
      </c>
      <c r="CQ114" s="44">
        <v>-112.64039126598654</v>
      </c>
      <c r="CR114" s="44">
        <v>0</v>
      </c>
      <c r="CS114" s="44">
        <v>0</v>
      </c>
      <c r="CT114" s="44">
        <v>-112.64039126598654</v>
      </c>
      <c r="CU114" s="44">
        <v>0</v>
      </c>
      <c r="CV114" s="44">
        <v>9999</v>
      </c>
      <c r="CW114" s="257">
        <v>0</v>
      </c>
      <c r="CX114" s="23"/>
      <c r="CY114" s="23"/>
      <c r="CZ114" s="23"/>
      <c r="DA114" s="23"/>
      <c r="DB114" s="23"/>
      <c r="DC114" s="23"/>
      <c r="DD114" s="23"/>
      <c r="DE114" s="23"/>
      <c r="DF114" s="23"/>
      <c r="DG114" s="23"/>
      <c r="DH114" s="23"/>
      <c r="DI114" s="23"/>
      <c r="DJ114" s="23"/>
      <c r="DK114" s="23"/>
      <c r="DL114" s="23"/>
      <c r="DM114" s="23"/>
      <c r="DN114" s="23"/>
      <c r="DO114" s="23"/>
      <c r="DP114" s="23"/>
      <c r="DQ114" s="23"/>
      <c r="DR114" s="23"/>
      <c r="DS114" s="23"/>
      <c r="DT114" s="23"/>
      <c r="DU114" s="23"/>
      <c r="DV114" s="23"/>
      <c r="DW114" s="23"/>
      <c r="DX114" s="23"/>
      <c r="DY114" s="23"/>
      <c r="DZ114" s="23"/>
      <c r="EA114" s="23"/>
    </row>
    <row r="115" spans="1:131">
      <c r="A115" s="23" t="s">
        <v>805</v>
      </c>
      <c r="B115" s="23" t="s">
        <v>861</v>
      </c>
      <c r="C115" s="44">
        <v>15</v>
      </c>
      <c r="D115" s="44">
        <v>272.16811163396022</v>
      </c>
      <c r="E115" s="44">
        <v>-21.8368</v>
      </c>
      <c r="F115" s="44">
        <v>341.07502876871905</v>
      </c>
      <c r="G115" s="44">
        <v>0</v>
      </c>
      <c r="H115" s="44">
        <v>0</v>
      </c>
      <c r="I115" s="44" t="s">
        <v>746</v>
      </c>
      <c r="J115" s="44"/>
      <c r="K115" s="44"/>
      <c r="L115" s="44">
        <v>292.65905984338713</v>
      </c>
      <c r="M115" s="44">
        <v>3.8525044264467949E-2</v>
      </c>
      <c r="N115" s="44">
        <v>3.824698777127572E-2</v>
      </c>
      <c r="O115" s="44">
        <v>-22.05516804108095</v>
      </c>
      <c r="P115" s="44">
        <v>0</v>
      </c>
      <c r="Q115" s="44">
        <v>0</v>
      </c>
      <c r="R115" s="44">
        <v>68.014916987995278</v>
      </c>
      <c r="S115" s="44">
        <v>157.17212814878064</v>
      </c>
      <c r="T115" s="44">
        <v>0</v>
      </c>
      <c r="U115" s="44">
        <v>228.21998793514982</v>
      </c>
      <c r="V115" s="44" t="s">
        <v>743</v>
      </c>
      <c r="W115" s="44" t="s">
        <v>743</v>
      </c>
      <c r="X115" s="44" t="s">
        <v>743</v>
      </c>
      <c r="Y115" s="44" t="s">
        <v>743</v>
      </c>
      <c r="Z115" s="44">
        <v>0</v>
      </c>
      <c r="AA115" s="44">
        <v>0</v>
      </c>
      <c r="AB115" s="44">
        <v>0</v>
      </c>
      <c r="AC115" s="44">
        <v>0</v>
      </c>
      <c r="AD115" s="44">
        <v>0</v>
      </c>
      <c r="AE115" s="44">
        <v>0</v>
      </c>
      <c r="AF115" s="44">
        <v>0</v>
      </c>
      <c r="AG115" s="44">
        <v>0</v>
      </c>
      <c r="AH115" s="44">
        <v>68.014916987995278</v>
      </c>
      <c r="AI115" s="44">
        <v>157.17212814878064</v>
      </c>
      <c r="AJ115" s="44">
        <v>0</v>
      </c>
      <c r="AK115" s="44">
        <v>228.21998793514982</v>
      </c>
      <c r="AL115" s="44">
        <v>453.40703307192575</v>
      </c>
      <c r="AM115" s="44">
        <v>154.45043378961711</v>
      </c>
      <c r="AN115" s="44">
        <v>13.612766024219571</v>
      </c>
      <c r="AO115" s="44">
        <v>0</v>
      </c>
      <c r="AP115" s="44">
        <v>0</v>
      </c>
      <c r="AQ115" s="44">
        <v>168.06319981383669</v>
      </c>
      <c r="AR115" s="44">
        <v>68.014916987995278</v>
      </c>
      <c r="AS115" s="276">
        <v>2.4709755926556531</v>
      </c>
      <c r="AT115" s="44">
        <v>154.45043378961711</v>
      </c>
      <c r="AU115" s="44">
        <v>16.113460411232381</v>
      </c>
      <c r="AV115" s="44">
        <v>0</v>
      </c>
      <c r="AW115" s="44">
        <v>0</v>
      </c>
      <c r="AX115" s="44">
        <v>170.56389420084949</v>
      </c>
      <c r="AY115" s="44">
        <v>157.17212814878064</v>
      </c>
      <c r="AZ115" s="276">
        <v>1.0852044583845812</v>
      </c>
      <c r="BA115" s="44">
        <v>154.45043378961711</v>
      </c>
      <c r="BB115" s="44">
        <v>29.726226435451952</v>
      </c>
      <c r="BC115" s="44">
        <v>0</v>
      </c>
      <c r="BD115" s="44">
        <v>0</v>
      </c>
      <c r="BE115" s="44">
        <v>184.17666022506907</v>
      </c>
      <c r="BF115" s="44">
        <v>225.18704513677591</v>
      </c>
      <c r="BG115" s="44">
        <v>49.143700415106714</v>
      </c>
      <c r="BH115" s="257">
        <v>0.81788301859550749</v>
      </c>
      <c r="BI115" s="44">
        <v>17.100638002156042</v>
      </c>
      <c r="BJ115" s="44">
        <v>39.51697343062505</v>
      </c>
      <c r="BK115" s="44">
        <v>0</v>
      </c>
      <c r="BL115" s="44">
        <v>57.380168518389127</v>
      </c>
      <c r="BM115" s="44">
        <v>113.99777995117022</v>
      </c>
      <c r="BN115" s="44">
        <v>154.45043378961711</v>
      </c>
      <c r="BO115" s="44">
        <v>-173.71349296611763</v>
      </c>
      <c r="BP115" s="44">
        <v>29.726226435451952</v>
      </c>
      <c r="BQ115" s="44">
        <v>0</v>
      </c>
      <c r="BR115" s="44">
        <v>0</v>
      </c>
      <c r="BS115" s="44">
        <v>0</v>
      </c>
      <c r="BT115" s="44">
        <v>0</v>
      </c>
      <c r="BU115" s="44">
        <v>0</v>
      </c>
      <c r="BV115" s="44">
        <v>0</v>
      </c>
      <c r="BW115" s="44">
        <v>0</v>
      </c>
      <c r="BX115" s="44">
        <v>453.40703307192575</v>
      </c>
      <c r="BY115" s="44"/>
      <c r="BZ115" s="44">
        <v>0</v>
      </c>
      <c r="CA115" s="44">
        <v>0</v>
      </c>
      <c r="CB115" s="44">
        <v>10.463167258951444</v>
      </c>
      <c r="CC115" s="44">
        <v>453.40703307192575</v>
      </c>
      <c r="CD115" s="257">
        <v>0.29368622549901396</v>
      </c>
      <c r="CE115" s="44">
        <v>150.19975197291754</v>
      </c>
      <c r="CF115" s="44">
        <v>2.7802752381491529</v>
      </c>
      <c r="CG115" s="44">
        <v>-2.5804546608064722</v>
      </c>
      <c r="CH115" s="44">
        <v>0.19982057734268066</v>
      </c>
      <c r="CI115" s="44">
        <v>0.13901305342560885</v>
      </c>
      <c r="CJ115" s="44">
        <v>-0.12902273304032352</v>
      </c>
      <c r="CK115" s="44">
        <v>9.9903203852853284E-3</v>
      </c>
      <c r="CL115" s="44"/>
      <c r="CM115" s="44">
        <v>-21.8368</v>
      </c>
      <c r="CN115" s="44" t="s">
        <v>545</v>
      </c>
      <c r="CO115" s="44">
        <v>0</v>
      </c>
      <c r="CP115" s="44">
        <v>0</v>
      </c>
      <c r="CQ115" s="44">
        <v>-173.71349296611763</v>
      </c>
      <c r="CR115" s="44">
        <v>0</v>
      </c>
      <c r="CS115" s="44">
        <v>0</v>
      </c>
      <c r="CT115" s="44">
        <v>-173.71349296611763</v>
      </c>
      <c r="CU115" s="44">
        <v>0</v>
      </c>
      <c r="CV115" s="44">
        <v>9999</v>
      </c>
      <c r="CW115" s="257">
        <v>0</v>
      </c>
      <c r="CX115" s="23"/>
      <c r="CY115" s="23"/>
      <c r="CZ115" s="23"/>
      <c r="DA115" s="23"/>
      <c r="DB115" s="23"/>
      <c r="DC115" s="23"/>
      <c r="DD115" s="23"/>
      <c r="DE115" s="23"/>
      <c r="DF115" s="23"/>
      <c r="DG115" s="23"/>
      <c r="DH115" s="23"/>
      <c r="DI115" s="23"/>
      <c r="DJ115" s="23"/>
      <c r="DK115" s="23"/>
      <c r="DL115" s="23"/>
      <c r="DM115" s="23"/>
      <c r="DN115" s="23"/>
      <c r="DO115" s="23"/>
      <c r="DP115" s="23"/>
      <c r="DQ115" s="23"/>
      <c r="DR115" s="23"/>
      <c r="DS115" s="23"/>
      <c r="DT115" s="23"/>
      <c r="DU115" s="23"/>
      <c r="DV115" s="23"/>
      <c r="DW115" s="23"/>
      <c r="DX115" s="23"/>
      <c r="DY115" s="23"/>
      <c r="DZ115" s="23"/>
      <c r="EA115" s="23"/>
    </row>
    <row r="116" spans="1:131">
      <c r="A116" s="23" t="s">
        <v>801</v>
      </c>
      <c r="B116" s="23" t="s">
        <v>862</v>
      </c>
      <c r="C116" s="44">
        <v>15</v>
      </c>
      <c r="D116" s="44">
        <v>304.50920729709634</v>
      </c>
      <c r="E116" s="44">
        <v>-21.381866666666667</v>
      </c>
      <c r="F116" s="44">
        <v>341.07502876871905</v>
      </c>
      <c r="G116" s="44">
        <v>0</v>
      </c>
      <c r="H116" s="44">
        <v>0</v>
      </c>
      <c r="I116" s="44" t="s">
        <v>747</v>
      </c>
      <c r="J116" s="44"/>
      <c r="K116" s="44"/>
      <c r="L116" s="44">
        <v>327.37195268305783</v>
      </c>
      <c r="M116" s="44">
        <v>7.0191230486296968E-2</v>
      </c>
      <c r="N116" s="44">
        <v>6.9684621661453422E-2</v>
      </c>
      <c r="O116" s="44">
        <v>-21.595685494233727</v>
      </c>
      <c r="P116" s="44">
        <v>0</v>
      </c>
      <c r="Q116" s="44">
        <v>0</v>
      </c>
      <c r="R116" s="44">
        <v>68.014916987995278</v>
      </c>
      <c r="S116" s="44">
        <v>157.17212814878064</v>
      </c>
      <c r="T116" s="44">
        <v>0</v>
      </c>
      <c r="U116" s="44">
        <v>228.21998793514982</v>
      </c>
      <c r="V116" s="44" t="s">
        <v>743</v>
      </c>
      <c r="W116" s="44" t="s">
        <v>743</v>
      </c>
      <c r="X116" s="44" t="s">
        <v>743</v>
      </c>
      <c r="Y116" s="44" t="s">
        <v>743</v>
      </c>
      <c r="Z116" s="44">
        <v>0</v>
      </c>
      <c r="AA116" s="44">
        <v>0</v>
      </c>
      <c r="AB116" s="44">
        <v>0</v>
      </c>
      <c r="AC116" s="44">
        <v>0</v>
      </c>
      <c r="AD116" s="44">
        <v>0</v>
      </c>
      <c r="AE116" s="44">
        <v>0</v>
      </c>
      <c r="AF116" s="44">
        <v>0</v>
      </c>
      <c r="AG116" s="44">
        <v>0</v>
      </c>
      <c r="AH116" s="44">
        <v>68.014916987995278</v>
      </c>
      <c r="AI116" s="44">
        <v>157.17212814878064</v>
      </c>
      <c r="AJ116" s="44">
        <v>0</v>
      </c>
      <c r="AK116" s="44">
        <v>228.21998793514982</v>
      </c>
      <c r="AL116" s="44">
        <v>453.40703307192575</v>
      </c>
      <c r="AM116" s="44">
        <v>171.57730884270674</v>
      </c>
      <c r="AN116" s="44">
        <v>24.801964950454135</v>
      </c>
      <c r="AO116" s="44">
        <v>0</v>
      </c>
      <c r="AP116" s="44">
        <v>0</v>
      </c>
      <c r="AQ116" s="44">
        <v>196.37927379316088</v>
      </c>
      <c r="AR116" s="44">
        <v>68.014916987995278</v>
      </c>
      <c r="AS116" s="276">
        <v>2.8872971178928597</v>
      </c>
      <c r="AT116" s="44">
        <v>171.57730884270674</v>
      </c>
      <c r="AU116" s="44">
        <v>29.358139237747437</v>
      </c>
      <c r="AV116" s="44">
        <v>0</v>
      </c>
      <c r="AW116" s="44">
        <v>0</v>
      </c>
      <c r="AX116" s="44">
        <v>200.93544808045419</v>
      </c>
      <c r="AY116" s="44">
        <v>157.17212814878064</v>
      </c>
      <c r="AZ116" s="276">
        <v>1.2784419887109169</v>
      </c>
      <c r="BA116" s="44">
        <v>171.57730884270674</v>
      </c>
      <c r="BB116" s="44">
        <v>54.160104188201572</v>
      </c>
      <c r="BC116" s="44">
        <v>0</v>
      </c>
      <c r="BD116" s="44">
        <v>0</v>
      </c>
      <c r="BE116" s="44">
        <v>225.73741303090833</v>
      </c>
      <c r="BF116" s="44">
        <v>225.18704513677591</v>
      </c>
      <c r="BG116" s="44">
        <v>38.44086692585627</v>
      </c>
      <c r="BH116" s="276">
        <v>1.0024440477639294</v>
      </c>
      <c r="BI116" s="44">
        <v>15.287371442227055</v>
      </c>
      <c r="BJ116" s="44">
        <v>35.326790206916058</v>
      </c>
      <c r="BK116" s="44">
        <v>0</v>
      </c>
      <c r="BL116" s="44">
        <v>51.295860975923922</v>
      </c>
      <c r="BM116" s="44">
        <v>101.91002262506703</v>
      </c>
      <c r="BN116" s="44">
        <v>171.57730884270674</v>
      </c>
      <c r="BO116" s="44">
        <v>-159.78485920121486</v>
      </c>
      <c r="BP116" s="44">
        <v>54.160104188201572</v>
      </c>
      <c r="BQ116" s="44">
        <v>0</v>
      </c>
      <c r="BR116" s="44">
        <v>0</v>
      </c>
      <c r="BS116" s="44">
        <v>0</v>
      </c>
      <c r="BT116" s="44">
        <v>0</v>
      </c>
      <c r="BU116" s="44">
        <v>0</v>
      </c>
      <c r="BV116" s="44">
        <v>0</v>
      </c>
      <c r="BW116" s="44">
        <v>0</v>
      </c>
      <c r="BX116" s="44">
        <v>453.40703307192575</v>
      </c>
      <c r="BY116" s="44"/>
      <c r="BZ116" s="44">
        <v>0</v>
      </c>
      <c r="CA116" s="44">
        <v>0</v>
      </c>
      <c r="CB116" s="44">
        <v>65.952553829693471</v>
      </c>
      <c r="CC116" s="44">
        <v>453.40703307192575</v>
      </c>
      <c r="CD116" s="257">
        <v>0.36813502571615164</v>
      </c>
      <c r="CE116" s="44">
        <v>125.65076855089343</v>
      </c>
      <c r="CF116" s="44">
        <v>3.1100527406754104</v>
      </c>
      <c r="CG116" s="44">
        <v>-2.5266952028253438</v>
      </c>
      <c r="CH116" s="44">
        <v>0.58335753785006661</v>
      </c>
      <c r="CI116" s="44">
        <v>0.15550167752445246</v>
      </c>
      <c r="CJ116" s="44">
        <v>-0.12633476014126732</v>
      </c>
      <c r="CK116" s="44">
        <v>2.9166917383185137E-2</v>
      </c>
      <c r="CL116" s="44"/>
      <c r="CM116" s="44">
        <v>-21.381866666666667</v>
      </c>
      <c r="CN116" s="44" t="s">
        <v>546</v>
      </c>
      <c r="CO116" s="44">
        <v>0</v>
      </c>
      <c r="CP116" s="44">
        <v>0</v>
      </c>
      <c r="CQ116" s="44">
        <v>-159.78485920121486</v>
      </c>
      <c r="CR116" s="44">
        <v>0</v>
      </c>
      <c r="CS116" s="44">
        <v>0</v>
      </c>
      <c r="CT116" s="44">
        <v>-159.78485920121486</v>
      </c>
      <c r="CU116" s="44">
        <v>0</v>
      </c>
      <c r="CV116" s="44">
        <v>9999</v>
      </c>
      <c r="CW116" s="257">
        <v>0</v>
      </c>
      <c r="CX116" s="23"/>
      <c r="CY116" s="23"/>
      <c r="CZ116" s="23"/>
      <c r="DA116" s="23"/>
      <c r="DB116" s="23"/>
      <c r="DC116" s="23"/>
      <c r="DD116" s="23"/>
      <c r="DE116" s="23"/>
      <c r="DF116" s="23"/>
      <c r="DG116" s="23"/>
      <c r="DH116" s="23"/>
      <c r="DI116" s="23"/>
      <c r="DJ116" s="23"/>
      <c r="DK116" s="23"/>
      <c r="DL116" s="23"/>
      <c r="DM116" s="23"/>
      <c r="DN116" s="23"/>
      <c r="DO116" s="23"/>
      <c r="DP116" s="23"/>
      <c r="DQ116" s="23"/>
      <c r="DR116" s="23"/>
      <c r="DS116" s="23"/>
      <c r="DT116" s="23"/>
      <c r="DU116" s="23"/>
      <c r="DV116" s="23"/>
      <c r="DW116" s="23"/>
      <c r="DX116" s="23"/>
      <c r="DY116" s="23"/>
      <c r="DZ116" s="23"/>
      <c r="EA116" s="23"/>
    </row>
    <row r="117" spans="1:131">
      <c r="A117" s="23" t="s">
        <v>796</v>
      </c>
      <c r="B117" s="23" t="s">
        <v>863</v>
      </c>
      <c r="C117" s="44">
        <v>15</v>
      </c>
      <c r="D117" s="44">
        <v>135.27619316994193</v>
      </c>
      <c r="E117" s="44">
        <v>-17.7424</v>
      </c>
      <c r="F117" s="44">
        <v>158.97585527520172</v>
      </c>
      <c r="G117" s="44">
        <v>0</v>
      </c>
      <c r="H117" s="44">
        <v>0</v>
      </c>
      <c r="I117" s="44" t="s">
        <v>748</v>
      </c>
      <c r="J117" s="44"/>
      <c r="K117" s="44"/>
      <c r="L117" s="44">
        <v>145.4041624778996</v>
      </c>
      <c r="M117" s="44">
        <v>2.5435240439941699E-2</v>
      </c>
      <c r="N117" s="44">
        <v>2.5251660280716435E-2</v>
      </c>
      <c r="O117" s="44">
        <v>-17.919823924898889</v>
      </c>
      <c r="P117" s="44">
        <v>0</v>
      </c>
      <c r="Q117" s="44">
        <v>0</v>
      </c>
      <c r="R117" s="44">
        <v>31.701909221183254</v>
      </c>
      <c r="S117" s="44">
        <v>73.258290376981122</v>
      </c>
      <c r="T117" s="44">
        <v>0</v>
      </c>
      <c r="U117" s="44">
        <v>106.37386121130817</v>
      </c>
      <c r="V117" s="44" t="s">
        <v>743</v>
      </c>
      <c r="W117" s="44" t="s">
        <v>743</v>
      </c>
      <c r="X117" s="44" t="s">
        <v>743</v>
      </c>
      <c r="Y117" s="44" t="s">
        <v>743</v>
      </c>
      <c r="Z117" s="44">
        <v>0</v>
      </c>
      <c r="AA117" s="44">
        <v>0</v>
      </c>
      <c r="AB117" s="44">
        <v>0</v>
      </c>
      <c r="AC117" s="44">
        <v>0</v>
      </c>
      <c r="AD117" s="44">
        <v>0</v>
      </c>
      <c r="AE117" s="44">
        <v>0</v>
      </c>
      <c r="AF117" s="44">
        <v>0</v>
      </c>
      <c r="AG117" s="44">
        <v>0</v>
      </c>
      <c r="AH117" s="44">
        <v>31.701909221183254</v>
      </c>
      <c r="AI117" s="44">
        <v>73.258290376981122</v>
      </c>
      <c r="AJ117" s="44">
        <v>0</v>
      </c>
      <c r="AK117" s="44">
        <v>106.37386121130817</v>
      </c>
      <c r="AL117" s="44">
        <v>211.33406080947253</v>
      </c>
      <c r="AM117" s="44">
        <v>75.920183077667815</v>
      </c>
      <c r="AN117" s="44">
        <v>8.9875036742797043</v>
      </c>
      <c r="AO117" s="44">
        <v>0</v>
      </c>
      <c r="AP117" s="44">
        <v>0</v>
      </c>
      <c r="AQ117" s="44">
        <v>84.907686751947523</v>
      </c>
      <c r="AR117" s="44">
        <v>31.701909221183254</v>
      </c>
      <c r="AS117" s="276">
        <v>2.6783146137839582</v>
      </c>
      <c r="AT117" s="44">
        <v>75.920183077667815</v>
      </c>
      <c r="AU117" s="44">
        <v>10.638527422983033</v>
      </c>
      <c r="AV117" s="44">
        <v>0</v>
      </c>
      <c r="AW117" s="44">
        <v>0</v>
      </c>
      <c r="AX117" s="44">
        <v>86.558710500650847</v>
      </c>
      <c r="AY117" s="44">
        <v>73.258290376981122</v>
      </c>
      <c r="AZ117" s="276">
        <v>1.1815551530786053</v>
      </c>
      <c r="BA117" s="44">
        <v>75.920183077667815</v>
      </c>
      <c r="BB117" s="44">
        <v>19.626031097262739</v>
      </c>
      <c r="BC117" s="44">
        <v>0</v>
      </c>
      <c r="BD117" s="44">
        <v>0</v>
      </c>
      <c r="BE117" s="44">
        <v>95.546214174930554</v>
      </c>
      <c r="BF117" s="44">
        <v>104.96019959816438</v>
      </c>
      <c r="BG117" s="44">
        <v>43.18334065635058</v>
      </c>
      <c r="BH117" s="257">
        <v>0.91030899846537194</v>
      </c>
      <c r="BI117" s="44">
        <v>16.042745472355467</v>
      </c>
      <c r="BJ117" s="44">
        <v>37.072344698801395</v>
      </c>
      <c r="BK117" s="44">
        <v>0</v>
      </c>
      <c r="BL117" s="44">
        <v>53.830473376801493</v>
      </c>
      <c r="BM117" s="44">
        <v>106.94556354795836</v>
      </c>
      <c r="BN117" s="44">
        <v>75.920183077667815</v>
      </c>
      <c r="BO117" s="44">
        <v>-144.74289954760448</v>
      </c>
      <c r="BP117" s="44">
        <v>19.626031097262739</v>
      </c>
      <c r="BQ117" s="44">
        <v>0</v>
      </c>
      <c r="BR117" s="44">
        <v>0</v>
      </c>
      <c r="BS117" s="44">
        <v>0</v>
      </c>
      <c r="BT117" s="44">
        <v>0</v>
      </c>
      <c r="BU117" s="44">
        <v>0</v>
      </c>
      <c r="BV117" s="44">
        <v>0</v>
      </c>
      <c r="BW117" s="44">
        <v>0</v>
      </c>
      <c r="BX117" s="44">
        <v>211.33406080947253</v>
      </c>
      <c r="BY117" s="44"/>
      <c r="BZ117" s="44">
        <v>0</v>
      </c>
      <c r="CA117" s="44">
        <v>0</v>
      </c>
      <c r="CB117" s="44">
        <v>-49.196685372673926</v>
      </c>
      <c r="CC117" s="44">
        <v>211.33406080947253</v>
      </c>
      <c r="CD117" s="257">
        <v>0.2683302342255337</v>
      </c>
      <c r="CE117" s="44">
        <v>170.26093237457115</v>
      </c>
      <c r="CF117" s="44">
        <v>1.3813463858224992</v>
      </c>
      <c r="CG117" s="44">
        <v>-2.0966193992131688</v>
      </c>
      <c r="CH117" s="44">
        <v>-0.71527301339066951</v>
      </c>
      <c r="CI117" s="44">
        <v>6.9066977177002303E-2</v>
      </c>
      <c r="CJ117" s="44">
        <v>-0.10483096996065844</v>
      </c>
      <c r="CK117" s="44">
        <v>-3.5763992783656134E-2</v>
      </c>
      <c r="CL117" s="44"/>
      <c r="CM117" s="44">
        <v>-17.7424</v>
      </c>
      <c r="CN117" s="44" t="s">
        <v>547</v>
      </c>
      <c r="CO117" s="44">
        <v>0</v>
      </c>
      <c r="CP117" s="44">
        <v>0</v>
      </c>
      <c r="CQ117" s="44">
        <v>-144.74289954760448</v>
      </c>
      <c r="CR117" s="44">
        <v>0</v>
      </c>
      <c r="CS117" s="44">
        <v>0</v>
      </c>
      <c r="CT117" s="44">
        <v>-144.74289954760448</v>
      </c>
      <c r="CU117" s="44">
        <v>0</v>
      </c>
      <c r="CV117" s="44">
        <v>9999</v>
      </c>
      <c r="CW117" s="257">
        <v>0</v>
      </c>
      <c r="CX117" s="23"/>
      <c r="CY117" s="23"/>
      <c r="CZ117" s="23"/>
      <c r="DA117" s="23"/>
      <c r="DB117" s="23"/>
      <c r="DC117" s="23"/>
      <c r="DD117" s="23"/>
      <c r="DE117" s="23"/>
      <c r="DF117" s="23"/>
      <c r="DG117" s="23"/>
      <c r="DH117" s="23"/>
      <c r="DI117" s="23"/>
      <c r="DJ117" s="23"/>
      <c r="DK117" s="23"/>
      <c r="DL117" s="23"/>
      <c r="DM117" s="23"/>
      <c r="DN117" s="23"/>
      <c r="DO117" s="23"/>
      <c r="DP117" s="23"/>
      <c r="DQ117" s="23"/>
      <c r="DR117" s="23"/>
      <c r="DS117" s="23"/>
      <c r="DT117" s="23"/>
      <c r="DU117" s="23"/>
      <c r="DV117" s="23"/>
      <c r="DW117" s="23"/>
      <c r="DX117" s="23"/>
      <c r="DY117" s="23"/>
      <c r="DZ117" s="23"/>
      <c r="EA117" s="23"/>
    </row>
    <row r="118" spans="1:131">
      <c r="A118" s="23" t="s">
        <v>814</v>
      </c>
      <c r="B118" s="23" t="s">
        <v>864</v>
      </c>
      <c r="C118" s="44">
        <v>15</v>
      </c>
      <c r="D118" s="44">
        <v>0</v>
      </c>
      <c r="E118" s="44">
        <v>-10.008533333333332</v>
      </c>
      <c r="F118" s="44">
        <v>0</v>
      </c>
      <c r="G118" s="44">
        <v>0</v>
      </c>
      <c r="H118" s="44">
        <v>0</v>
      </c>
      <c r="I118" s="44" t="s">
        <v>749</v>
      </c>
      <c r="J118" s="44"/>
      <c r="K118" s="44"/>
      <c r="L118" s="44">
        <v>0</v>
      </c>
      <c r="M118" s="44">
        <v>0</v>
      </c>
      <c r="N118" s="44">
        <v>0</v>
      </c>
      <c r="O118" s="44">
        <v>-10.108618647837897</v>
      </c>
      <c r="P118" s="44">
        <v>0</v>
      </c>
      <c r="Q118" s="44">
        <v>0</v>
      </c>
      <c r="R118" s="44">
        <v>0</v>
      </c>
      <c r="S118" s="44">
        <v>0</v>
      </c>
      <c r="T118" s="44">
        <v>0</v>
      </c>
      <c r="U118" s="44">
        <v>0</v>
      </c>
      <c r="V118" s="44" t="s">
        <v>743</v>
      </c>
      <c r="W118" s="44" t="s">
        <v>743</v>
      </c>
      <c r="X118" s="44" t="s">
        <v>743</v>
      </c>
      <c r="Y118" s="44" t="s">
        <v>743</v>
      </c>
      <c r="Z118" s="44">
        <v>0</v>
      </c>
      <c r="AA118" s="44">
        <v>0</v>
      </c>
      <c r="AB118" s="44">
        <v>0</v>
      </c>
      <c r="AC118" s="44">
        <v>0</v>
      </c>
      <c r="AD118" s="44">
        <v>0</v>
      </c>
      <c r="AE118" s="44">
        <v>0</v>
      </c>
      <c r="AF118" s="44">
        <v>0</v>
      </c>
      <c r="AG118" s="44">
        <v>0</v>
      </c>
      <c r="AH118" s="44">
        <v>0</v>
      </c>
      <c r="AI118" s="44">
        <v>0</v>
      </c>
      <c r="AJ118" s="44">
        <v>0</v>
      </c>
      <c r="AK118" s="44">
        <v>0</v>
      </c>
      <c r="AL118" s="44">
        <v>0</v>
      </c>
      <c r="AM118" s="44">
        <v>0</v>
      </c>
      <c r="AN118" s="44">
        <v>0</v>
      </c>
      <c r="AO118" s="44">
        <v>0</v>
      </c>
      <c r="AP118" s="44">
        <v>0</v>
      </c>
      <c r="AQ118" s="44">
        <v>0</v>
      </c>
      <c r="AR118" s="44">
        <v>0</v>
      </c>
      <c r="AS118" s="276">
        <v>9999</v>
      </c>
      <c r="AT118" s="44">
        <v>0</v>
      </c>
      <c r="AU118" s="44">
        <v>0</v>
      </c>
      <c r="AV118" s="44">
        <v>0</v>
      </c>
      <c r="AW118" s="44">
        <v>0</v>
      </c>
      <c r="AX118" s="44">
        <v>0</v>
      </c>
      <c r="AY118" s="44">
        <v>0</v>
      </c>
      <c r="AZ118" s="276">
        <v>9999</v>
      </c>
      <c r="BA118" s="44">
        <v>0</v>
      </c>
      <c r="BB118" s="44">
        <v>0</v>
      </c>
      <c r="BC118" s="44">
        <v>0</v>
      </c>
      <c r="BD118" s="44">
        <v>0</v>
      </c>
      <c r="BE118" s="44">
        <v>0</v>
      </c>
      <c r="BF118" s="44">
        <v>0</v>
      </c>
      <c r="BG118" s="44">
        <v>9999</v>
      </c>
      <c r="BH118" s="276">
        <v>9999</v>
      </c>
      <c r="BI118" s="44">
        <v>9999</v>
      </c>
      <c r="BJ118" s="44">
        <v>9999</v>
      </c>
      <c r="BK118" s="44">
        <v>9999</v>
      </c>
      <c r="BL118" s="44">
        <v>9999</v>
      </c>
      <c r="BM118" s="44">
        <v>9999</v>
      </c>
      <c r="BN118" s="44">
        <v>0</v>
      </c>
      <c r="BO118" s="44">
        <v>-79.530594448010049</v>
      </c>
      <c r="BP118" s="44">
        <v>0</v>
      </c>
      <c r="BQ118" s="44">
        <v>0</v>
      </c>
      <c r="BR118" s="44">
        <v>0</v>
      </c>
      <c r="BS118" s="44">
        <v>0</v>
      </c>
      <c r="BT118" s="44">
        <v>0</v>
      </c>
      <c r="BU118" s="44">
        <v>0</v>
      </c>
      <c r="BV118" s="44">
        <v>0</v>
      </c>
      <c r="BW118" s="44">
        <v>0</v>
      </c>
      <c r="BX118" s="44">
        <v>0</v>
      </c>
      <c r="BY118" s="44"/>
      <c r="BZ118" s="44">
        <v>0</v>
      </c>
      <c r="CA118" s="44">
        <v>0</v>
      </c>
      <c r="CB118" s="44">
        <v>-79.530594448010049</v>
      </c>
      <c r="CC118" s="44">
        <v>0</v>
      </c>
      <c r="CD118" s="257">
        <v>0</v>
      </c>
      <c r="CE118" s="44">
        <v>9999</v>
      </c>
      <c r="CF118" s="44">
        <v>0</v>
      </c>
      <c r="CG118" s="44">
        <v>-1.1827083817970334</v>
      </c>
      <c r="CH118" s="44">
        <v>-1.1827083817970334</v>
      </c>
      <c r="CI118" s="44">
        <v>0</v>
      </c>
      <c r="CJ118" s="44">
        <v>-5.9135419089851697E-2</v>
      </c>
      <c r="CK118" s="44">
        <v>-5.9135419089851697E-2</v>
      </c>
      <c r="CL118" s="44"/>
      <c r="CM118" s="44">
        <v>-10.008533333333332</v>
      </c>
      <c r="CN118" s="44" t="s">
        <v>548</v>
      </c>
      <c r="CO118" s="44">
        <v>0</v>
      </c>
      <c r="CP118" s="44">
        <v>0</v>
      </c>
      <c r="CQ118" s="44">
        <v>-79.530594448010049</v>
      </c>
      <c r="CR118" s="44">
        <v>0</v>
      </c>
      <c r="CS118" s="44">
        <v>0</v>
      </c>
      <c r="CT118" s="44">
        <v>-79.530594448010049</v>
      </c>
      <c r="CU118" s="44">
        <v>0</v>
      </c>
      <c r="CV118" s="44">
        <v>9999</v>
      </c>
      <c r="CW118" s="257">
        <v>0</v>
      </c>
      <c r="CX118" s="23"/>
      <c r="CY118" s="23"/>
      <c r="CZ118" s="23"/>
      <c r="DA118" s="23"/>
      <c r="DB118" s="23"/>
      <c r="DC118" s="23"/>
      <c r="DD118" s="23"/>
      <c r="DE118" s="23"/>
      <c r="DF118" s="23"/>
      <c r="DG118" s="23"/>
      <c r="DH118" s="23"/>
      <c r="DI118" s="23"/>
      <c r="DJ118" s="23"/>
      <c r="DK118" s="23"/>
      <c r="DL118" s="23"/>
      <c r="DM118" s="23"/>
      <c r="DN118" s="23"/>
      <c r="DO118" s="23"/>
      <c r="DP118" s="23"/>
      <c r="DQ118" s="23"/>
      <c r="DR118" s="23"/>
      <c r="DS118" s="23"/>
      <c r="DT118" s="23"/>
      <c r="DU118" s="23"/>
      <c r="DV118" s="23"/>
      <c r="DW118" s="23"/>
      <c r="DX118" s="23"/>
      <c r="DY118" s="23"/>
      <c r="DZ118" s="23"/>
      <c r="EA118" s="23"/>
    </row>
    <row r="119" spans="1:131">
      <c r="A119" s="23" t="s">
        <v>815</v>
      </c>
      <c r="B119" s="23" t="s">
        <v>865</v>
      </c>
      <c r="C119" s="44">
        <v>15</v>
      </c>
      <c r="D119" s="44">
        <v>0</v>
      </c>
      <c r="E119" s="44">
        <v>-17.7424</v>
      </c>
      <c r="F119" s="44">
        <v>0</v>
      </c>
      <c r="G119" s="44">
        <v>0</v>
      </c>
      <c r="H119" s="44">
        <v>0</v>
      </c>
      <c r="I119" s="44" t="s">
        <v>749</v>
      </c>
      <c r="J119" s="44"/>
      <c r="K119" s="44"/>
      <c r="L119" s="44">
        <v>0</v>
      </c>
      <c r="M119" s="44">
        <v>0</v>
      </c>
      <c r="N119" s="44">
        <v>0</v>
      </c>
      <c r="O119" s="44">
        <v>-17.919823966621728</v>
      </c>
      <c r="P119" s="44">
        <v>0</v>
      </c>
      <c r="Q119" s="44">
        <v>0</v>
      </c>
      <c r="R119" s="44">
        <v>0</v>
      </c>
      <c r="S119" s="44">
        <v>0</v>
      </c>
      <c r="T119" s="44">
        <v>0</v>
      </c>
      <c r="U119" s="44">
        <v>0</v>
      </c>
      <c r="V119" s="44" t="s">
        <v>743</v>
      </c>
      <c r="W119" s="44" t="s">
        <v>743</v>
      </c>
      <c r="X119" s="44" t="s">
        <v>743</v>
      </c>
      <c r="Y119" s="44" t="s">
        <v>743</v>
      </c>
      <c r="Z119" s="44">
        <v>0</v>
      </c>
      <c r="AA119" s="44">
        <v>0</v>
      </c>
      <c r="AB119" s="44">
        <v>0</v>
      </c>
      <c r="AC119" s="44">
        <v>0</v>
      </c>
      <c r="AD119" s="44">
        <v>0</v>
      </c>
      <c r="AE119" s="44">
        <v>0</v>
      </c>
      <c r="AF119" s="44">
        <v>0</v>
      </c>
      <c r="AG119" s="44">
        <v>0</v>
      </c>
      <c r="AH119" s="44">
        <v>0</v>
      </c>
      <c r="AI119" s="44">
        <v>0</v>
      </c>
      <c r="AJ119" s="44">
        <v>0</v>
      </c>
      <c r="AK119" s="44">
        <v>0</v>
      </c>
      <c r="AL119" s="44">
        <v>0</v>
      </c>
      <c r="AM119" s="44">
        <v>0</v>
      </c>
      <c r="AN119" s="44">
        <v>0</v>
      </c>
      <c r="AO119" s="44">
        <v>0</v>
      </c>
      <c r="AP119" s="44">
        <v>0</v>
      </c>
      <c r="AQ119" s="44">
        <v>0</v>
      </c>
      <c r="AR119" s="44">
        <v>0</v>
      </c>
      <c r="AS119" s="276">
        <v>9999</v>
      </c>
      <c r="AT119" s="44">
        <v>0</v>
      </c>
      <c r="AU119" s="44">
        <v>0</v>
      </c>
      <c r="AV119" s="44">
        <v>0</v>
      </c>
      <c r="AW119" s="44">
        <v>0</v>
      </c>
      <c r="AX119" s="44">
        <v>0</v>
      </c>
      <c r="AY119" s="44">
        <v>0</v>
      </c>
      <c r="AZ119" s="276">
        <v>9999</v>
      </c>
      <c r="BA119" s="44">
        <v>0</v>
      </c>
      <c r="BB119" s="44">
        <v>0</v>
      </c>
      <c r="BC119" s="44">
        <v>0</v>
      </c>
      <c r="BD119" s="44">
        <v>0</v>
      </c>
      <c r="BE119" s="44">
        <v>0</v>
      </c>
      <c r="BF119" s="44">
        <v>0</v>
      </c>
      <c r="BG119" s="44">
        <v>9999</v>
      </c>
      <c r="BH119" s="276">
        <v>9999</v>
      </c>
      <c r="BI119" s="44">
        <v>9999</v>
      </c>
      <c r="BJ119" s="44">
        <v>9999</v>
      </c>
      <c r="BK119" s="44">
        <v>9999</v>
      </c>
      <c r="BL119" s="44">
        <v>9999</v>
      </c>
      <c r="BM119" s="44">
        <v>9999</v>
      </c>
      <c r="BN119" s="44">
        <v>0</v>
      </c>
      <c r="BO119" s="44">
        <v>-140.98605379419951</v>
      </c>
      <c r="BP119" s="44">
        <v>0</v>
      </c>
      <c r="BQ119" s="44">
        <v>0</v>
      </c>
      <c r="BR119" s="44">
        <v>0</v>
      </c>
      <c r="BS119" s="44">
        <v>0</v>
      </c>
      <c r="BT119" s="44">
        <v>0</v>
      </c>
      <c r="BU119" s="44">
        <v>0</v>
      </c>
      <c r="BV119" s="44">
        <v>0</v>
      </c>
      <c r="BW119" s="44">
        <v>0</v>
      </c>
      <c r="BX119" s="44">
        <v>0</v>
      </c>
      <c r="BY119" s="44"/>
      <c r="BZ119" s="44">
        <v>0</v>
      </c>
      <c r="CA119" s="44">
        <v>0</v>
      </c>
      <c r="CB119" s="44">
        <v>-140.98605379419951</v>
      </c>
      <c r="CC119" s="44">
        <v>0</v>
      </c>
      <c r="CD119" s="257">
        <v>0</v>
      </c>
      <c r="CE119" s="44">
        <v>9999</v>
      </c>
      <c r="CF119" s="44">
        <v>0</v>
      </c>
      <c r="CG119" s="44">
        <v>-2.0966194040947452</v>
      </c>
      <c r="CH119" s="44">
        <v>-2.0966194040947452</v>
      </c>
      <c r="CI119" s="44">
        <v>0</v>
      </c>
      <c r="CJ119" s="44">
        <v>-0.10483097020473707</v>
      </c>
      <c r="CK119" s="44">
        <v>-0.10483097020473707</v>
      </c>
      <c r="CL119" s="44"/>
      <c r="CM119" s="44">
        <v>-17.7424</v>
      </c>
      <c r="CN119" s="44" t="s">
        <v>548</v>
      </c>
      <c r="CO119" s="44">
        <v>0</v>
      </c>
      <c r="CP119" s="44">
        <v>0</v>
      </c>
      <c r="CQ119" s="44">
        <v>-140.98605379419951</v>
      </c>
      <c r="CR119" s="44">
        <v>0</v>
      </c>
      <c r="CS119" s="44">
        <v>0</v>
      </c>
      <c r="CT119" s="44">
        <v>-140.98605379419951</v>
      </c>
      <c r="CU119" s="44">
        <v>0</v>
      </c>
      <c r="CV119" s="44">
        <v>9999</v>
      </c>
      <c r="CW119" s="257">
        <v>0</v>
      </c>
      <c r="CX119" s="23"/>
      <c r="CY119" s="23"/>
      <c r="CZ119" s="23"/>
      <c r="DA119" s="23"/>
      <c r="DB119" s="23"/>
      <c r="DC119" s="23"/>
      <c r="DD119" s="23"/>
      <c r="DE119" s="23"/>
      <c r="DF119" s="23"/>
      <c r="DG119" s="23"/>
      <c r="DH119" s="23"/>
      <c r="DI119" s="23"/>
      <c r="DJ119" s="23"/>
      <c r="DK119" s="23"/>
      <c r="DL119" s="23"/>
      <c r="DM119" s="23"/>
      <c r="DN119" s="23"/>
      <c r="DO119" s="23"/>
      <c r="DP119" s="23"/>
      <c r="DQ119" s="23"/>
      <c r="DR119" s="23"/>
      <c r="DS119" s="23"/>
      <c r="DT119" s="23"/>
      <c r="DU119" s="23"/>
      <c r="DV119" s="23"/>
      <c r="DW119" s="23"/>
      <c r="DX119" s="23"/>
      <c r="DY119" s="23"/>
      <c r="DZ119" s="23"/>
      <c r="EA119" s="23"/>
    </row>
    <row r="120" spans="1:131">
      <c r="A120" s="23" t="s">
        <v>816</v>
      </c>
      <c r="B120" s="23" t="s">
        <v>866</v>
      </c>
      <c r="C120" s="44">
        <v>15</v>
      </c>
      <c r="D120" s="44">
        <v>0</v>
      </c>
      <c r="E120" s="44">
        <v>-26.841066666666666</v>
      </c>
      <c r="F120" s="44">
        <v>0</v>
      </c>
      <c r="G120" s="44">
        <v>0</v>
      </c>
      <c r="H120" s="44">
        <v>0</v>
      </c>
      <c r="I120" s="44" t="s">
        <v>750</v>
      </c>
      <c r="J120" s="44"/>
      <c r="K120" s="44"/>
      <c r="L120" s="44">
        <v>0</v>
      </c>
      <c r="M120" s="44">
        <v>0</v>
      </c>
      <c r="N120" s="44">
        <v>0</v>
      </c>
      <c r="O120" s="44">
        <v>-27.109477156599652</v>
      </c>
      <c r="P120" s="44">
        <v>0</v>
      </c>
      <c r="Q120" s="44">
        <v>0</v>
      </c>
      <c r="R120" s="44">
        <v>0</v>
      </c>
      <c r="S120" s="44">
        <v>0</v>
      </c>
      <c r="T120" s="44">
        <v>0</v>
      </c>
      <c r="U120" s="44">
        <v>0</v>
      </c>
      <c r="V120" s="44" t="s">
        <v>743</v>
      </c>
      <c r="W120" s="44" t="s">
        <v>743</v>
      </c>
      <c r="X120" s="44" t="s">
        <v>743</v>
      </c>
      <c r="Y120" s="44" t="s">
        <v>743</v>
      </c>
      <c r="Z120" s="44">
        <v>0</v>
      </c>
      <c r="AA120" s="44">
        <v>0</v>
      </c>
      <c r="AB120" s="44">
        <v>0</v>
      </c>
      <c r="AC120" s="44">
        <v>0</v>
      </c>
      <c r="AD120" s="44">
        <v>0</v>
      </c>
      <c r="AE120" s="44">
        <v>0</v>
      </c>
      <c r="AF120" s="44">
        <v>0</v>
      </c>
      <c r="AG120" s="44">
        <v>0</v>
      </c>
      <c r="AH120" s="44">
        <v>0</v>
      </c>
      <c r="AI120" s="44">
        <v>0</v>
      </c>
      <c r="AJ120" s="44">
        <v>0</v>
      </c>
      <c r="AK120" s="44">
        <v>0</v>
      </c>
      <c r="AL120" s="44">
        <v>0</v>
      </c>
      <c r="AM120" s="44">
        <v>0</v>
      </c>
      <c r="AN120" s="44">
        <v>0</v>
      </c>
      <c r="AO120" s="44">
        <v>0</v>
      </c>
      <c r="AP120" s="44">
        <v>0</v>
      </c>
      <c r="AQ120" s="44">
        <v>0</v>
      </c>
      <c r="AR120" s="44">
        <v>0</v>
      </c>
      <c r="AS120" s="276">
        <v>9999</v>
      </c>
      <c r="AT120" s="44">
        <v>0</v>
      </c>
      <c r="AU120" s="44">
        <v>0</v>
      </c>
      <c r="AV120" s="44">
        <v>0</v>
      </c>
      <c r="AW120" s="44">
        <v>0</v>
      </c>
      <c r="AX120" s="44">
        <v>0</v>
      </c>
      <c r="AY120" s="44">
        <v>0</v>
      </c>
      <c r="AZ120" s="276">
        <v>9999</v>
      </c>
      <c r="BA120" s="44">
        <v>0</v>
      </c>
      <c r="BB120" s="44">
        <v>0</v>
      </c>
      <c r="BC120" s="44">
        <v>0</v>
      </c>
      <c r="BD120" s="44">
        <v>0</v>
      </c>
      <c r="BE120" s="44">
        <v>0</v>
      </c>
      <c r="BF120" s="44">
        <v>0</v>
      </c>
      <c r="BG120" s="44">
        <v>9999</v>
      </c>
      <c r="BH120" s="276">
        <v>9999</v>
      </c>
      <c r="BI120" s="44">
        <v>9999</v>
      </c>
      <c r="BJ120" s="44">
        <v>9999</v>
      </c>
      <c r="BK120" s="44">
        <v>9999</v>
      </c>
      <c r="BL120" s="44">
        <v>9999</v>
      </c>
      <c r="BM120" s="44">
        <v>9999</v>
      </c>
      <c r="BN120" s="44">
        <v>0</v>
      </c>
      <c r="BO120" s="44">
        <v>-213.89261750229392</v>
      </c>
      <c r="BP120" s="44">
        <v>0</v>
      </c>
      <c r="BQ120" s="44">
        <v>0</v>
      </c>
      <c r="BR120" s="44">
        <v>0</v>
      </c>
      <c r="BS120" s="44">
        <v>0</v>
      </c>
      <c r="BT120" s="44">
        <v>0</v>
      </c>
      <c r="BU120" s="44">
        <v>0</v>
      </c>
      <c r="BV120" s="44">
        <v>0</v>
      </c>
      <c r="BW120" s="44">
        <v>0</v>
      </c>
      <c r="BX120" s="44">
        <v>0</v>
      </c>
      <c r="BY120" s="44"/>
      <c r="BZ120" s="44">
        <v>0</v>
      </c>
      <c r="CA120" s="44">
        <v>0</v>
      </c>
      <c r="CB120" s="44">
        <v>-213.89261750229392</v>
      </c>
      <c r="CC120" s="44">
        <v>0</v>
      </c>
      <c r="CD120" s="257">
        <v>0</v>
      </c>
      <c r="CE120" s="44">
        <v>9999</v>
      </c>
      <c r="CF120" s="44">
        <v>0</v>
      </c>
      <c r="CG120" s="44">
        <v>-3.1718088273221654</v>
      </c>
      <c r="CH120" s="44">
        <v>-3.1718088273221654</v>
      </c>
      <c r="CI120" s="44">
        <v>0</v>
      </c>
      <c r="CJ120" s="44">
        <v>-0.15859044136610798</v>
      </c>
      <c r="CK120" s="44">
        <v>-0.15859044136610798</v>
      </c>
      <c r="CL120" s="44"/>
      <c r="CM120" s="44">
        <v>-26.841066666666666</v>
      </c>
      <c r="CN120" s="44" t="s">
        <v>549</v>
      </c>
      <c r="CO120" s="44">
        <v>0</v>
      </c>
      <c r="CP120" s="44">
        <v>0</v>
      </c>
      <c r="CQ120" s="44">
        <v>-213.89261750229392</v>
      </c>
      <c r="CR120" s="44">
        <v>0</v>
      </c>
      <c r="CS120" s="44">
        <v>0</v>
      </c>
      <c r="CT120" s="44">
        <v>-213.89261750229392</v>
      </c>
      <c r="CU120" s="44">
        <v>0</v>
      </c>
      <c r="CV120" s="44">
        <v>9999</v>
      </c>
      <c r="CW120" s="257">
        <v>0</v>
      </c>
      <c r="CX120" s="23"/>
      <c r="CY120" s="23"/>
      <c r="CZ120" s="23"/>
      <c r="DA120" s="23"/>
      <c r="DB120" s="23"/>
      <c r="DC120" s="23"/>
      <c r="DD120" s="23"/>
      <c r="DE120" s="23"/>
      <c r="DF120" s="23"/>
      <c r="DG120" s="23"/>
      <c r="DH120" s="23"/>
      <c r="DI120" s="23"/>
      <c r="DJ120" s="23"/>
      <c r="DK120" s="23"/>
      <c r="DL120" s="23"/>
      <c r="DM120" s="23"/>
      <c r="DN120" s="23"/>
      <c r="DO120" s="23"/>
      <c r="DP120" s="23"/>
      <c r="DQ120" s="23"/>
      <c r="DR120" s="23"/>
      <c r="DS120" s="23"/>
      <c r="DT120" s="23"/>
      <c r="DU120" s="23"/>
      <c r="DV120" s="23"/>
      <c r="DW120" s="23"/>
      <c r="DX120" s="23"/>
      <c r="DY120" s="23"/>
      <c r="DZ120" s="23"/>
      <c r="EA120" s="23"/>
    </row>
    <row r="121" spans="1:131">
      <c r="A121" s="23" t="s">
        <v>817</v>
      </c>
      <c r="B121" s="23" t="s">
        <v>867</v>
      </c>
      <c r="C121" s="44">
        <v>15</v>
      </c>
      <c r="D121" s="44">
        <v>0</v>
      </c>
      <c r="E121" s="44">
        <v>-18.197333333333333</v>
      </c>
      <c r="F121" s="44">
        <v>0</v>
      </c>
      <c r="G121" s="44">
        <v>0</v>
      </c>
      <c r="H121" s="44">
        <v>0</v>
      </c>
      <c r="I121" s="44" t="s">
        <v>751</v>
      </c>
      <c r="J121" s="44"/>
      <c r="K121" s="44"/>
      <c r="L121" s="44">
        <v>0</v>
      </c>
      <c r="M121" s="44">
        <v>0</v>
      </c>
      <c r="N121" s="44">
        <v>0</v>
      </c>
      <c r="O121" s="44">
        <v>-18.379306427027785</v>
      </c>
      <c r="P121" s="44">
        <v>0</v>
      </c>
      <c r="Q121" s="44">
        <v>0</v>
      </c>
      <c r="R121" s="44">
        <v>0</v>
      </c>
      <c r="S121" s="44">
        <v>0</v>
      </c>
      <c r="T121" s="44">
        <v>0</v>
      </c>
      <c r="U121" s="44">
        <v>0</v>
      </c>
      <c r="V121" s="44" t="s">
        <v>743</v>
      </c>
      <c r="W121" s="44" t="s">
        <v>743</v>
      </c>
      <c r="X121" s="44" t="s">
        <v>743</v>
      </c>
      <c r="Y121" s="44" t="s">
        <v>743</v>
      </c>
      <c r="Z121" s="44">
        <v>0</v>
      </c>
      <c r="AA121" s="44">
        <v>0</v>
      </c>
      <c r="AB121" s="44">
        <v>0</v>
      </c>
      <c r="AC121" s="44">
        <v>0</v>
      </c>
      <c r="AD121" s="44">
        <v>0</v>
      </c>
      <c r="AE121" s="44">
        <v>0</v>
      </c>
      <c r="AF121" s="44">
        <v>0</v>
      </c>
      <c r="AG121" s="44">
        <v>0</v>
      </c>
      <c r="AH121" s="44">
        <v>0</v>
      </c>
      <c r="AI121" s="44">
        <v>0</v>
      </c>
      <c r="AJ121" s="44">
        <v>0</v>
      </c>
      <c r="AK121" s="44">
        <v>0</v>
      </c>
      <c r="AL121" s="44">
        <v>0</v>
      </c>
      <c r="AM121" s="44">
        <v>0</v>
      </c>
      <c r="AN121" s="44">
        <v>0</v>
      </c>
      <c r="AO121" s="44">
        <v>0</v>
      </c>
      <c r="AP121" s="44">
        <v>0</v>
      </c>
      <c r="AQ121" s="44">
        <v>0</v>
      </c>
      <c r="AR121" s="44">
        <v>0</v>
      </c>
      <c r="AS121" s="276">
        <v>9999</v>
      </c>
      <c r="AT121" s="44">
        <v>0</v>
      </c>
      <c r="AU121" s="44">
        <v>0</v>
      </c>
      <c r="AV121" s="44">
        <v>0</v>
      </c>
      <c r="AW121" s="44">
        <v>0</v>
      </c>
      <c r="AX121" s="44">
        <v>0</v>
      </c>
      <c r="AY121" s="44">
        <v>0</v>
      </c>
      <c r="AZ121" s="276">
        <v>9999</v>
      </c>
      <c r="BA121" s="44">
        <v>0</v>
      </c>
      <c r="BB121" s="44">
        <v>0</v>
      </c>
      <c r="BC121" s="44">
        <v>0</v>
      </c>
      <c r="BD121" s="44">
        <v>0</v>
      </c>
      <c r="BE121" s="44">
        <v>0</v>
      </c>
      <c r="BF121" s="44">
        <v>0</v>
      </c>
      <c r="BG121" s="44">
        <v>9999</v>
      </c>
      <c r="BH121" s="276">
        <v>9999</v>
      </c>
      <c r="BI121" s="44">
        <v>9999</v>
      </c>
      <c r="BJ121" s="44">
        <v>9999</v>
      </c>
      <c r="BK121" s="44">
        <v>9999</v>
      </c>
      <c r="BL121" s="44">
        <v>9999</v>
      </c>
      <c r="BM121" s="44">
        <v>9999</v>
      </c>
      <c r="BN121" s="44">
        <v>0</v>
      </c>
      <c r="BO121" s="44">
        <v>-142.66760700385581</v>
      </c>
      <c r="BP121" s="44">
        <v>0</v>
      </c>
      <c r="BQ121" s="44">
        <v>0</v>
      </c>
      <c r="BR121" s="44">
        <v>0</v>
      </c>
      <c r="BS121" s="44">
        <v>0</v>
      </c>
      <c r="BT121" s="44">
        <v>0</v>
      </c>
      <c r="BU121" s="44">
        <v>0</v>
      </c>
      <c r="BV121" s="44">
        <v>0</v>
      </c>
      <c r="BW121" s="44">
        <v>0</v>
      </c>
      <c r="BX121" s="44">
        <v>0</v>
      </c>
      <c r="BY121" s="44"/>
      <c r="BZ121" s="44">
        <v>0</v>
      </c>
      <c r="CA121" s="44">
        <v>0</v>
      </c>
      <c r="CB121" s="44">
        <v>-142.66760700385581</v>
      </c>
      <c r="CC121" s="44">
        <v>0</v>
      </c>
      <c r="CD121" s="257">
        <v>0</v>
      </c>
      <c r="CE121" s="44">
        <v>9999</v>
      </c>
      <c r="CF121" s="44">
        <v>0</v>
      </c>
      <c r="CG121" s="44">
        <v>-2.1503788519622464</v>
      </c>
      <c r="CH121" s="44">
        <v>-2.1503788519622464</v>
      </c>
      <c r="CI121" s="44">
        <v>0</v>
      </c>
      <c r="CJ121" s="44">
        <v>-0.10751894259811252</v>
      </c>
      <c r="CK121" s="44">
        <v>-0.10751894259811252</v>
      </c>
      <c r="CL121" s="44"/>
      <c r="CM121" s="44">
        <v>-18.197333333333333</v>
      </c>
      <c r="CN121" s="44" t="s">
        <v>550</v>
      </c>
      <c r="CO121" s="44">
        <v>0</v>
      </c>
      <c r="CP121" s="44">
        <v>0</v>
      </c>
      <c r="CQ121" s="44">
        <v>-142.66760700385581</v>
      </c>
      <c r="CR121" s="44">
        <v>0</v>
      </c>
      <c r="CS121" s="44">
        <v>0</v>
      </c>
      <c r="CT121" s="44">
        <v>-142.66760700385581</v>
      </c>
      <c r="CU121" s="44">
        <v>0</v>
      </c>
      <c r="CV121" s="44">
        <v>9999</v>
      </c>
      <c r="CW121" s="257">
        <v>0</v>
      </c>
      <c r="CX121" s="23"/>
      <c r="CY121" s="23"/>
      <c r="CZ121" s="23"/>
      <c r="DA121" s="23"/>
      <c r="DB121" s="23"/>
      <c r="DC121" s="23"/>
      <c r="DD121" s="23"/>
      <c r="DE121" s="23"/>
      <c r="DF121" s="23"/>
      <c r="DG121" s="23"/>
      <c r="DH121" s="23"/>
      <c r="DI121" s="23"/>
      <c r="DJ121" s="23"/>
      <c r="DK121" s="23"/>
      <c r="DL121" s="23"/>
      <c r="DM121" s="23"/>
      <c r="DN121" s="23"/>
      <c r="DO121" s="23"/>
      <c r="DP121" s="23"/>
      <c r="DQ121" s="23"/>
      <c r="DR121" s="23"/>
      <c r="DS121" s="23"/>
      <c r="DT121" s="23"/>
      <c r="DU121" s="23"/>
      <c r="DV121" s="23"/>
      <c r="DW121" s="23"/>
      <c r="DX121" s="23"/>
      <c r="DY121" s="23"/>
      <c r="DZ121" s="23"/>
      <c r="EA121" s="23"/>
    </row>
    <row r="122" spans="1:131">
      <c r="A122" s="23" t="s">
        <v>818</v>
      </c>
      <c r="B122" s="23" t="s">
        <v>868</v>
      </c>
      <c r="C122" s="44">
        <v>15</v>
      </c>
      <c r="D122" s="44">
        <v>0</v>
      </c>
      <c r="E122" s="44">
        <v>-32.755199999999995</v>
      </c>
      <c r="F122" s="44">
        <v>0</v>
      </c>
      <c r="G122" s="44">
        <v>0</v>
      </c>
      <c r="H122" s="44">
        <v>0</v>
      </c>
      <c r="I122" s="44" t="s">
        <v>752</v>
      </c>
      <c r="J122" s="44"/>
      <c r="K122" s="44"/>
      <c r="L122" s="44">
        <v>0</v>
      </c>
      <c r="M122" s="44">
        <v>0</v>
      </c>
      <c r="N122" s="44">
        <v>0</v>
      </c>
      <c r="O122" s="44">
        <v>-33.082751999999992</v>
      </c>
      <c r="P122" s="44">
        <v>0</v>
      </c>
      <c r="Q122" s="44">
        <v>0</v>
      </c>
      <c r="R122" s="44">
        <v>0</v>
      </c>
      <c r="S122" s="44">
        <v>0</v>
      </c>
      <c r="T122" s="44">
        <v>0</v>
      </c>
      <c r="U122" s="44">
        <v>0</v>
      </c>
      <c r="V122" s="44" t="s">
        <v>743</v>
      </c>
      <c r="W122" s="44" t="s">
        <v>743</v>
      </c>
      <c r="X122" s="44" t="s">
        <v>743</v>
      </c>
      <c r="Y122" s="44" t="s">
        <v>743</v>
      </c>
      <c r="Z122" s="44">
        <v>0</v>
      </c>
      <c r="AA122" s="44">
        <v>0</v>
      </c>
      <c r="AB122" s="44">
        <v>0</v>
      </c>
      <c r="AC122" s="44">
        <v>0</v>
      </c>
      <c r="AD122" s="44">
        <v>0</v>
      </c>
      <c r="AE122" s="44">
        <v>0</v>
      </c>
      <c r="AF122" s="44">
        <v>0</v>
      </c>
      <c r="AG122" s="44">
        <v>0</v>
      </c>
      <c r="AH122" s="44">
        <v>0</v>
      </c>
      <c r="AI122" s="44">
        <v>0</v>
      </c>
      <c r="AJ122" s="44">
        <v>0</v>
      </c>
      <c r="AK122" s="44">
        <v>0</v>
      </c>
      <c r="AL122" s="44">
        <v>0</v>
      </c>
      <c r="AM122" s="44">
        <v>0</v>
      </c>
      <c r="AN122" s="44">
        <v>0</v>
      </c>
      <c r="AO122" s="44">
        <v>0</v>
      </c>
      <c r="AP122" s="44">
        <v>0</v>
      </c>
      <c r="AQ122" s="44">
        <v>0</v>
      </c>
      <c r="AR122" s="44">
        <v>0</v>
      </c>
      <c r="AS122" s="276">
        <v>9999</v>
      </c>
      <c r="AT122" s="44">
        <v>0</v>
      </c>
      <c r="AU122" s="44">
        <v>0</v>
      </c>
      <c r="AV122" s="44">
        <v>0</v>
      </c>
      <c r="AW122" s="44">
        <v>0</v>
      </c>
      <c r="AX122" s="44">
        <v>0</v>
      </c>
      <c r="AY122" s="44">
        <v>0</v>
      </c>
      <c r="AZ122" s="276">
        <v>9999</v>
      </c>
      <c r="BA122" s="44">
        <v>0</v>
      </c>
      <c r="BB122" s="44">
        <v>0</v>
      </c>
      <c r="BC122" s="44">
        <v>0</v>
      </c>
      <c r="BD122" s="44">
        <v>0</v>
      </c>
      <c r="BE122" s="44">
        <v>0</v>
      </c>
      <c r="BF122" s="44">
        <v>0</v>
      </c>
      <c r="BG122" s="44">
        <v>9999</v>
      </c>
      <c r="BH122" s="276">
        <v>9999</v>
      </c>
      <c r="BI122" s="44">
        <v>9999</v>
      </c>
      <c r="BJ122" s="44">
        <v>9999</v>
      </c>
      <c r="BK122" s="44">
        <v>9999</v>
      </c>
      <c r="BL122" s="44">
        <v>9999</v>
      </c>
      <c r="BM122" s="44">
        <v>9999</v>
      </c>
      <c r="BN122" s="44">
        <v>0</v>
      </c>
      <c r="BO122" s="44">
        <v>-243.63062456852035</v>
      </c>
      <c r="BP122" s="44">
        <v>0</v>
      </c>
      <c r="BQ122" s="44">
        <v>0</v>
      </c>
      <c r="BR122" s="44">
        <v>0</v>
      </c>
      <c r="BS122" s="44">
        <v>0</v>
      </c>
      <c r="BT122" s="44">
        <v>0</v>
      </c>
      <c r="BU122" s="44">
        <v>0</v>
      </c>
      <c r="BV122" s="44">
        <v>0</v>
      </c>
      <c r="BW122" s="44">
        <v>0</v>
      </c>
      <c r="BX122" s="44">
        <v>0</v>
      </c>
      <c r="BY122" s="44"/>
      <c r="BZ122" s="44">
        <v>0</v>
      </c>
      <c r="CA122" s="44">
        <v>0</v>
      </c>
      <c r="CB122" s="44">
        <v>-243.63062456852035</v>
      </c>
      <c r="CC122" s="44">
        <v>0</v>
      </c>
      <c r="CD122" s="257">
        <v>0</v>
      </c>
      <c r="CE122" s="44">
        <v>9999</v>
      </c>
      <c r="CF122" s="44">
        <v>0</v>
      </c>
      <c r="CG122" s="44">
        <v>-3.8706819839999973</v>
      </c>
      <c r="CH122" s="44">
        <v>-3.8706819839999973</v>
      </c>
      <c r="CI122" s="44">
        <v>0</v>
      </c>
      <c r="CJ122" s="44">
        <v>-0.1935340992</v>
      </c>
      <c r="CK122" s="44">
        <v>-0.1935340992</v>
      </c>
      <c r="CL122" s="44"/>
      <c r="CM122" s="44">
        <v>-32.755199999999995</v>
      </c>
      <c r="CN122" s="44" t="s">
        <v>551</v>
      </c>
      <c r="CO122" s="44">
        <v>0</v>
      </c>
      <c r="CP122" s="44">
        <v>0</v>
      </c>
      <c r="CQ122" s="44">
        <v>-243.63062456852035</v>
      </c>
      <c r="CR122" s="44">
        <v>0</v>
      </c>
      <c r="CS122" s="44">
        <v>0</v>
      </c>
      <c r="CT122" s="44">
        <v>-243.63062456852035</v>
      </c>
      <c r="CU122" s="44">
        <v>0</v>
      </c>
      <c r="CV122" s="44">
        <v>9999</v>
      </c>
      <c r="CW122" s="257">
        <v>0</v>
      </c>
      <c r="CX122" s="23"/>
      <c r="CY122" s="23"/>
      <c r="CZ122" s="23"/>
      <c r="DA122" s="23"/>
      <c r="DB122" s="23"/>
      <c r="DC122" s="23"/>
      <c r="DD122" s="23"/>
      <c r="DE122" s="23"/>
      <c r="DF122" s="23"/>
      <c r="DG122" s="23"/>
      <c r="DH122" s="23"/>
      <c r="DI122" s="23"/>
      <c r="DJ122" s="23"/>
      <c r="DK122" s="23"/>
      <c r="DL122" s="23"/>
      <c r="DM122" s="23"/>
      <c r="DN122" s="23"/>
      <c r="DO122" s="23"/>
      <c r="DP122" s="23"/>
      <c r="DQ122" s="23"/>
      <c r="DR122" s="23"/>
      <c r="DS122" s="23"/>
      <c r="DT122" s="23"/>
      <c r="DU122" s="23"/>
      <c r="DV122" s="23"/>
      <c r="DW122" s="23"/>
      <c r="DX122" s="23"/>
      <c r="DY122" s="23"/>
      <c r="DZ122" s="23"/>
      <c r="EA122" s="23"/>
    </row>
    <row r="123" spans="1:131">
      <c r="A123" s="23" t="s">
        <v>819</v>
      </c>
      <c r="B123" s="23" t="s">
        <v>869</v>
      </c>
      <c r="C123" s="44">
        <v>15</v>
      </c>
      <c r="D123" s="44">
        <v>0</v>
      </c>
      <c r="E123" s="44">
        <v>-18.197333333333333</v>
      </c>
      <c r="F123" s="44">
        <v>0</v>
      </c>
      <c r="G123" s="44">
        <v>0</v>
      </c>
      <c r="H123" s="44">
        <v>0</v>
      </c>
      <c r="I123" s="44" t="s">
        <v>752</v>
      </c>
      <c r="J123" s="44"/>
      <c r="K123" s="44"/>
      <c r="L123" s="44">
        <v>0</v>
      </c>
      <c r="M123" s="44">
        <v>0</v>
      </c>
      <c r="N123" s="44">
        <v>0</v>
      </c>
      <c r="O123" s="44">
        <v>-18.379306666666665</v>
      </c>
      <c r="P123" s="44">
        <v>0</v>
      </c>
      <c r="Q123" s="44">
        <v>0</v>
      </c>
      <c r="R123" s="44">
        <v>0</v>
      </c>
      <c r="S123" s="44">
        <v>0</v>
      </c>
      <c r="T123" s="44">
        <v>0</v>
      </c>
      <c r="U123" s="44">
        <v>0</v>
      </c>
      <c r="V123" s="44" t="s">
        <v>743</v>
      </c>
      <c r="W123" s="44" t="s">
        <v>743</v>
      </c>
      <c r="X123" s="44" t="s">
        <v>743</v>
      </c>
      <c r="Y123" s="44" t="s">
        <v>743</v>
      </c>
      <c r="Z123" s="44">
        <v>0</v>
      </c>
      <c r="AA123" s="44">
        <v>0</v>
      </c>
      <c r="AB123" s="44">
        <v>0</v>
      </c>
      <c r="AC123" s="44">
        <v>0</v>
      </c>
      <c r="AD123" s="44">
        <v>0</v>
      </c>
      <c r="AE123" s="44">
        <v>0</v>
      </c>
      <c r="AF123" s="44">
        <v>0</v>
      </c>
      <c r="AG123" s="44">
        <v>0</v>
      </c>
      <c r="AH123" s="44">
        <v>0</v>
      </c>
      <c r="AI123" s="44">
        <v>0</v>
      </c>
      <c r="AJ123" s="44">
        <v>0</v>
      </c>
      <c r="AK123" s="44">
        <v>0</v>
      </c>
      <c r="AL123" s="44">
        <v>0</v>
      </c>
      <c r="AM123" s="44">
        <v>0</v>
      </c>
      <c r="AN123" s="44">
        <v>0</v>
      </c>
      <c r="AO123" s="44">
        <v>0</v>
      </c>
      <c r="AP123" s="44">
        <v>0</v>
      </c>
      <c r="AQ123" s="44">
        <v>0</v>
      </c>
      <c r="AR123" s="44">
        <v>0</v>
      </c>
      <c r="AS123" s="276">
        <v>9999</v>
      </c>
      <c r="AT123" s="44">
        <v>0</v>
      </c>
      <c r="AU123" s="44">
        <v>0</v>
      </c>
      <c r="AV123" s="44">
        <v>0</v>
      </c>
      <c r="AW123" s="44">
        <v>0</v>
      </c>
      <c r="AX123" s="44">
        <v>0</v>
      </c>
      <c r="AY123" s="44">
        <v>0</v>
      </c>
      <c r="AZ123" s="276">
        <v>9999</v>
      </c>
      <c r="BA123" s="44">
        <v>0</v>
      </c>
      <c r="BB123" s="44">
        <v>0</v>
      </c>
      <c r="BC123" s="44">
        <v>0</v>
      </c>
      <c r="BD123" s="44">
        <v>0</v>
      </c>
      <c r="BE123" s="44">
        <v>0</v>
      </c>
      <c r="BF123" s="44">
        <v>0</v>
      </c>
      <c r="BG123" s="44">
        <v>9999</v>
      </c>
      <c r="BH123" s="276">
        <v>9999</v>
      </c>
      <c r="BI123" s="44">
        <v>9999</v>
      </c>
      <c r="BJ123" s="44">
        <v>9999</v>
      </c>
      <c r="BK123" s="44">
        <v>9999</v>
      </c>
      <c r="BL123" s="44">
        <v>9999</v>
      </c>
      <c r="BM123" s="44">
        <v>9999</v>
      </c>
      <c r="BN123" s="44">
        <v>0</v>
      </c>
      <c r="BO123" s="44">
        <v>-135.35034698251158</v>
      </c>
      <c r="BP123" s="44">
        <v>0</v>
      </c>
      <c r="BQ123" s="44">
        <v>0</v>
      </c>
      <c r="BR123" s="44">
        <v>0</v>
      </c>
      <c r="BS123" s="44">
        <v>0</v>
      </c>
      <c r="BT123" s="44">
        <v>0</v>
      </c>
      <c r="BU123" s="44">
        <v>0</v>
      </c>
      <c r="BV123" s="44">
        <v>0</v>
      </c>
      <c r="BW123" s="44">
        <v>0</v>
      </c>
      <c r="BX123" s="44">
        <v>0</v>
      </c>
      <c r="BY123" s="44"/>
      <c r="BZ123" s="44">
        <v>0</v>
      </c>
      <c r="CA123" s="44">
        <v>0</v>
      </c>
      <c r="CB123" s="44">
        <v>-135.35034698251158</v>
      </c>
      <c r="CC123" s="44">
        <v>0</v>
      </c>
      <c r="CD123" s="257">
        <v>0</v>
      </c>
      <c r="CE123" s="44">
        <v>9999</v>
      </c>
      <c r="CF123" s="44">
        <v>0</v>
      </c>
      <c r="CG123" s="44">
        <v>-2.1503788799999999</v>
      </c>
      <c r="CH123" s="44">
        <v>-2.1503788799999999</v>
      </c>
      <c r="CI123" s="44">
        <v>0</v>
      </c>
      <c r="CJ123" s="44">
        <v>-0.10751894399999999</v>
      </c>
      <c r="CK123" s="44">
        <v>-0.10751894399999999</v>
      </c>
      <c r="CL123" s="44"/>
      <c r="CM123" s="44">
        <v>-18.197333333333333</v>
      </c>
      <c r="CN123" s="44" t="s">
        <v>551</v>
      </c>
      <c r="CO123" s="44">
        <v>0</v>
      </c>
      <c r="CP123" s="44">
        <v>0</v>
      </c>
      <c r="CQ123" s="44">
        <v>-135.35034698251158</v>
      </c>
      <c r="CR123" s="44">
        <v>0</v>
      </c>
      <c r="CS123" s="44">
        <v>0</v>
      </c>
      <c r="CT123" s="44">
        <v>-135.35034698251158</v>
      </c>
      <c r="CU123" s="44">
        <v>0</v>
      </c>
      <c r="CV123" s="44">
        <v>9999</v>
      </c>
      <c r="CW123" s="257">
        <v>0</v>
      </c>
      <c r="CX123" s="23"/>
      <c r="CY123" s="23"/>
      <c r="CZ123" s="23"/>
      <c r="DA123" s="23"/>
      <c r="DB123" s="23"/>
      <c r="DC123" s="23"/>
      <c r="DD123" s="23"/>
      <c r="DE123" s="23"/>
      <c r="DF123" s="23"/>
      <c r="DG123" s="23"/>
      <c r="DH123" s="23"/>
      <c r="DI123" s="23"/>
      <c r="DJ123" s="23"/>
      <c r="DK123" s="23"/>
      <c r="DL123" s="23"/>
      <c r="DM123" s="23"/>
      <c r="DN123" s="23"/>
      <c r="DO123" s="23"/>
      <c r="DP123" s="23"/>
      <c r="DQ123" s="23"/>
      <c r="DR123" s="23"/>
      <c r="DS123" s="23"/>
      <c r="DT123" s="23"/>
      <c r="DU123" s="23"/>
      <c r="DV123" s="23"/>
      <c r="DW123" s="23"/>
      <c r="DX123" s="23"/>
      <c r="DY123" s="23"/>
      <c r="DZ123" s="23"/>
      <c r="EA123" s="23"/>
    </row>
    <row r="124" spans="1:131">
      <c r="A124" s="23" t="s">
        <v>820</v>
      </c>
      <c r="B124" s="23" t="s">
        <v>870</v>
      </c>
      <c r="C124" s="44">
        <v>15</v>
      </c>
      <c r="D124" s="44">
        <v>0</v>
      </c>
      <c r="E124" s="44">
        <v>-8.1887999999999987</v>
      </c>
      <c r="F124" s="44">
        <v>0</v>
      </c>
      <c r="G124" s="44">
        <v>0</v>
      </c>
      <c r="H124" s="44">
        <v>0</v>
      </c>
      <c r="I124" s="44" t="s">
        <v>753</v>
      </c>
      <c r="J124" s="44"/>
      <c r="K124" s="44"/>
      <c r="L124" s="44">
        <v>0</v>
      </c>
      <c r="M124" s="44">
        <v>0</v>
      </c>
      <c r="N124" s="44">
        <v>0</v>
      </c>
      <c r="O124" s="44">
        <v>-8.270688046216069</v>
      </c>
      <c r="P124" s="44">
        <v>0</v>
      </c>
      <c r="Q124" s="44">
        <v>0</v>
      </c>
      <c r="R124" s="44">
        <v>0</v>
      </c>
      <c r="S124" s="44">
        <v>0</v>
      </c>
      <c r="T124" s="44">
        <v>0</v>
      </c>
      <c r="U124" s="44">
        <v>0</v>
      </c>
      <c r="V124" s="44" t="s">
        <v>743</v>
      </c>
      <c r="W124" s="44" t="s">
        <v>743</v>
      </c>
      <c r="X124" s="44" t="s">
        <v>743</v>
      </c>
      <c r="Y124" s="44" t="s">
        <v>743</v>
      </c>
      <c r="Z124" s="44">
        <v>0</v>
      </c>
      <c r="AA124" s="44">
        <v>0</v>
      </c>
      <c r="AB124" s="44">
        <v>0</v>
      </c>
      <c r="AC124" s="44">
        <v>0</v>
      </c>
      <c r="AD124" s="44">
        <v>0</v>
      </c>
      <c r="AE124" s="44">
        <v>0</v>
      </c>
      <c r="AF124" s="44">
        <v>0</v>
      </c>
      <c r="AG124" s="44">
        <v>0</v>
      </c>
      <c r="AH124" s="44">
        <v>0</v>
      </c>
      <c r="AI124" s="44">
        <v>0</v>
      </c>
      <c r="AJ124" s="44">
        <v>0</v>
      </c>
      <c r="AK124" s="44">
        <v>0</v>
      </c>
      <c r="AL124" s="44">
        <v>0</v>
      </c>
      <c r="AM124" s="44">
        <v>0</v>
      </c>
      <c r="AN124" s="44">
        <v>0</v>
      </c>
      <c r="AO124" s="44">
        <v>0</v>
      </c>
      <c r="AP124" s="44">
        <v>0</v>
      </c>
      <c r="AQ124" s="44">
        <v>0</v>
      </c>
      <c r="AR124" s="44">
        <v>0</v>
      </c>
      <c r="AS124" s="276">
        <v>9999</v>
      </c>
      <c r="AT124" s="44">
        <v>0</v>
      </c>
      <c r="AU124" s="44">
        <v>0</v>
      </c>
      <c r="AV124" s="44">
        <v>0</v>
      </c>
      <c r="AW124" s="44">
        <v>0</v>
      </c>
      <c r="AX124" s="44">
        <v>0</v>
      </c>
      <c r="AY124" s="44">
        <v>0</v>
      </c>
      <c r="AZ124" s="276">
        <v>9999</v>
      </c>
      <c r="BA124" s="44">
        <v>0</v>
      </c>
      <c r="BB124" s="44">
        <v>0</v>
      </c>
      <c r="BC124" s="44">
        <v>0</v>
      </c>
      <c r="BD124" s="44">
        <v>0</v>
      </c>
      <c r="BE124" s="44">
        <v>0</v>
      </c>
      <c r="BF124" s="44">
        <v>0</v>
      </c>
      <c r="BG124" s="44">
        <v>9999</v>
      </c>
      <c r="BH124" s="276">
        <v>9999</v>
      </c>
      <c r="BI124" s="44">
        <v>9999</v>
      </c>
      <c r="BJ124" s="44">
        <v>9999</v>
      </c>
      <c r="BK124" s="44">
        <v>9999</v>
      </c>
      <c r="BL124" s="44">
        <v>9999</v>
      </c>
      <c r="BM124" s="44">
        <v>9999</v>
      </c>
      <c r="BN124" s="44">
        <v>0</v>
      </c>
      <c r="BO124" s="44">
        <v>-64.605972635995229</v>
      </c>
      <c r="BP124" s="44">
        <v>0</v>
      </c>
      <c r="BQ124" s="44">
        <v>0</v>
      </c>
      <c r="BR124" s="44">
        <v>0</v>
      </c>
      <c r="BS124" s="44">
        <v>0</v>
      </c>
      <c r="BT124" s="44">
        <v>0</v>
      </c>
      <c r="BU124" s="44">
        <v>0</v>
      </c>
      <c r="BV124" s="44">
        <v>0</v>
      </c>
      <c r="BW124" s="44">
        <v>0</v>
      </c>
      <c r="BX124" s="44">
        <v>0</v>
      </c>
      <c r="BY124" s="44"/>
      <c r="BZ124" s="44">
        <v>0</v>
      </c>
      <c r="CA124" s="44">
        <v>0</v>
      </c>
      <c r="CB124" s="44">
        <v>-64.605972635995229</v>
      </c>
      <c r="CC124" s="44">
        <v>0</v>
      </c>
      <c r="CD124" s="257">
        <v>0</v>
      </c>
      <c r="CE124" s="44">
        <v>9999</v>
      </c>
      <c r="CF124" s="44">
        <v>0</v>
      </c>
      <c r="CG124" s="44">
        <v>-0.96767050140727873</v>
      </c>
      <c r="CH124" s="44">
        <v>-0.96767050140727873</v>
      </c>
      <c r="CI124" s="44">
        <v>0</v>
      </c>
      <c r="CJ124" s="44">
        <v>-4.8383525070364003E-2</v>
      </c>
      <c r="CK124" s="44">
        <v>-4.8383525070364003E-2</v>
      </c>
      <c r="CL124" s="44"/>
      <c r="CM124" s="44">
        <v>-8.1887999999999987</v>
      </c>
      <c r="CN124" s="44" t="s">
        <v>552</v>
      </c>
      <c r="CO124" s="44">
        <v>0</v>
      </c>
      <c r="CP124" s="44">
        <v>0</v>
      </c>
      <c r="CQ124" s="44">
        <v>-64.605972635995229</v>
      </c>
      <c r="CR124" s="44">
        <v>0</v>
      </c>
      <c r="CS124" s="44">
        <v>0</v>
      </c>
      <c r="CT124" s="44">
        <v>-64.605972635995229</v>
      </c>
      <c r="CU124" s="44">
        <v>0</v>
      </c>
      <c r="CV124" s="44">
        <v>9999</v>
      </c>
      <c r="CW124" s="257">
        <v>0</v>
      </c>
      <c r="CX124" s="23"/>
      <c r="CY124" s="23"/>
      <c r="CZ124" s="23"/>
      <c r="DA124" s="23"/>
      <c r="DB124" s="23"/>
      <c r="DC124" s="23"/>
      <c r="DD124" s="23"/>
      <c r="DE124" s="23"/>
      <c r="DF124" s="23"/>
      <c r="DG124" s="23"/>
      <c r="DH124" s="23"/>
      <c r="DI124" s="23"/>
      <c r="DJ124" s="23"/>
      <c r="DK124" s="23"/>
      <c r="DL124" s="23"/>
      <c r="DM124" s="23"/>
      <c r="DN124" s="23"/>
      <c r="DO124" s="23"/>
      <c r="DP124" s="23"/>
      <c r="DQ124" s="23"/>
      <c r="DR124" s="23"/>
      <c r="DS124" s="23"/>
      <c r="DT124" s="23"/>
      <c r="DU124" s="23"/>
      <c r="DV124" s="23"/>
      <c r="DW124" s="23"/>
      <c r="DX124" s="23"/>
      <c r="DY124" s="23"/>
      <c r="DZ124" s="23"/>
      <c r="EA124" s="23"/>
    </row>
    <row r="125" spans="1:131">
      <c r="A125" s="23" t="s">
        <v>784</v>
      </c>
      <c r="B125" s="23" t="s">
        <v>871</v>
      </c>
      <c r="C125" s="44">
        <v>15</v>
      </c>
      <c r="D125" s="44">
        <v>373.07259021363018</v>
      </c>
      <c r="E125" s="44">
        <v>-8.1887999999999987</v>
      </c>
      <c r="F125" s="44">
        <v>341.07502876871905</v>
      </c>
      <c r="G125" s="44">
        <v>0</v>
      </c>
      <c r="H125" s="44">
        <v>0</v>
      </c>
      <c r="I125" s="44" t="s">
        <v>753</v>
      </c>
      <c r="J125" s="44"/>
      <c r="K125" s="44"/>
      <c r="L125" s="44">
        <v>400.94925728417473</v>
      </c>
      <c r="M125" s="44">
        <v>6.3814565609291204E-2</v>
      </c>
      <c r="N125" s="44">
        <v>6.3353980691955469E-2</v>
      </c>
      <c r="O125" s="44">
        <v>-8.270688046216069</v>
      </c>
      <c r="P125" s="44">
        <v>0</v>
      </c>
      <c r="Q125" s="44">
        <v>0</v>
      </c>
      <c r="R125" s="44">
        <v>68.014916987995278</v>
      </c>
      <c r="S125" s="44">
        <v>157.17212814878064</v>
      </c>
      <c r="T125" s="44">
        <v>0</v>
      </c>
      <c r="U125" s="44">
        <v>228.21998793514982</v>
      </c>
      <c r="V125" s="44" t="s">
        <v>743</v>
      </c>
      <c r="W125" s="44" t="s">
        <v>743</v>
      </c>
      <c r="X125" s="44" t="s">
        <v>743</v>
      </c>
      <c r="Y125" s="44" t="s">
        <v>743</v>
      </c>
      <c r="Z125" s="44">
        <v>0</v>
      </c>
      <c r="AA125" s="44">
        <v>0</v>
      </c>
      <c r="AB125" s="44">
        <v>0</v>
      </c>
      <c r="AC125" s="44">
        <v>0</v>
      </c>
      <c r="AD125" s="44">
        <v>0</v>
      </c>
      <c r="AE125" s="44">
        <v>0</v>
      </c>
      <c r="AF125" s="44">
        <v>0</v>
      </c>
      <c r="AG125" s="44">
        <v>0</v>
      </c>
      <c r="AH125" s="44">
        <v>68.014916987995278</v>
      </c>
      <c r="AI125" s="44">
        <v>157.17212814878064</v>
      </c>
      <c r="AJ125" s="44">
        <v>0</v>
      </c>
      <c r="AK125" s="44">
        <v>228.21998793514982</v>
      </c>
      <c r="AL125" s="44">
        <v>453.40703307192575</v>
      </c>
      <c r="AM125" s="44">
        <v>208.73943760719803</v>
      </c>
      <c r="AN125" s="44">
        <v>22.548780077008093</v>
      </c>
      <c r="AO125" s="44">
        <v>0</v>
      </c>
      <c r="AP125" s="44">
        <v>0</v>
      </c>
      <c r="AQ125" s="44">
        <v>231.28821768420613</v>
      </c>
      <c r="AR125" s="44">
        <v>68.014916987995278</v>
      </c>
      <c r="AS125" s="276">
        <v>3.4005513485376864</v>
      </c>
      <c r="AT125" s="44">
        <v>208.73943760719803</v>
      </c>
      <c r="AU125" s="44">
        <v>26.691039458550147</v>
      </c>
      <c r="AV125" s="44">
        <v>0</v>
      </c>
      <c r="AW125" s="44">
        <v>0</v>
      </c>
      <c r="AX125" s="44">
        <v>235.43047706574816</v>
      </c>
      <c r="AY125" s="44">
        <v>157.17212814878064</v>
      </c>
      <c r="AZ125" s="276">
        <v>1.4979149282936948</v>
      </c>
      <c r="BA125" s="44">
        <v>208.73943760719803</v>
      </c>
      <c r="BB125" s="44">
        <v>49.23981953555824</v>
      </c>
      <c r="BC125" s="44">
        <v>0</v>
      </c>
      <c r="BD125" s="44">
        <v>0</v>
      </c>
      <c r="BE125" s="44">
        <v>257.97925714275624</v>
      </c>
      <c r="BF125" s="44">
        <v>225.18704513677591</v>
      </c>
      <c r="BG125" s="44">
        <v>32.289634136989655</v>
      </c>
      <c r="BH125" s="276">
        <v>1.1456221071068398</v>
      </c>
      <c r="BI125" s="44">
        <v>12.482019980114369</v>
      </c>
      <c r="BJ125" s="44">
        <v>28.844049669522359</v>
      </c>
      <c r="BK125" s="44">
        <v>0</v>
      </c>
      <c r="BL125" s="44">
        <v>41.882671852276019</v>
      </c>
      <c r="BM125" s="44">
        <v>83.208741501912755</v>
      </c>
      <c r="BN125" s="44">
        <v>208.73943760719803</v>
      </c>
      <c r="BO125" s="44">
        <v>-64.605972635995229</v>
      </c>
      <c r="BP125" s="44">
        <v>49.23981953555824</v>
      </c>
      <c r="BQ125" s="44">
        <v>0</v>
      </c>
      <c r="BR125" s="44">
        <v>0</v>
      </c>
      <c r="BS125" s="44">
        <v>0</v>
      </c>
      <c r="BT125" s="44">
        <v>0</v>
      </c>
      <c r="BU125" s="44">
        <v>0</v>
      </c>
      <c r="BV125" s="44">
        <v>0</v>
      </c>
      <c r="BW125" s="44">
        <v>0</v>
      </c>
      <c r="BX125" s="44">
        <v>453.40703307192575</v>
      </c>
      <c r="BY125" s="44"/>
      <c r="BZ125" s="44">
        <v>0</v>
      </c>
      <c r="CA125" s="44">
        <v>0</v>
      </c>
      <c r="CB125" s="44">
        <v>193.37328450676108</v>
      </c>
      <c r="CC125" s="44">
        <v>453.40703307192575</v>
      </c>
      <c r="CD125" s="257">
        <v>0.49801694996093704</v>
      </c>
      <c r="CE125" s="44">
        <v>86.028720390529244</v>
      </c>
      <c r="CF125" s="44">
        <v>3.80905178217896</v>
      </c>
      <c r="CG125" s="44">
        <v>-0.96767050140727873</v>
      </c>
      <c r="CH125" s="44">
        <v>2.8413812807716812</v>
      </c>
      <c r="CI125" s="44">
        <v>0.19045089720998298</v>
      </c>
      <c r="CJ125" s="44">
        <v>-4.8383525070364003E-2</v>
      </c>
      <c r="CK125" s="44">
        <v>0.14206737213961898</v>
      </c>
      <c r="CL125" s="44"/>
      <c r="CM125" s="44">
        <v>-8.1887999999999987</v>
      </c>
      <c r="CN125" s="44" t="s">
        <v>552</v>
      </c>
      <c r="CO125" s="44">
        <v>0</v>
      </c>
      <c r="CP125" s="44">
        <v>0</v>
      </c>
      <c r="CQ125" s="44">
        <v>-64.605972635995229</v>
      </c>
      <c r="CR125" s="44">
        <v>0</v>
      </c>
      <c r="CS125" s="44">
        <v>0</v>
      </c>
      <c r="CT125" s="44">
        <v>-64.605972635995229</v>
      </c>
      <c r="CU125" s="44">
        <v>0</v>
      </c>
      <c r="CV125" s="44">
        <v>9999</v>
      </c>
      <c r="CW125" s="257">
        <v>0</v>
      </c>
      <c r="CX125" s="23"/>
      <c r="CY125" s="23"/>
      <c r="CZ125" s="23"/>
      <c r="DA125" s="23"/>
      <c r="DB125" s="23"/>
      <c r="DC125" s="23"/>
      <c r="DD125" s="23"/>
      <c r="DE125" s="23"/>
      <c r="DF125" s="23"/>
      <c r="DG125" s="23"/>
      <c r="DH125" s="23"/>
      <c r="DI125" s="23"/>
      <c r="DJ125" s="23"/>
      <c r="DK125" s="23"/>
      <c r="DL125" s="23"/>
      <c r="DM125" s="23"/>
      <c r="DN125" s="23"/>
      <c r="DO125" s="23"/>
      <c r="DP125" s="23"/>
      <c r="DQ125" s="23"/>
      <c r="DR125" s="23"/>
      <c r="DS125" s="23"/>
      <c r="DT125" s="23"/>
      <c r="DU125" s="23"/>
      <c r="DV125" s="23"/>
      <c r="DW125" s="23"/>
      <c r="DX125" s="23"/>
      <c r="DY125" s="23"/>
      <c r="DZ125" s="23"/>
      <c r="EA125" s="23"/>
    </row>
    <row r="126" spans="1:131">
      <c r="A126" s="23" t="s">
        <v>788</v>
      </c>
      <c r="B126" s="23" t="s">
        <v>872</v>
      </c>
      <c r="C126" s="44">
        <v>15</v>
      </c>
      <c r="D126" s="44">
        <v>605.06626081058732</v>
      </c>
      <c r="E126" s="44">
        <v>-8.1887999999999987</v>
      </c>
      <c r="F126" s="44">
        <v>562.77379746838631</v>
      </c>
      <c r="G126" s="44">
        <v>0</v>
      </c>
      <c r="H126" s="44">
        <v>0</v>
      </c>
      <c r="I126" s="44" t="s">
        <v>742</v>
      </c>
      <c r="J126" s="44"/>
      <c r="K126" s="44"/>
      <c r="L126" s="44">
        <v>650.2033065530884</v>
      </c>
      <c r="M126" s="44">
        <v>0.10988863353135776</v>
      </c>
      <c r="N126" s="44">
        <v>0.10909550665338043</v>
      </c>
      <c r="O126" s="44">
        <v>-8.270688061621426</v>
      </c>
      <c r="P126" s="44">
        <v>0</v>
      </c>
      <c r="Q126" s="44">
        <v>0</v>
      </c>
      <c r="R126" s="44">
        <v>112.22461303019217</v>
      </c>
      <c r="S126" s="44">
        <v>259.33401144548799</v>
      </c>
      <c r="T126" s="44">
        <v>0</v>
      </c>
      <c r="U126" s="44">
        <v>376.56298009299712</v>
      </c>
      <c r="V126" s="44" t="s">
        <v>743</v>
      </c>
      <c r="W126" s="44" t="s">
        <v>743</v>
      </c>
      <c r="X126" s="44" t="s">
        <v>743</v>
      </c>
      <c r="Y126" s="44" t="s">
        <v>743</v>
      </c>
      <c r="Z126" s="44">
        <v>0</v>
      </c>
      <c r="AA126" s="44">
        <v>0</v>
      </c>
      <c r="AB126" s="44">
        <v>0</v>
      </c>
      <c r="AC126" s="44">
        <v>0</v>
      </c>
      <c r="AD126" s="44">
        <v>0</v>
      </c>
      <c r="AE126" s="44">
        <v>0</v>
      </c>
      <c r="AF126" s="44">
        <v>0</v>
      </c>
      <c r="AG126" s="44">
        <v>0</v>
      </c>
      <c r="AH126" s="44">
        <v>112.22461303019217</v>
      </c>
      <c r="AI126" s="44">
        <v>259.33401144548799</v>
      </c>
      <c r="AJ126" s="44">
        <v>0</v>
      </c>
      <c r="AK126" s="44">
        <v>376.56298009299712</v>
      </c>
      <c r="AL126" s="44">
        <v>748.1216045686773</v>
      </c>
      <c r="AM126" s="44">
        <v>337.51968222388143</v>
      </c>
      <c r="AN126" s="44">
        <v>38.828982173636483</v>
      </c>
      <c r="AO126" s="44">
        <v>0</v>
      </c>
      <c r="AP126" s="44">
        <v>0</v>
      </c>
      <c r="AQ126" s="44">
        <v>376.34866439751789</v>
      </c>
      <c r="AR126" s="44">
        <v>112.22461303019217</v>
      </c>
      <c r="AS126" s="276">
        <v>3.3535305155943602</v>
      </c>
      <c r="AT126" s="44">
        <v>337.51968222388143</v>
      </c>
      <c r="AU126" s="44">
        <v>45.961949683860027</v>
      </c>
      <c r="AV126" s="44">
        <v>0</v>
      </c>
      <c r="AW126" s="44">
        <v>0</v>
      </c>
      <c r="AX126" s="44">
        <v>383.48163190774147</v>
      </c>
      <c r="AY126" s="44">
        <v>259.33401144548799</v>
      </c>
      <c r="AZ126" s="276">
        <v>1.4787170790683168</v>
      </c>
      <c r="BA126" s="44">
        <v>337.51968222388143</v>
      </c>
      <c r="BB126" s="44">
        <v>84.790931857496503</v>
      </c>
      <c r="BC126" s="44">
        <v>0</v>
      </c>
      <c r="BD126" s="44">
        <v>0</v>
      </c>
      <c r="BE126" s="44">
        <v>422.31061408137793</v>
      </c>
      <c r="BF126" s="44">
        <v>371.55862447568018</v>
      </c>
      <c r="BG126" s="44">
        <v>32.452724475379625</v>
      </c>
      <c r="BH126" s="276">
        <v>1.1365921452565277</v>
      </c>
      <c r="BI126" s="44">
        <v>12.700156048868628</v>
      </c>
      <c r="BJ126" s="44">
        <v>29.348128946104687</v>
      </c>
      <c r="BK126" s="44">
        <v>0</v>
      </c>
      <c r="BL126" s="44">
        <v>42.614614390529873</v>
      </c>
      <c r="BM126" s="44">
        <v>84.662899385503181</v>
      </c>
      <c r="BN126" s="44">
        <v>337.51968222388143</v>
      </c>
      <c r="BO126" s="44">
        <v>-61.212205469586252</v>
      </c>
      <c r="BP126" s="44">
        <v>84.790931857496503</v>
      </c>
      <c r="BQ126" s="44">
        <v>0</v>
      </c>
      <c r="BR126" s="44">
        <v>0</v>
      </c>
      <c r="BS126" s="44">
        <v>0</v>
      </c>
      <c r="BT126" s="44">
        <v>0</v>
      </c>
      <c r="BU126" s="44">
        <v>0</v>
      </c>
      <c r="BV126" s="44">
        <v>0</v>
      </c>
      <c r="BW126" s="44">
        <v>0</v>
      </c>
      <c r="BX126" s="44">
        <v>748.1216045686773</v>
      </c>
      <c r="BY126" s="44"/>
      <c r="BZ126" s="44">
        <v>0</v>
      </c>
      <c r="CA126" s="44">
        <v>0</v>
      </c>
      <c r="CB126" s="44">
        <v>361.09840861179168</v>
      </c>
      <c r="CC126" s="44">
        <v>748.1216045686773</v>
      </c>
      <c r="CD126" s="257">
        <v>0.52180028665973066</v>
      </c>
      <c r="CE126" s="44">
        <v>81.994558667059607</v>
      </c>
      <c r="CF126" s="44">
        <v>6.1769755626487104</v>
      </c>
      <c r="CG126" s="44">
        <v>-0.96767050320970405</v>
      </c>
      <c r="CH126" s="44">
        <v>5.2093050594390062</v>
      </c>
      <c r="CI126" s="44">
        <v>0.30884657061271698</v>
      </c>
      <c r="CJ126" s="44">
        <v>-4.8383525160485344E-2</v>
      </c>
      <c r="CK126" s="44">
        <v>0.26046304545223165</v>
      </c>
      <c r="CL126" s="44"/>
      <c r="CM126" s="44">
        <v>-8.1887999999999987</v>
      </c>
      <c r="CN126" s="44" t="s">
        <v>542</v>
      </c>
      <c r="CO126" s="44">
        <v>0</v>
      </c>
      <c r="CP126" s="44">
        <v>0</v>
      </c>
      <c r="CQ126" s="44">
        <v>-61.212205469586252</v>
      </c>
      <c r="CR126" s="44">
        <v>0</v>
      </c>
      <c r="CS126" s="44">
        <v>0</v>
      </c>
      <c r="CT126" s="44">
        <v>-61.212205469586252</v>
      </c>
      <c r="CU126" s="44">
        <v>0</v>
      </c>
      <c r="CV126" s="44">
        <v>9999</v>
      </c>
      <c r="CW126" s="257">
        <v>0</v>
      </c>
      <c r="CX126" s="23"/>
      <c r="CY126" s="23"/>
      <c r="CZ126" s="23"/>
      <c r="DA126" s="23"/>
      <c r="DB126" s="23"/>
      <c r="DC126" s="23"/>
      <c r="DD126" s="23"/>
      <c r="DE126" s="23"/>
      <c r="DF126" s="23"/>
      <c r="DG126" s="23"/>
      <c r="DH126" s="23"/>
      <c r="DI126" s="23"/>
      <c r="DJ126" s="23"/>
      <c r="DK126" s="23"/>
      <c r="DL126" s="23"/>
      <c r="DM126" s="23"/>
      <c r="DN126" s="23"/>
      <c r="DO126" s="23"/>
      <c r="DP126" s="23"/>
      <c r="DQ126" s="23"/>
      <c r="DR126" s="23"/>
      <c r="DS126" s="23"/>
      <c r="DT126" s="23"/>
      <c r="DU126" s="23"/>
      <c r="DV126" s="23"/>
      <c r="DW126" s="23"/>
      <c r="DX126" s="23"/>
      <c r="DY126" s="23"/>
      <c r="DZ126" s="23"/>
      <c r="EA126" s="23"/>
    </row>
    <row r="127" spans="1:131">
      <c r="A127" s="23" t="s">
        <v>799</v>
      </c>
      <c r="B127" s="23" t="s">
        <v>873</v>
      </c>
      <c r="C127" s="44">
        <v>15</v>
      </c>
      <c r="D127" s="44">
        <v>516.36254199274424</v>
      </c>
      <c r="E127" s="44">
        <v>-21.381866666666667</v>
      </c>
      <c r="F127" s="44">
        <v>562.77379746838631</v>
      </c>
      <c r="G127" s="44">
        <v>0</v>
      </c>
      <c r="H127" s="44">
        <v>0</v>
      </c>
      <c r="I127" s="44" t="s">
        <v>742</v>
      </c>
      <c r="J127" s="44"/>
      <c r="K127" s="44"/>
      <c r="L127" s="44">
        <v>554.88242185915249</v>
      </c>
      <c r="M127" s="44">
        <v>9.3778777336460839E-2</v>
      </c>
      <c r="N127" s="44">
        <v>9.3101924176136705E-2</v>
      </c>
      <c r="O127" s="44">
        <v>-21.595685494233727</v>
      </c>
      <c r="P127" s="44">
        <v>0</v>
      </c>
      <c r="Q127" s="44">
        <v>0</v>
      </c>
      <c r="R127" s="44">
        <v>112.22461303019217</v>
      </c>
      <c r="S127" s="44">
        <v>259.33401144548799</v>
      </c>
      <c r="T127" s="44">
        <v>0</v>
      </c>
      <c r="U127" s="44">
        <v>376.56298009299712</v>
      </c>
      <c r="V127" s="44" t="s">
        <v>743</v>
      </c>
      <c r="W127" s="44" t="s">
        <v>743</v>
      </c>
      <c r="X127" s="44" t="s">
        <v>743</v>
      </c>
      <c r="Y127" s="44" t="s">
        <v>743</v>
      </c>
      <c r="Z127" s="44">
        <v>0</v>
      </c>
      <c r="AA127" s="44">
        <v>0</v>
      </c>
      <c r="AB127" s="44">
        <v>0</v>
      </c>
      <c r="AC127" s="44">
        <v>0</v>
      </c>
      <c r="AD127" s="44">
        <v>0</v>
      </c>
      <c r="AE127" s="44">
        <v>0</v>
      </c>
      <c r="AF127" s="44">
        <v>0</v>
      </c>
      <c r="AG127" s="44">
        <v>0</v>
      </c>
      <c r="AH127" s="44">
        <v>112.22461303019217</v>
      </c>
      <c r="AI127" s="44">
        <v>259.33401144548799</v>
      </c>
      <c r="AJ127" s="44">
        <v>0</v>
      </c>
      <c r="AK127" s="44">
        <v>376.56298009299712</v>
      </c>
      <c r="AL127" s="44">
        <v>748.1216045686773</v>
      </c>
      <c r="AM127" s="44">
        <v>288.03873620754592</v>
      </c>
      <c r="AN127" s="44">
        <v>33.136588894098615</v>
      </c>
      <c r="AO127" s="44">
        <v>0</v>
      </c>
      <c r="AP127" s="44">
        <v>0</v>
      </c>
      <c r="AQ127" s="44">
        <v>321.17532510164455</v>
      </c>
      <c r="AR127" s="44">
        <v>112.22461303019217</v>
      </c>
      <c r="AS127" s="276">
        <v>2.8618973719716694</v>
      </c>
      <c r="AT127" s="44">
        <v>288.03873620754592</v>
      </c>
      <c r="AU127" s="44">
        <v>39.223851519842164</v>
      </c>
      <c r="AV127" s="44">
        <v>0</v>
      </c>
      <c r="AW127" s="44">
        <v>0</v>
      </c>
      <c r="AX127" s="44">
        <v>327.26258772738811</v>
      </c>
      <c r="AY127" s="44">
        <v>259.33401144548799</v>
      </c>
      <c r="AZ127" s="276">
        <v>1.2619346992061575</v>
      </c>
      <c r="BA127" s="44">
        <v>288.03873620754592</v>
      </c>
      <c r="BB127" s="44">
        <v>72.360440413940779</v>
      </c>
      <c r="BC127" s="44">
        <v>0</v>
      </c>
      <c r="BD127" s="44">
        <v>0</v>
      </c>
      <c r="BE127" s="44">
        <v>360.39917662148673</v>
      </c>
      <c r="BF127" s="44">
        <v>371.55862447568018</v>
      </c>
      <c r="BG127" s="44">
        <v>39.676020019964355</v>
      </c>
      <c r="BH127" s="257">
        <v>0.9699658489425701</v>
      </c>
      <c r="BI127" s="44">
        <v>14.881861690710867</v>
      </c>
      <c r="BJ127" s="44">
        <v>34.389718848847181</v>
      </c>
      <c r="BK127" s="44">
        <v>0</v>
      </c>
      <c r="BL127" s="44">
        <v>49.935197246599017</v>
      </c>
      <c r="BM127" s="44">
        <v>99.206777786157062</v>
      </c>
      <c r="BN127" s="44">
        <v>288.03873620754592</v>
      </c>
      <c r="BO127" s="44">
        <v>-159.83186983725292</v>
      </c>
      <c r="BP127" s="44">
        <v>72.360440413940779</v>
      </c>
      <c r="BQ127" s="44">
        <v>0</v>
      </c>
      <c r="BR127" s="44">
        <v>0</v>
      </c>
      <c r="BS127" s="44">
        <v>0</v>
      </c>
      <c r="BT127" s="44">
        <v>0</v>
      </c>
      <c r="BU127" s="44">
        <v>0</v>
      </c>
      <c r="BV127" s="44">
        <v>0</v>
      </c>
      <c r="BW127" s="44">
        <v>0</v>
      </c>
      <c r="BX127" s="44">
        <v>748.1216045686773</v>
      </c>
      <c r="BY127" s="44"/>
      <c r="BZ127" s="44">
        <v>0</v>
      </c>
      <c r="CA127" s="44">
        <v>0</v>
      </c>
      <c r="CB127" s="44">
        <v>200.56730678423381</v>
      </c>
      <c r="CC127" s="44">
        <v>748.1216045686773</v>
      </c>
      <c r="CD127" s="257">
        <v>0.39693573159934681</v>
      </c>
      <c r="CE127" s="44">
        <v>110.80617367105351</v>
      </c>
      <c r="CF127" s="44">
        <v>5.2714206855351806</v>
      </c>
      <c r="CG127" s="44">
        <v>-2.5266952028253447</v>
      </c>
      <c r="CH127" s="44">
        <v>2.744725482709836</v>
      </c>
      <c r="CI127" s="44">
        <v>0.26356915038309742</v>
      </c>
      <c r="CJ127" s="44">
        <v>-0.12633476014126729</v>
      </c>
      <c r="CK127" s="44">
        <v>0.13723439024183012</v>
      </c>
      <c r="CL127" s="44"/>
      <c r="CM127" s="44">
        <v>-21.381866666666667</v>
      </c>
      <c r="CN127" s="44" t="s">
        <v>542</v>
      </c>
      <c r="CO127" s="44">
        <v>0</v>
      </c>
      <c r="CP127" s="44">
        <v>0</v>
      </c>
      <c r="CQ127" s="44">
        <v>-159.83186983725292</v>
      </c>
      <c r="CR127" s="44">
        <v>0</v>
      </c>
      <c r="CS127" s="44">
        <v>0</v>
      </c>
      <c r="CT127" s="44">
        <v>-159.83186983725292</v>
      </c>
      <c r="CU127" s="44">
        <v>0</v>
      </c>
      <c r="CV127" s="44">
        <v>9999</v>
      </c>
      <c r="CW127" s="257">
        <v>0</v>
      </c>
      <c r="CX127" s="23"/>
      <c r="CY127" s="23"/>
      <c r="CZ127" s="23"/>
      <c r="DA127" s="23"/>
      <c r="DB127" s="23"/>
      <c r="DC127" s="23"/>
      <c r="DD127" s="23"/>
      <c r="DE127" s="23"/>
      <c r="DF127" s="23"/>
      <c r="DG127" s="23"/>
      <c r="DH127" s="23"/>
      <c r="DI127" s="23"/>
      <c r="DJ127" s="23"/>
      <c r="DK127" s="23"/>
      <c r="DL127" s="23"/>
      <c r="DM127" s="23"/>
      <c r="DN127" s="23"/>
      <c r="DO127" s="23"/>
      <c r="DP127" s="23"/>
      <c r="DQ127" s="23"/>
      <c r="DR127" s="23"/>
      <c r="DS127" s="23"/>
      <c r="DT127" s="23"/>
      <c r="DU127" s="23"/>
      <c r="DV127" s="23"/>
      <c r="DW127" s="23"/>
      <c r="DX127" s="23"/>
      <c r="DY127" s="23"/>
      <c r="DZ127" s="23"/>
      <c r="EA127" s="23"/>
    </row>
    <row r="128" spans="1:131">
      <c r="A128" s="23" t="s">
        <v>800</v>
      </c>
      <c r="B128" s="23" t="s">
        <v>874</v>
      </c>
      <c r="C128" s="44">
        <v>15</v>
      </c>
      <c r="D128" s="44">
        <v>479.01383915122801</v>
      </c>
      <c r="E128" s="44">
        <v>-15.0128</v>
      </c>
      <c r="F128" s="44">
        <v>562.77379746838631</v>
      </c>
      <c r="G128" s="44">
        <v>0</v>
      </c>
      <c r="H128" s="44">
        <v>0</v>
      </c>
      <c r="I128" s="44" t="s">
        <v>744</v>
      </c>
      <c r="J128" s="44"/>
      <c r="K128" s="44"/>
      <c r="L128" s="44">
        <v>515.20767908928383</v>
      </c>
      <c r="M128" s="44">
        <v>9.6233011349713057E-2</v>
      </c>
      <c r="N128" s="44">
        <v>9.5538444628866764E-2</v>
      </c>
      <c r="O128" s="44">
        <v>-15.16292828243154</v>
      </c>
      <c r="P128" s="44">
        <v>0</v>
      </c>
      <c r="Q128" s="44">
        <v>0</v>
      </c>
      <c r="R128" s="44">
        <v>112.22461303019217</v>
      </c>
      <c r="S128" s="44">
        <v>259.33401144548799</v>
      </c>
      <c r="T128" s="44">
        <v>0</v>
      </c>
      <c r="U128" s="44">
        <v>376.56298009299712</v>
      </c>
      <c r="V128" s="44" t="s">
        <v>743</v>
      </c>
      <c r="W128" s="44" t="s">
        <v>743</v>
      </c>
      <c r="X128" s="44" t="s">
        <v>743</v>
      </c>
      <c r="Y128" s="44" t="s">
        <v>743</v>
      </c>
      <c r="Z128" s="44">
        <v>0</v>
      </c>
      <c r="AA128" s="44">
        <v>0</v>
      </c>
      <c r="AB128" s="44">
        <v>0</v>
      </c>
      <c r="AC128" s="44">
        <v>0</v>
      </c>
      <c r="AD128" s="44">
        <v>0</v>
      </c>
      <c r="AE128" s="44">
        <v>0</v>
      </c>
      <c r="AF128" s="44">
        <v>0</v>
      </c>
      <c r="AG128" s="44">
        <v>0</v>
      </c>
      <c r="AH128" s="44">
        <v>112.22461303019217</v>
      </c>
      <c r="AI128" s="44">
        <v>259.33401144548799</v>
      </c>
      <c r="AJ128" s="44">
        <v>0</v>
      </c>
      <c r="AK128" s="44">
        <v>376.56298009299712</v>
      </c>
      <c r="AL128" s="44">
        <v>748.1216045686773</v>
      </c>
      <c r="AM128" s="44">
        <v>273.83496425103897</v>
      </c>
      <c r="AN128" s="44">
        <v>34.003788764441076</v>
      </c>
      <c r="AO128" s="44">
        <v>0</v>
      </c>
      <c r="AP128" s="44">
        <v>0</v>
      </c>
      <c r="AQ128" s="44">
        <v>307.83875301548005</v>
      </c>
      <c r="AR128" s="44">
        <v>112.22461303019217</v>
      </c>
      <c r="AS128" s="276">
        <v>2.7430591623662908</v>
      </c>
      <c r="AT128" s="44">
        <v>273.83496425103897</v>
      </c>
      <c r="AU128" s="44">
        <v>40.250357870904658</v>
      </c>
      <c r="AV128" s="44">
        <v>0</v>
      </c>
      <c r="AW128" s="44">
        <v>0</v>
      </c>
      <c r="AX128" s="44">
        <v>314.08532212194365</v>
      </c>
      <c r="AY128" s="44">
        <v>259.33401144548799</v>
      </c>
      <c r="AZ128" s="276">
        <v>1.2111227539005789</v>
      </c>
      <c r="BA128" s="44">
        <v>273.83496425103897</v>
      </c>
      <c r="BB128" s="44">
        <v>74.254146635345734</v>
      </c>
      <c r="BC128" s="44">
        <v>0</v>
      </c>
      <c r="BD128" s="44">
        <v>0</v>
      </c>
      <c r="BE128" s="44">
        <v>348.08911088638473</v>
      </c>
      <c r="BF128" s="44">
        <v>371.55862447568018</v>
      </c>
      <c r="BG128" s="44">
        <v>42.460904112882567</v>
      </c>
      <c r="BH128" s="257">
        <v>0.93683496481231154</v>
      </c>
      <c r="BI128" s="44">
        <v>16.027873403035123</v>
      </c>
      <c r="BJ128" s="44">
        <v>37.03797760863106</v>
      </c>
      <c r="BK128" s="44">
        <v>0</v>
      </c>
      <c r="BL128" s="44">
        <v>53.780571037268281</v>
      </c>
      <c r="BM128" s="44">
        <v>106.84642204893446</v>
      </c>
      <c r="BN128" s="44">
        <v>273.83496425103897</v>
      </c>
      <c r="BO128" s="44">
        <v>-120.51637678887656</v>
      </c>
      <c r="BP128" s="44">
        <v>74.254146635345734</v>
      </c>
      <c r="BQ128" s="44">
        <v>0</v>
      </c>
      <c r="BR128" s="44">
        <v>0</v>
      </c>
      <c r="BS128" s="44">
        <v>0</v>
      </c>
      <c r="BT128" s="44">
        <v>0</v>
      </c>
      <c r="BU128" s="44">
        <v>0</v>
      </c>
      <c r="BV128" s="44">
        <v>0</v>
      </c>
      <c r="BW128" s="44">
        <v>0</v>
      </c>
      <c r="BX128" s="44">
        <v>748.1216045686773</v>
      </c>
      <c r="BY128" s="44"/>
      <c r="BZ128" s="44">
        <v>0</v>
      </c>
      <c r="CA128" s="44">
        <v>0</v>
      </c>
      <c r="CB128" s="44">
        <v>227.57273409750817</v>
      </c>
      <c r="CC128" s="44">
        <v>748.1216045686773</v>
      </c>
      <c r="CD128" s="257">
        <v>0.40072978427949063</v>
      </c>
      <c r="CE128" s="44">
        <v>113.45357486703668</v>
      </c>
      <c r="CF128" s="44">
        <v>4.8944978604704419</v>
      </c>
      <c r="CG128" s="44">
        <v>-1.7740626090444918</v>
      </c>
      <c r="CH128" s="44">
        <v>3.1204352514259499</v>
      </c>
      <c r="CI128" s="44">
        <v>0.24472364756740977</v>
      </c>
      <c r="CJ128" s="44">
        <v>-8.8703130452224513E-2</v>
      </c>
      <c r="CK128" s="44">
        <v>0.15602051711518528</v>
      </c>
      <c r="CL128" s="44"/>
      <c r="CM128" s="44">
        <v>-15.0128</v>
      </c>
      <c r="CN128" s="44" t="s">
        <v>543</v>
      </c>
      <c r="CO128" s="44">
        <v>0</v>
      </c>
      <c r="CP128" s="44">
        <v>0</v>
      </c>
      <c r="CQ128" s="44">
        <v>-120.51637678887656</v>
      </c>
      <c r="CR128" s="44">
        <v>0</v>
      </c>
      <c r="CS128" s="44">
        <v>0</v>
      </c>
      <c r="CT128" s="44">
        <v>-120.51637678887656</v>
      </c>
      <c r="CU128" s="44">
        <v>0</v>
      </c>
      <c r="CV128" s="44">
        <v>9999</v>
      </c>
      <c r="CW128" s="257">
        <v>0</v>
      </c>
      <c r="CX128" s="23"/>
      <c r="CY128" s="23"/>
      <c r="CZ128" s="23"/>
      <c r="DA128" s="23"/>
      <c r="DB128" s="23"/>
      <c r="DC128" s="23"/>
      <c r="DD128" s="23"/>
      <c r="DE128" s="23"/>
      <c r="DF128" s="23"/>
      <c r="DG128" s="23"/>
      <c r="DH128" s="23"/>
      <c r="DI128" s="23"/>
      <c r="DJ128" s="23"/>
      <c r="DK128" s="23"/>
      <c r="DL128" s="23"/>
      <c r="DM128" s="23"/>
      <c r="DN128" s="23"/>
      <c r="DO128" s="23"/>
      <c r="DP128" s="23"/>
      <c r="DQ128" s="23"/>
      <c r="DR128" s="23"/>
      <c r="DS128" s="23"/>
      <c r="DT128" s="23"/>
      <c r="DU128" s="23"/>
      <c r="DV128" s="23"/>
      <c r="DW128" s="23"/>
      <c r="DX128" s="23"/>
      <c r="DY128" s="23"/>
      <c r="DZ128" s="23"/>
      <c r="EA128" s="23"/>
    </row>
    <row r="129" spans="1:131">
      <c r="A129" s="23" t="s">
        <v>821</v>
      </c>
      <c r="B129" s="23" t="s">
        <v>875</v>
      </c>
      <c r="C129" s="44">
        <v>15</v>
      </c>
      <c r="D129" s="44">
        <v>0</v>
      </c>
      <c r="E129" s="44">
        <v>-19.562133333333332</v>
      </c>
      <c r="F129" s="44">
        <v>0</v>
      </c>
      <c r="G129" s="44">
        <v>0</v>
      </c>
      <c r="H129" s="44">
        <v>0</v>
      </c>
      <c r="I129" s="44" t="s">
        <v>745</v>
      </c>
      <c r="J129" s="44"/>
      <c r="K129" s="44"/>
      <c r="L129" s="44">
        <v>0</v>
      </c>
      <c r="M129" s="44">
        <v>0</v>
      </c>
      <c r="N129" s="44">
        <v>0</v>
      </c>
      <c r="O129" s="44">
        <v>-19.757754832274252</v>
      </c>
      <c r="P129" s="44">
        <v>0</v>
      </c>
      <c r="Q129" s="44">
        <v>0</v>
      </c>
      <c r="R129" s="44">
        <v>0</v>
      </c>
      <c r="S129" s="44">
        <v>0</v>
      </c>
      <c r="T129" s="44">
        <v>0</v>
      </c>
      <c r="U129" s="44">
        <v>0</v>
      </c>
      <c r="V129" s="44" t="s">
        <v>743</v>
      </c>
      <c r="W129" s="44" t="s">
        <v>743</v>
      </c>
      <c r="X129" s="44" t="s">
        <v>743</v>
      </c>
      <c r="Y129" s="44" t="s">
        <v>743</v>
      </c>
      <c r="Z129" s="44">
        <v>0</v>
      </c>
      <c r="AA129" s="44">
        <v>0</v>
      </c>
      <c r="AB129" s="44">
        <v>0</v>
      </c>
      <c r="AC129" s="44">
        <v>0</v>
      </c>
      <c r="AD129" s="44">
        <v>0</v>
      </c>
      <c r="AE129" s="44">
        <v>0</v>
      </c>
      <c r="AF129" s="44">
        <v>0</v>
      </c>
      <c r="AG129" s="44">
        <v>0</v>
      </c>
      <c r="AH129" s="44">
        <v>0</v>
      </c>
      <c r="AI129" s="44">
        <v>0</v>
      </c>
      <c r="AJ129" s="44">
        <v>0</v>
      </c>
      <c r="AK129" s="44">
        <v>0</v>
      </c>
      <c r="AL129" s="44">
        <v>0</v>
      </c>
      <c r="AM129" s="44">
        <v>0</v>
      </c>
      <c r="AN129" s="44">
        <v>0</v>
      </c>
      <c r="AO129" s="44">
        <v>0</v>
      </c>
      <c r="AP129" s="44">
        <v>0</v>
      </c>
      <c r="AQ129" s="44">
        <v>0</v>
      </c>
      <c r="AR129" s="44">
        <v>0</v>
      </c>
      <c r="AS129" s="276">
        <v>9999</v>
      </c>
      <c r="AT129" s="44">
        <v>0</v>
      </c>
      <c r="AU129" s="44">
        <v>0</v>
      </c>
      <c r="AV129" s="44">
        <v>0</v>
      </c>
      <c r="AW129" s="44">
        <v>0</v>
      </c>
      <c r="AX129" s="44">
        <v>0</v>
      </c>
      <c r="AY129" s="44">
        <v>0</v>
      </c>
      <c r="AZ129" s="276">
        <v>9999</v>
      </c>
      <c r="BA129" s="44">
        <v>0</v>
      </c>
      <c r="BB129" s="44">
        <v>0</v>
      </c>
      <c r="BC129" s="44">
        <v>0</v>
      </c>
      <c r="BD129" s="44">
        <v>0</v>
      </c>
      <c r="BE129" s="44">
        <v>0</v>
      </c>
      <c r="BF129" s="44">
        <v>0</v>
      </c>
      <c r="BG129" s="44">
        <v>9999</v>
      </c>
      <c r="BH129" s="276">
        <v>9999</v>
      </c>
      <c r="BI129" s="44">
        <v>9999</v>
      </c>
      <c r="BJ129" s="44">
        <v>9999</v>
      </c>
      <c r="BK129" s="44">
        <v>9999</v>
      </c>
      <c r="BL129" s="44">
        <v>9999</v>
      </c>
      <c r="BM129" s="44">
        <v>9999</v>
      </c>
      <c r="BN129" s="44">
        <v>0</v>
      </c>
      <c r="BO129" s="44">
        <v>-156.2431233689492</v>
      </c>
      <c r="BP129" s="44">
        <v>0</v>
      </c>
      <c r="BQ129" s="44">
        <v>0</v>
      </c>
      <c r="BR129" s="44">
        <v>0</v>
      </c>
      <c r="BS129" s="44">
        <v>0</v>
      </c>
      <c r="BT129" s="44">
        <v>0</v>
      </c>
      <c r="BU129" s="44">
        <v>0</v>
      </c>
      <c r="BV129" s="44">
        <v>0</v>
      </c>
      <c r="BW129" s="44">
        <v>0</v>
      </c>
      <c r="BX129" s="44">
        <v>0</v>
      </c>
      <c r="BY129" s="44"/>
      <c r="BZ129" s="44">
        <v>0</v>
      </c>
      <c r="CA129" s="44">
        <v>0</v>
      </c>
      <c r="CB129" s="44">
        <v>-156.2431233689492</v>
      </c>
      <c r="CC129" s="44">
        <v>0</v>
      </c>
      <c r="CD129" s="257">
        <v>0</v>
      </c>
      <c r="CE129" s="44">
        <v>9999</v>
      </c>
      <c r="CF129" s="44">
        <v>0</v>
      </c>
      <c r="CG129" s="44">
        <v>-2.3116573153760887</v>
      </c>
      <c r="CH129" s="44">
        <v>-2.3116573153760887</v>
      </c>
      <c r="CI129" s="44">
        <v>0</v>
      </c>
      <c r="CJ129" s="44">
        <v>-0.11558286576880437</v>
      </c>
      <c r="CK129" s="44">
        <v>-0.11558286576880437</v>
      </c>
      <c r="CL129" s="44"/>
      <c r="CM129" s="44">
        <v>-19.562133333333332</v>
      </c>
      <c r="CN129" s="44" t="s">
        <v>544</v>
      </c>
      <c r="CO129" s="44">
        <v>0</v>
      </c>
      <c r="CP129" s="44">
        <v>0</v>
      </c>
      <c r="CQ129" s="44">
        <v>-156.2431233689492</v>
      </c>
      <c r="CR129" s="44">
        <v>0</v>
      </c>
      <c r="CS129" s="44">
        <v>0</v>
      </c>
      <c r="CT129" s="44">
        <v>-156.2431233689492</v>
      </c>
      <c r="CU129" s="44">
        <v>0</v>
      </c>
      <c r="CV129" s="44">
        <v>9999</v>
      </c>
      <c r="CW129" s="257">
        <v>0</v>
      </c>
      <c r="CX129" s="23"/>
      <c r="CY129" s="23"/>
      <c r="CZ129" s="23"/>
      <c r="DA129" s="23"/>
      <c r="DB129" s="23"/>
      <c r="DC129" s="23"/>
      <c r="DD129" s="23"/>
      <c r="DE129" s="23"/>
      <c r="DF129" s="23"/>
      <c r="DG129" s="23"/>
      <c r="DH129" s="23"/>
      <c r="DI129" s="23"/>
      <c r="DJ129" s="23"/>
      <c r="DK129" s="23"/>
      <c r="DL129" s="23"/>
      <c r="DM129" s="23"/>
      <c r="DN129" s="23"/>
      <c r="DO129" s="23"/>
      <c r="DP129" s="23"/>
      <c r="DQ129" s="23"/>
      <c r="DR129" s="23"/>
      <c r="DS129" s="23"/>
      <c r="DT129" s="23"/>
      <c r="DU129" s="23"/>
      <c r="DV129" s="23"/>
      <c r="DW129" s="23"/>
      <c r="DX129" s="23"/>
      <c r="DY129" s="23"/>
      <c r="DZ129" s="23"/>
      <c r="EA129" s="23"/>
    </row>
    <row r="130" spans="1:131">
      <c r="A130" s="23" t="s">
        <v>822</v>
      </c>
      <c r="B130" s="23" t="s">
        <v>876</v>
      </c>
      <c r="C130" s="44">
        <v>15</v>
      </c>
      <c r="D130" s="44">
        <v>0</v>
      </c>
      <c r="E130" s="44">
        <v>-17.7424</v>
      </c>
      <c r="F130" s="44">
        <v>0</v>
      </c>
      <c r="G130" s="44">
        <v>0</v>
      </c>
      <c r="H130" s="44">
        <v>0</v>
      </c>
      <c r="I130" s="44" t="s">
        <v>745</v>
      </c>
      <c r="J130" s="44"/>
      <c r="K130" s="44"/>
      <c r="L130" s="44">
        <v>0</v>
      </c>
      <c r="M130" s="44">
        <v>0</v>
      </c>
      <c r="N130" s="44">
        <v>0</v>
      </c>
      <c r="O130" s="44">
        <v>-17.919824150202228</v>
      </c>
      <c r="P130" s="44">
        <v>0</v>
      </c>
      <c r="Q130" s="44">
        <v>0</v>
      </c>
      <c r="R130" s="44">
        <v>0</v>
      </c>
      <c r="S130" s="44">
        <v>0</v>
      </c>
      <c r="T130" s="44">
        <v>0</v>
      </c>
      <c r="U130" s="44">
        <v>0</v>
      </c>
      <c r="V130" s="44" t="s">
        <v>743</v>
      </c>
      <c r="W130" s="44" t="s">
        <v>743</v>
      </c>
      <c r="X130" s="44" t="s">
        <v>743</v>
      </c>
      <c r="Y130" s="44" t="s">
        <v>743</v>
      </c>
      <c r="Z130" s="44">
        <v>0</v>
      </c>
      <c r="AA130" s="44">
        <v>0</v>
      </c>
      <c r="AB130" s="44">
        <v>0</v>
      </c>
      <c r="AC130" s="44">
        <v>0</v>
      </c>
      <c r="AD130" s="44">
        <v>0</v>
      </c>
      <c r="AE130" s="44">
        <v>0</v>
      </c>
      <c r="AF130" s="44">
        <v>0</v>
      </c>
      <c r="AG130" s="44">
        <v>0</v>
      </c>
      <c r="AH130" s="44">
        <v>0</v>
      </c>
      <c r="AI130" s="44">
        <v>0</v>
      </c>
      <c r="AJ130" s="44">
        <v>0</v>
      </c>
      <c r="AK130" s="44">
        <v>0</v>
      </c>
      <c r="AL130" s="44">
        <v>0</v>
      </c>
      <c r="AM130" s="44">
        <v>0</v>
      </c>
      <c r="AN130" s="44">
        <v>0</v>
      </c>
      <c r="AO130" s="44">
        <v>0</v>
      </c>
      <c r="AP130" s="44">
        <v>0</v>
      </c>
      <c r="AQ130" s="44">
        <v>0</v>
      </c>
      <c r="AR130" s="44">
        <v>0</v>
      </c>
      <c r="AS130" s="276">
        <v>9999</v>
      </c>
      <c r="AT130" s="44">
        <v>0</v>
      </c>
      <c r="AU130" s="44">
        <v>0</v>
      </c>
      <c r="AV130" s="44">
        <v>0</v>
      </c>
      <c r="AW130" s="44">
        <v>0</v>
      </c>
      <c r="AX130" s="44">
        <v>0</v>
      </c>
      <c r="AY130" s="44">
        <v>0</v>
      </c>
      <c r="AZ130" s="276">
        <v>9999</v>
      </c>
      <c r="BA130" s="44">
        <v>0</v>
      </c>
      <c r="BB130" s="44">
        <v>0</v>
      </c>
      <c r="BC130" s="44">
        <v>0</v>
      </c>
      <c r="BD130" s="44">
        <v>0</v>
      </c>
      <c r="BE130" s="44">
        <v>0</v>
      </c>
      <c r="BF130" s="44">
        <v>0</v>
      </c>
      <c r="BG130" s="44">
        <v>9999</v>
      </c>
      <c r="BH130" s="276">
        <v>9999</v>
      </c>
      <c r="BI130" s="44">
        <v>9999</v>
      </c>
      <c r="BJ130" s="44">
        <v>9999</v>
      </c>
      <c r="BK130" s="44">
        <v>9999</v>
      </c>
      <c r="BL130" s="44">
        <v>9999</v>
      </c>
      <c r="BM130" s="44">
        <v>9999</v>
      </c>
      <c r="BN130" s="44">
        <v>0</v>
      </c>
      <c r="BO130" s="44">
        <v>-141.70887933462839</v>
      </c>
      <c r="BP130" s="44">
        <v>0</v>
      </c>
      <c r="BQ130" s="44">
        <v>0</v>
      </c>
      <c r="BR130" s="44">
        <v>0</v>
      </c>
      <c r="BS130" s="44">
        <v>0</v>
      </c>
      <c r="BT130" s="44">
        <v>0</v>
      </c>
      <c r="BU130" s="44">
        <v>0</v>
      </c>
      <c r="BV130" s="44">
        <v>0</v>
      </c>
      <c r="BW130" s="44">
        <v>0</v>
      </c>
      <c r="BX130" s="44">
        <v>0</v>
      </c>
      <c r="BY130" s="44"/>
      <c r="BZ130" s="44">
        <v>0</v>
      </c>
      <c r="CA130" s="44">
        <v>0</v>
      </c>
      <c r="CB130" s="44">
        <v>-141.70887933462839</v>
      </c>
      <c r="CC130" s="44">
        <v>0</v>
      </c>
      <c r="CD130" s="257">
        <v>0</v>
      </c>
      <c r="CE130" s="44">
        <v>9999</v>
      </c>
      <c r="CF130" s="44">
        <v>0</v>
      </c>
      <c r="CG130" s="44">
        <v>-2.0966194255736608</v>
      </c>
      <c r="CH130" s="44">
        <v>-2.0966194255736608</v>
      </c>
      <c r="CI130" s="44">
        <v>0</v>
      </c>
      <c r="CJ130" s="44">
        <v>-0.10483097127868304</v>
      </c>
      <c r="CK130" s="44">
        <v>-0.10483097127868304</v>
      </c>
      <c r="CL130" s="44"/>
      <c r="CM130" s="44">
        <v>-17.7424</v>
      </c>
      <c r="CN130" s="44" t="s">
        <v>544</v>
      </c>
      <c r="CO130" s="44">
        <v>0</v>
      </c>
      <c r="CP130" s="44">
        <v>0</v>
      </c>
      <c r="CQ130" s="44">
        <v>-141.70887933462839</v>
      </c>
      <c r="CR130" s="44">
        <v>0</v>
      </c>
      <c r="CS130" s="44">
        <v>0</v>
      </c>
      <c r="CT130" s="44">
        <v>-141.70887933462839</v>
      </c>
      <c r="CU130" s="44">
        <v>0</v>
      </c>
      <c r="CV130" s="44">
        <v>9999</v>
      </c>
      <c r="CW130" s="257">
        <v>0</v>
      </c>
      <c r="CX130" s="23"/>
      <c r="CY130" s="23"/>
      <c r="CZ130" s="23"/>
      <c r="DA130" s="23"/>
      <c r="DB130" s="23"/>
      <c r="DC130" s="23"/>
      <c r="DD130" s="23"/>
      <c r="DE130" s="23"/>
      <c r="DF130" s="23"/>
      <c r="DG130" s="23"/>
      <c r="DH130" s="23"/>
      <c r="DI130" s="23"/>
      <c r="DJ130" s="23"/>
      <c r="DK130" s="23"/>
      <c r="DL130" s="23"/>
      <c r="DM130" s="23"/>
      <c r="DN130" s="23"/>
      <c r="DO130" s="23"/>
      <c r="DP130" s="23"/>
      <c r="DQ130" s="23"/>
      <c r="DR130" s="23"/>
      <c r="DS130" s="23"/>
      <c r="DT130" s="23"/>
      <c r="DU130" s="23"/>
      <c r="DV130" s="23"/>
      <c r="DW130" s="23"/>
      <c r="DX130" s="23"/>
      <c r="DY130" s="23"/>
      <c r="DZ130" s="23"/>
      <c r="EA130" s="23"/>
    </row>
    <row r="131" spans="1:131">
      <c r="A131" s="23" t="s">
        <v>823</v>
      </c>
      <c r="B131" s="23" t="s">
        <v>877</v>
      </c>
      <c r="C131" s="44">
        <v>15</v>
      </c>
      <c r="D131" s="44">
        <v>0</v>
      </c>
      <c r="E131" s="44">
        <v>-14.102933333333333</v>
      </c>
      <c r="F131" s="44">
        <v>0</v>
      </c>
      <c r="G131" s="44">
        <v>0</v>
      </c>
      <c r="H131" s="44">
        <v>0</v>
      </c>
      <c r="I131" s="44" t="s">
        <v>745</v>
      </c>
      <c r="J131" s="44"/>
      <c r="K131" s="44"/>
      <c r="L131" s="44">
        <v>0</v>
      </c>
      <c r="M131" s="44">
        <v>0</v>
      </c>
      <c r="N131" s="44">
        <v>0</v>
      </c>
      <c r="O131" s="44">
        <v>-14.24396278605818</v>
      </c>
      <c r="P131" s="44">
        <v>0</v>
      </c>
      <c r="Q131" s="44">
        <v>0</v>
      </c>
      <c r="R131" s="44">
        <v>0</v>
      </c>
      <c r="S131" s="44">
        <v>0</v>
      </c>
      <c r="T131" s="44">
        <v>0</v>
      </c>
      <c r="U131" s="44">
        <v>0</v>
      </c>
      <c r="V131" s="44" t="s">
        <v>743</v>
      </c>
      <c r="W131" s="44" t="s">
        <v>743</v>
      </c>
      <c r="X131" s="44" t="s">
        <v>743</v>
      </c>
      <c r="Y131" s="44" t="s">
        <v>743</v>
      </c>
      <c r="Z131" s="44">
        <v>0</v>
      </c>
      <c r="AA131" s="44">
        <v>0</v>
      </c>
      <c r="AB131" s="44">
        <v>0</v>
      </c>
      <c r="AC131" s="44">
        <v>0</v>
      </c>
      <c r="AD131" s="44">
        <v>0</v>
      </c>
      <c r="AE131" s="44">
        <v>0</v>
      </c>
      <c r="AF131" s="44">
        <v>0</v>
      </c>
      <c r="AG131" s="44">
        <v>0</v>
      </c>
      <c r="AH131" s="44">
        <v>0</v>
      </c>
      <c r="AI131" s="44">
        <v>0</v>
      </c>
      <c r="AJ131" s="44">
        <v>0</v>
      </c>
      <c r="AK131" s="44">
        <v>0</v>
      </c>
      <c r="AL131" s="44">
        <v>0</v>
      </c>
      <c r="AM131" s="44">
        <v>0</v>
      </c>
      <c r="AN131" s="44">
        <v>0</v>
      </c>
      <c r="AO131" s="44">
        <v>0</v>
      </c>
      <c r="AP131" s="44">
        <v>0</v>
      </c>
      <c r="AQ131" s="44">
        <v>0</v>
      </c>
      <c r="AR131" s="44">
        <v>0</v>
      </c>
      <c r="AS131" s="276">
        <v>9999</v>
      </c>
      <c r="AT131" s="44">
        <v>0</v>
      </c>
      <c r="AU131" s="44">
        <v>0</v>
      </c>
      <c r="AV131" s="44">
        <v>0</v>
      </c>
      <c r="AW131" s="44">
        <v>0</v>
      </c>
      <c r="AX131" s="44">
        <v>0</v>
      </c>
      <c r="AY131" s="44">
        <v>0</v>
      </c>
      <c r="AZ131" s="276">
        <v>9999</v>
      </c>
      <c r="BA131" s="44">
        <v>0</v>
      </c>
      <c r="BB131" s="44">
        <v>0</v>
      </c>
      <c r="BC131" s="44">
        <v>0</v>
      </c>
      <c r="BD131" s="44">
        <v>0</v>
      </c>
      <c r="BE131" s="44">
        <v>0</v>
      </c>
      <c r="BF131" s="44">
        <v>0</v>
      </c>
      <c r="BG131" s="44">
        <v>9999</v>
      </c>
      <c r="BH131" s="276">
        <v>9999</v>
      </c>
      <c r="BI131" s="44">
        <v>9999</v>
      </c>
      <c r="BJ131" s="44">
        <v>9999</v>
      </c>
      <c r="BK131" s="44">
        <v>9999</v>
      </c>
      <c r="BL131" s="44">
        <v>9999</v>
      </c>
      <c r="BM131" s="44">
        <v>9999</v>
      </c>
      <c r="BN131" s="44">
        <v>0</v>
      </c>
      <c r="BO131" s="44">
        <v>-112.64039126598654</v>
      </c>
      <c r="BP131" s="44">
        <v>0</v>
      </c>
      <c r="BQ131" s="44">
        <v>0</v>
      </c>
      <c r="BR131" s="44">
        <v>0</v>
      </c>
      <c r="BS131" s="44">
        <v>0</v>
      </c>
      <c r="BT131" s="44">
        <v>0</v>
      </c>
      <c r="BU131" s="44">
        <v>0</v>
      </c>
      <c r="BV131" s="44">
        <v>0</v>
      </c>
      <c r="BW131" s="44">
        <v>0</v>
      </c>
      <c r="BX131" s="44">
        <v>0</v>
      </c>
      <c r="BY131" s="44"/>
      <c r="BZ131" s="44">
        <v>0</v>
      </c>
      <c r="CA131" s="44">
        <v>0</v>
      </c>
      <c r="CB131" s="44">
        <v>-112.64039126598654</v>
      </c>
      <c r="CC131" s="44">
        <v>0</v>
      </c>
      <c r="CD131" s="257">
        <v>0</v>
      </c>
      <c r="CE131" s="44">
        <v>9999</v>
      </c>
      <c r="CF131" s="44">
        <v>0</v>
      </c>
      <c r="CG131" s="44">
        <v>-1.6665436459688066</v>
      </c>
      <c r="CH131" s="44">
        <v>-1.6665436459688066</v>
      </c>
      <c r="CI131" s="44">
        <v>0</v>
      </c>
      <c r="CJ131" s="44">
        <v>-8.3327182298440355E-2</v>
      </c>
      <c r="CK131" s="44">
        <v>-8.3327182298440355E-2</v>
      </c>
      <c r="CL131" s="44"/>
      <c r="CM131" s="44">
        <v>-14.102933333333333</v>
      </c>
      <c r="CN131" s="44" t="s">
        <v>544</v>
      </c>
      <c r="CO131" s="44">
        <v>0</v>
      </c>
      <c r="CP131" s="44">
        <v>0</v>
      </c>
      <c r="CQ131" s="44">
        <v>-112.64039126598654</v>
      </c>
      <c r="CR131" s="44">
        <v>0</v>
      </c>
      <c r="CS131" s="44">
        <v>0</v>
      </c>
      <c r="CT131" s="44">
        <v>-112.64039126598654</v>
      </c>
      <c r="CU131" s="44">
        <v>0</v>
      </c>
      <c r="CV131" s="44">
        <v>9999</v>
      </c>
      <c r="CW131" s="257">
        <v>0</v>
      </c>
      <c r="CX131" s="23"/>
      <c r="CY131" s="23"/>
      <c r="CZ131" s="23"/>
      <c r="DA131" s="23"/>
      <c r="DB131" s="23"/>
      <c r="DC131" s="23"/>
      <c r="DD131" s="23"/>
      <c r="DE131" s="23"/>
      <c r="DF131" s="23"/>
      <c r="DG131" s="23"/>
      <c r="DH131" s="23"/>
      <c r="DI131" s="23"/>
      <c r="DJ131" s="23"/>
      <c r="DK131" s="23"/>
      <c r="DL131" s="23"/>
      <c r="DM131" s="23"/>
      <c r="DN131" s="23"/>
      <c r="DO131" s="23"/>
      <c r="DP131" s="23"/>
      <c r="DQ131" s="23"/>
      <c r="DR131" s="23"/>
      <c r="DS131" s="23"/>
      <c r="DT131" s="23"/>
      <c r="DU131" s="23"/>
      <c r="DV131" s="23"/>
      <c r="DW131" s="23"/>
      <c r="DX131" s="23"/>
      <c r="DY131" s="23"/>
      <c r="DZ131" s="23"/>
      <c r="EA131" s="23"/>
    </row>
    <row r="132" spans="1:131">
      <c r="A132" s="23" t="s">
        <v>824</v>
      </c>
      <c r="B132" s="23" t="s">
        <v>878</v>
      </c>
      <c r="C132" s="44">
        <v>15</v>
      </c>
      <c r="D132" s="44">
        <v>0</v>
      </c>
      <c r="E132" s="44">
        <v>-21.8368</v>
      </c>
      <c r="F132" s="44">
        <v>0</v>
      </c>
      <c r="G132" s="44">
        <v>0</v>
      </c>
      <c r="H132" s="44">
        <v>0</v>
      </c>
      <c r="I132" s="44" t="s">
        <v>745</v>
      </c>
      <c r="J132" s="44"/>
      <c r="K132" s="44"/>
      <c r="L132" s="44">
        <v>0</v>
      </c>
      <c r="M132" s="44">
        <v>0</v>
      </c>
      <c r="N132" s="44">
        <v>0</v>
      </c>
      <c r="O132" s="44">
        <v>-22.055168184864282</v>
      </c>
      <c r="P132" s="44">
        <v>0</v>
      </c>
      <c r="Q132" s="44">
        <v>0</v>
      </c>
      <c r="R132" s="44">
        <v>0</v>
      </c>
      <c r="S132" s="44">
        <v>0</v>
      </c>
      <c r="T132" s="44">
        <v>0</v>
      </c>
      <c r="U132" s="44">
        <v>0</v>
      </c>
      <c r="V132" s="44" t="s">
        <v>743</v>
      </c>
      <c r="W132" s="44" t="s">
        <v>743</v>
      </c>
      <c r="X132" s="44" t="s">
        <v>743</v>
      </c>
      <c r="Y132" s="44" t="s">
        <v>743</v>
      </c>
      <c r="Z132" s="44">
        <v>0</v>
      </c>
      <c r="AA132" s="44">
        <v>0</v>
      </c>
      <c r="AB132" s="44">
        <v>0</v>
      </c>
      <c r="AC132" s="44">
        <v>0</v>
      </c>
      <c r="AD132" s="44">
        <v>0</v>
      </c>
      <c r="AE132" s="44">
        <v>0</v>
      </c>
      <c r="AF132" s="44">
        <v>0</v>
      </c>
      <c r="AG132" s="44">
        <v>0</v>
      </c>
      <c r="AH132" s="44">
        <v>0</v>
      </c>
      <c r="AI132" s="44">
        <v>0</v>
      </c>
      <c r="AJ132" s="44">
        <v>0</v>
      </c>
      <c r="AK132" s="44">
        <v>0</v>
      </c>
      <c r="AL132" s="44">
        <v>0</v>
      </c>
      <c r="AM132" s="44">
        <v>0</v>
      </c>
      <c r="AN132" s="44">
        <v>0</v>
      </c>
      <c r="AO132" s="44">
        <v>0</v>
      </c>
      <c r="AP132" s="44">
        <v>0</v>
      </c>
      <c r="AQ132" s="44">
        <v>0</v>
      </c>
      <c r="AR132" s="44">
        <v>0</v>
      </c>
      <c r="AS132" s="276">
        <v>9999</v>
      </c>
      <c r="AT132" s="44">
        <v>0</v>
      </c>
      <c r="AU132" s="44">
        <v>0</v>
      </c>
      <c r="AV132" s="44">
        <v>0</v>
      </c>
      <c r="AW132" s="44">
        <v>0</v>
      </c>
      <c r="AX132" s="44">
        <v>0</v>
      </c>
      <c r="AY132" s="44">
        <v>0</v>
      </c>
      <c r="AZ132" s="276">
        <v>9999</v>
      </c>
      <c r="BA132" s="44">
        <v>0</v>
      </c>
      <c r="BB132" s="44">
        <v>0</v>
      </c>
      <c r="BC132" s="44">
        <v>0</v>
      </c>
      <c r="BD132" s="44">
        <v>0</v>
      </c>
      <c r="BE132" s="44">
        <v>0</v>
      </c>
      <c r="BF132" s="44">
        <v>0</v>
      </c>
      <c r="BG132" s="44">
        <v>9999</v>
      </c>
      <c r="BH132" s="276">
        <v>9999</v>
      </c>
      <c r="BI132" s="44">
        <v>9999</v>
      </c>
      <c r="BJ132" s="44">
        <v>9999</v>
      </c>
      <c r="BK132" s="44">
        <v>9999</v>
      </c>
      <c r="BL132" s="44">
        <v>9999</v>
      </c>
      <c r="BM132" s="44">
        <v>9999</v>
      </c>
      <c r="BN132" s="44">
        <v>0</v>
      </c>
      <c r="BO132" s="44">
        <v>-174.41092841184997</v>
      </c>
      <c r="BP132" s="44">
        <v>0</v>
      </c>
      <c r="BQ132" s="44">
        <v>0</v>
      </c>
      <c r="BR132" s="44">
        <v>0</v>
      </c>
      <c r="BS132" s="44">
        <v>0</v>
      </c>
      <c r="BT132" s="44">
        <v>0</v>
      </c>
      <c r="BU132" s="44">
        <v>0</v>
      </c>
      <c r="BV132" s="44">
        <v>0</v>
      </c>
      <c r="BW132" s="44">
        <v>0</v>
      </c>
      <c r="BX132" s="44">
        <v>0</v>
      </c>
      <c r="BY132" s="44"/>
      <c r="BZ132" s="44">
        <v>0</v>
      </c>
      <c r="CA132" s="44">
        <v>0</v>
      </c>
      <c r="CB132" s="44">
        <v>-174.41092841184997</v>
      </c>
      <c r="CC132" s="44">
        <v>0</v>
      </c>
      <c r="CD132" s="257">
        <v>0</v>
      </c>
      <c r="CE132" s="44">
        <v>9999</v>
      </c>
      <c r="CF132" s="44">
        <v>0</v>
      </c>
      <c r="CG132" s="44">
        <v>-2.5804546776291226</v>
      </c>
      <c r="CH132" s="44">
        <v>-2.5804546776291226</v>
      </c>
      <c r="CI132" s="44">
        <v>0</v>
      </c>
      <c r="CJ132" s="44">
        <v>-0.12902273388145605</v>
      </c>
      <c r="CK132" s="44">
        <v>-0.12902273388145605</v>
      </c>
      <c r="CL132" s="44"/>
      <c r="CM132" s="44">
        <v>-21.8368</v>
      </c>
      <c r="CN132" s="44" t="s">
        <v>544</v>
      </c>
      <c r="CO132" s="44">
        <v>0</v>
      </c>
      <c r="CP132" s="44">
        <v>0</v>
      </c>
      <c r="CQ132" s="44">
        <v>-174.41092841184997</v>
      </c>
      <c r="CR132" s="44">
        <v>0</v>
      </c>
      <c r="CS132" s="44">
        <v>0</v>
      </c>
      <c r="CT132" s="44">
        <v>-174.41092841184997</v>
      </c>
      <c r="CU132" s="44">
        <v>0</v>
      </c>
      <c r="CV132" s="44">
        <v>9999</v>
      </c>
      <c r="CW132" s="257">
        <v>0</v>
      </c>
      <c r="CX132" s="23"/>
      <c r="CY132" s="23"/>
      <c r="CZ132" s="23"/>
      <c r="DA132" s="23"/>
      <c r="DB132" s="23"/>
      <c r="DC132" s="23"/>
      <c r="DD132" s="23"/>
      <c r="DE132" s="23"/>
      <c r="DF132" s="23"/>
      <c r="DG132" s="23"/>
      <c r="DH132" s="23"/>
      <c r="DI132" s="23"/>
      <c r="DJ132" s="23"/>
      <c r="DK132" s="23"/>
      <c r="DL132" s="23"/>
      <c r="DM132" s="23"/>
      <c r="DN132" s="23"/>
      <c r="DO132" s="23"/>
      <c r="DP132" s="23"/>
      <c r="DQ132" s="23"/>
      <c r="DR132" s="23"/>
      <c r="DS132" s="23"/>
      <c r="DT132" s="23"/>
      <c r="DU132" s="23"/>
      <c r="DV132" s="23"/>
      <c r="DW132" s="23"/>
      <c r="DX132" s="23"/>
      <c r="DY132" s="23"/>
      <c r="DZ132" s="23"/>
      <c r="EA132" s="23"/>
    </row>
    <row r="133" spans="1:131">
      <c r="A133" s="23" t="s">
        <v>804</v>
      </c>
      <c r="B133" s="23" t="s">
        <v>879</v>
      </c>
      <c r="C133" s="44">
        <v>15</v>
      </c>
      <c r="D133" s="44">
        <v>426.31289021593494</v>
      </c>
      <c r="E133" s="44">
        <v>-21.381866666666667</v>
      </c>
      <c r="F133" s="44">
        <v>562.77379746838631</v>
      </c>
      <c r="G133" s="44">
        <v>0</v>
      </c>
      <c r="H133" s="44">
        <v>0</v>
      </c>
      <c r="I133" s="44" t="s">
        <v>746</v>
      </c>
      <c r="J133" s="44"/>
      <c r="K133" s="44"/>
      <c r="L133" s="44">
        <v>458.40906526738365</v>
      </c>
      <c r="M133" s="44">
        <v>6.0344038349983038E-2</v>
      </c>
      <c r="N133" s="44">
        <v>5.9908502142069331E-2</v>
      </c>
      <c r="O133" s="44">
        <v>-21.595685373558432</v>
      </c>
      <c r="P133" s="44">
        <v>0</v>
      </c>
      <c r="Q133" s="44">
        <v>0</v>
      </c>
      <c r="R133" s="44">
        <v>112.22461303019217</v>
      </c>
      <c r="S133" s="44">
        <v>259.33401144548799</v>
      </c>
      <c r="T133" s="44">
        <v>0</v>
      </c>
      <c r="U133" s="44">
        <v>376.56298009299712</v>
      </c>
      <c r="V133" s="44" t="s">
        <v>743</v>
      </c>
      <c r="W133" s="44" t="s">
        <v>743</v>
      </c>
      <c r="X133" s="44" t="s">
        <v>743</v>
      </c>
      <c r="Y133" s="44" t="s">
        <v>743</v>
      </c>
      <c r="Z133" s="44">
        <v>0</v>
      </c>
      <c r="AA133" s="44">
        <v>0</v>
      </c>
      <c r="AB133" s="44">
        <v>0</v>
      </c>
      <c r="AC133" s="44">
        <v>0</v>
      </c>
      <c r="AD133" s="44">
        <v>0</v>
      </c>
      <c r="AE133" s="44">
        <v>0</v>
      </c>
      <c r="AF133" s="44">
        <v>0</v>
      </c>
      <c r="AG133" s="44">
        <v>0</v>
      </c>
      <c r="AH133" s="44">
        <v>112.22461303019217</v>
      </c>
      <c r="AI133" s="44">
        <v>259.33401144548799</v>
      </c>
      <c r="AJ133" s="44">
        <v>0</v>
      </c>
      <c r="AK133" s="44">
        <v>376.56298009299712</v>
      </c>
      <c r="AL133" s="44">
        <v>748.1216045686773</v>
      </c>
      <c r="AM133" s="44">
        <v>241.92478107983038</v>
      </c>
      <c r="AN133" s="44">
        <v>21.322474527887383</v>
      </c>
      <c r="AO133" s="44">
        <v>0</v>
      </c>
      <c r="AP133" s="44">
        <v>0</v>
      </c>
      <c r="AQ133" s="44">
        <v>263.24725560771776</v>
      </c>
      <c r="AR133" s="44">
        <v>112.22461303019217</v>
      </c>
      <c r="AS133" s="276">
        <v>2.3457176505201711</v>
      </c>
      <c r="AT133" s="44">
        <v>241.92478107983038</v>
      </c>
      <c r="AU133" s="44">
        <v>25.239458943416448</v>
      </c>
      <c r="AV133" s="44">
        <v>0</v>
      </c>
      <c r="AW133" s="44">
        <v>0</v>
      </c>
      <c r="AX133" s="44">
        <v>267.1642400232468</v>
      </c>
      <c r="AY133" s="44">
        <v>259.33401144548799</v>
      </c>
      <c r="AZ133" s="276">
        <v>1.0301936045107016</v>
      </c>
      <c r="BA133" s="44">
        <v>241.92478107983038</v>
      </c>
      <c r="BB133" s="44">
        <v>46.561933471303831</v>
      </c>
      <c r="BC133" s="44">
        <v>0</v>
      </c>
      <c r="BD133" s="44">
        <v>0</v>
      </c>
      <c r="BE133" s="44">
        <v>288.48671455113418</v>
      </c>
      <c r="BF133" s="44">
        <v>371.55862447568018</v>
      </c>
      <c r="BG133" s="44">
        <v>52.166999274252909</v>
      </c>
      <c r="BH133" s="257">
        <v>0.77642314172690308</v>
      </c>
      <c r="BI133" s="44">
        <v>18.013787427824962</v>
      </c>
      <c r="BJ133" s="44">
        <v>41.627122864102304</v>
      </c>
      <c r="BK133" s="44">
        <v>0</v>
      </c>
      <c r="BL133" s="44">
        <v>60.444186826989473</v>
      </c>
      <c r="BM133" s="44">
        <v>120.08509711891674</v>
      </c>
      <c r="BN133" s="44">
        <v>241.92478107983038</v>
      </c>
      <c r="BO133" s="44">
        <v>-170.09446186265669</v>
      </c>
      <c r="BP133" s="44">
        <v>46.561933471303831</v>
      </c>
      <c r="BQ133" s="44">
        <v>0</v>
      </c>
      <c r="BR133" s="44">
        <v>0</v>
      </c>
      <c r="BS133" s="44">
        <v>0</v>
      </c>
      <c r="BT133" s="44">
        <v>0</v>
      </c>
      <c r="BU133" s="44">
        <v>0</v>
      </c>
      <c r="BV133" s="44">
        <v>0</v>
      </c>
      <c r="BW133" s="44">
        <v>0</v>
      </c>
      <c r="BX133" s="44">
        <v>748.1216045686773</v>
      </c>
      <c r="BY133" s="44"/>
      <c r="BZ133" s="44">
        <v>0</v>
      </c>
      <c r="CA133" s="44">
        <v>0</v>
      </c>
      <c r="CB133" s="44">
        <v>118.3922526884775</v>
      </c>
      <c r="CC133" s="44">
        <v>748.1216045686773</v>
      </c>
      <c r="CD133" s="257">
        <v>0.31418173248954778</v>
      </c>
      <c r="CE133" s="44">
        <v>139.91397998853205</v>
      </c>
      <c r="CF133" s="44">
        <v>4.3549083147743302</v>
      </c>
      <c r="CG133" s="44">
        <v>-2.5266951887063365</v>
      </c>
      <c r="CH133" s="44">
        <v>1.8282131260679937</v>
      </c>
      <c r="CI133" s="44">
        <v>0.21774430600200723</v>
      </c>
      <c r="CJ133" s="44">
        <v>-0.12633475943531683</v>
      </c>
      <c r="CK133" s="44">
        <v>9.1409546566690397E-2</v>
      </c>
      <c r="CL133" s="44"/>
      <c r="CM133" s="44">
        <v>-21.381866666666667</v>
      </c>
      <c r="CN133" s="44" t="s">
        <v>545</v>
      </c>
      <c r="CO133" s="44">
        <v>0</v>
      </c>
      <c r="CP133" s="44">
        <v>0</v>
      </c>
      <c r="CQ133" s="44">
        <v>-170.09446186265669</v>
      </c>
      <c r="CR133" s="44">
        <v>0</v>
      </c>
      <c r="CS133" s="44">
        <v>0</v>
      </c>
      <c r="CT133" s="44">
        <v>-170.09446186265669</v>
      </c>
      <c r="CU133" s="44">
        <v>0</v>
      </c>
      <c r="CV133" s="44">
        <v>9999</v>
      </c>
      <c r="CW133" s="257">
        <v>0</v>
      </c>
      <c r="CX133" s="23"/>
      <c r="CY133" s="23"/>
      <c r="CZ133" s="23"/>
      <c r="DA133" s="23"/>
      <c r="DB133" s="23"/>
      <c r="DC133" s="23"/>
      <c r="DD133" s="23"/>
      <c r="DE133" s="23"/>
      <c r="DF133" s="23"/>
      <c r="DG133" s="23"/>
      <c r="DH133" s="23"/>
      <c r="DI133" s="23"/>
      <c r="DJ133" s="23"/>
      <c r="DK133" s="23"/>
      <c r="DL133" s="23"/>
      <c r="DM133" s="23"/>
      <c r="DN133" s="23"/>
      <c r="DO133" s="23"/>
      <c r="DP133" s="23"/>
      <c r="DQ133" s="23"/>
      <c r="DR133" s="23"/>
      <c r="DS133" s="23"/>
      <c r="DT133" s="23"/>
      <c r="DU133" s="23"/>
      <c r="DV133" s="23"/>
      <c r="DW133" s="23"/>
      <c r="DX133" s="23"/>
      <c r="DY133" s="23"/>
      <c r="DZ133" s="23"/>
      <c r="EA133" s="23"/>
    </row>
    <row r="134" spans="1:131">
      <c r="A134" s="23" t="s">
        <v>809</v>
      </c>
      <c r="B134" s="23" t="s">
        <v>880</v>
      </c>
      <c r="C134" s="44">
        <v>15</v>
      </c>
      <c r="D134" s="44">
        <v>315.6444507298645</v>
      </c>
      <c r="E134" s="44">
        <v>-17.7424</v>
      </c>
      <c r="F134" s="44">
        <v>562.77379746838631</v>
      </c>
      <c r="G134" s="44">
        <v>0</v>
      </c>
      <c r="H134" s="44">
        <v>0</v>
      </c>
      <c r="I134" s="44" t="s">
        <v>747</v>
      </c>
      <c r="J134" s="44"/>
      <c r="K134" s="44"/>
      <c r="L134" s="44">
        <v>339.34323729065227</v>
      </c>
      <c r="M134" s="44">
        <v>7.2757972048064876E-2</v>
      </c>
      <c r="N134" s="44">
        <v>7.2232837633667252E-2</v>
      </c>
      <c r="O134" s="44">
        <v>-17.919824133513092</v>
      </c>
      <c r="P134" s="44">
        <v>0</v>
      </c>
      <c r="Q134" s="44">
        <v>0</v>
      </c>
      <c r="R134" s="44">
        <v>112.22461303019217</v>
      </c>
      <c r="S134" s="44">
        <v>259.33401144548799</v>
      </c>
      <c r="T134" s="44">
        <v>0</v>
      </c>
      <c r="U134" s="44">
        <v>376.56298009299712</v>
      </c>
      <c r="V134" s="44" t="s">
        <v>743</v>
      </c>
      <c r="W134" s="44" t="s">
        <v>743</v>
      </c>
      <c r="X134" s="44" t="s">
        <v>743</v>
      </c>
      <c r="Y134" s="44" t="s">
        <v>743</v>
      </c>
      <c r="Z134" s="44">
        <v>0</v>
      </c>
      <c r="AA134" s="44">
        <v>0</v>
      </c>
      <c r="AB134" s="44">
        <v>0</v>
      </c>
      <c r="AC134" s="44">
        <v>0</v>
      </c>
      <c r="AD134" s="44">
        <v>0</v>
      </c>
      <c r="AE134" s="44">
        <v>0</v>
      </c>
      <c r="AF134" s="44">
        <v>0</v>
      </c>
      <c r="AG134" s="44">
        <v>0</v>
      </c>
      <c r="AH134" s="44">
        <v>112.22461303019217</v>
      </c>
      <c r="AI134" s="44">
        <v>259.33401144548799</v>
      </c>
      <c r="AJ134" s="44">
        <v>0</v>
      </c>
      <c r="AK134" s="44">
        <v>376.56298009299712</v>
      </c>
      <c r="AL134" s="44">
        <v>748.1216045686773</v>
      </c>
      <c r="AM134" s="44">
        <v>177.8515201168465</v>
      </c>
      <c r="AN134" s="44">
        <v>25.708919192612193</v>
      </c>
      <c r="AO134" s="44">
        <v>0</v>
      </c>
      <c r="AP134" s="44">
        <v>0</v>
      </c>
      <c r="AQ134" s="44">
        <v>203.5604393094587</v>
      </c>
      <c r="AR134" s="44">
        <v>112.22461303019217</v>
      </c>
      <c r="AS134" s="276">
        <v>1.8138662617147465</v>
      </c>
      <c r="AT134" s="44">
        <v>177.8515201168465</v>
      </c>
      <c r="AU134" s="44">
        <v>30.431702924202639</v>
      </c>
      <c r="AV134" s="44">
        <v>0</v>
      </c>
      <c r="AW134" s="44">
        <v>0</v>
      </c>
      <c r="AX134" s="44">
        <v>208.28322304104915</v>
      </c>
      <c r="AY134" s="44">
        <v>259.33401144548799</v>
      </c>
      <c r="AZ134" s="257">
        <v>0.80314657487504404</v>
      </c>
      <c r="BA134" s="44">
        <v>177.8515201168465</v>
      </c>
      <c r="BB134" s="44">
        <v>56.140622116814832</v>
      </c>
      <c r="BC134" s="44">
        <v>0</v>
      </c>
      <c r="BD134" s="44">
        <v>0</v>
      </c>
      <c r="BE134" s="44">
        <v>233.99214223366135</v>
      </c>
      <c r="BF134" s="44">
        <v>371.55862447568018</v>
      </c>
      <c r="BG134" s="44">
        <v>68.393903718334741</v>
      </c>
      <c r="BH134" s="257">
        <v>0.62975833911500811</v>
      </c>
      <c r="BI134" s="44">
        <v>24.334309776274591</v>
      </c>
      <c r="BJ134" s="44">
        <v>56.232888665346984</v>
      </c>
      <c r="BK134" s="44">
        <v>0</v>
      </c>
      <c r="BL134" s="44">
        <v>81.652321718363623</v>
      </c>
      <c r="BM134" s="44">
        <v>162.21952015998519</v>
      </c>
      <c r="BN134" s="44">
        <v>177.8515201168465</v>
      </c>
      <c r="BO134" s="44">
        <v>-132.58743635845474</v>
      </c>
      <c r="BP134" s="44">
        <v>56.140622116814832</v>
      </c>
      <c r="BQ134" s="44">
        <v>0</v>
      </c>
      <c r="BR134" s="44">
        <v>0</v>
      </c>
      <c r="BS134" s="44">
        <v>0</v>
      </c>
      <c r="BT134" s="44">
        <v>0</v>
      </c>
      <c r="BU134" s="44">
        <v>0</v>
      </c>
      <c r="BV134" s="44">
        <v>0</v>
      </c>
      <c r="BW134" s="44">
        <v>0</v>
      </c>
      <c r="BX134" s="44">
        <v>748.1216045686773</v>
      </c>
      <c r="BY134" s="44"/>
      <c r="BZ134" s="44">
        <v>0</v>
      </c>
      <c r="CA134" s="44">
        <v>0</v>
      </c>
      <c r="CB134" s="44">
        <v>101.40470587520662</v>
      </c>
      <c r="CC134" s="44">
        <v>748.1216045686773</v>
      </c>
      <c r="CD134" s="257">
        <v>0.26568609081988676</v>
      </c>
      <c r="CE134" s="44">
        <v>178.7959235793038</v>
      </c>
      <c r="CF134" s="44">
        <v>3.22378064619119</v>
      </c>
      <c r="CG134" s="44">
        <v>-2.0966194236210303</v>
      </c>
      <c r="CH134" s="44">
        <v>1.1271612225701597</v>
      </c>
      <c r="CI134" s="44">
        <v>0.16118803771305978</v>
      </c>
      <c r="CJ134" s="44">
        <v>-0.10483097118105161</v>
      </c>
      <c r="CK134" s="44">
        <v>5.6357066532008171E-2</v>
      </c>
      <c r="CL134" s="44"/>
      <c r="CM134" s="44">
        <v>-17.7424</v>
      </c>
      <c r="CN134" s="44" t="s">
        <v>546</v>
      </c>
      <c r="CO134" s="44">
        <v>0</v>
      </c>
      <c r="CP134" s="44">
        <v>0</v>
      </c>
      <c r="CQ134" s="44">
        <v>-132.58743635845474</v>
      </c>
      <c r="CR134" s="44">
        <v>0</v>
      </c>
      <c r="CS134" s="44">
        <v>0</v>
      </c>
      <c r="CT134" s="44">
        <v>-132.58743635845474</v>
      </c>
      <c r="CU134" s="44">
        <v>0</v>
      </c>
      <c r="CV134" s="44">
        <v>9999</v>
      </c>
      <c r="CW134" s="257">
        <v>0</v>
      </c>
      <c r="CX134" s="23"/>
      <c r="CY134" s="23"/>
      <c r="CZ134" s="23"/>
      <c r="DA134" s="23"/>
      <c r="DB134" s="23"/>
      <c r="DC134" s="23"/>
      <c r="DD134" s="23"/>
      <c r="DE134" s="23"/>
      <c r="DF134" s="23"/>
      <c r="DG134" s="23"/>
      <c r="DH134" s="23"/>
      <c r="DI134" s="23"/>
      <c r="DJ134" s="23"/>
      <c r="DK134" s="23"/>
      <c r="DL134" s="23"/>
      <c r="DM134" s="23"/>
      <c r="DN134" s="23"/>
      <c r="DO134" s="23"/>
      <c r="DP134" s="23"/>
      <c r="DQ134" s="23"/>
      <c r="DR134" s="23"/>
      <c r="DS134" s="23"/>
      <c r="DT134" s="23"/>
      <c r="DU134" s="23"/>
      <c r="DV134" s="23"/>
      <c r="DW134" s="23"/>
      <c r="DX134" s="23"/>
      <c r="DY134" s="23"/>
      <c r="DZ134" s="23"/>
      <c r="EA134" s="23"/>
    </row>
    <row r="135" spans="1:131">
      <c r="A135" s="23" t="s">
        <v>795</v>
      </c>
      <c r="B135" s="23" t="s">
        <v>881</v>
      </c>
      <c r="C135" s="44">
        <v>15</v>
      </c>
      <c r="D135" s="44">
        <v>250.03052929511793</v>
      </c>
      <c r="E135" s="44">
        <v>-10.008533333333332</v>
      </c>
      <c r="F135" s="44">
        <v>368.550861496327</v>
      </c>
      <c r="G135" s="44">
        <v>0</v>
      </c>
      <c r="H135" s="44">
        <v>0</v>
      </c>
      <c r="I135" s="44" t="s">
        <v>748</v>
      </c>
      <c r="J135" s="44"/>
      <c r="K135" s="44"/>
      <c r="L135" s="44">
        <v>268.75002063659986</v>
      </c>
      <c r="M135" s="44">
        <v>4.7011868688217176E-2</v>
      </c>
      <c r="N135" s="44">
        <v>4.6672558102196234E-2</v>
      </c>
      <c r="O135" s="44">
        <v>-10.108618624301936</v>
      </c>
      <c r="P135" s="44">
        <v>0</v>
      </c>
      <c r="Q135" s="44">
        <v>0</v>
      </c>
      <c r="R135" s="44">
        <v>73.493965069851484</v>
      </c>
      <c r="S135" s="44">
        <v>169.83337490744134</v>
      </c>
      <c r="T135" s="44">
        <v>0</v>
      </c>
      <c r="U135" s="44">
        <v>246.60460622936949</v>
      </c>
      <c r="V135" s="44" t="s">
        <v>743</v>
      </c>
      <c r="W135" s="44" t="s">
        <v>743</v>
      </c>
      <c r="X135" s="44" t="s">
        <v>743</v>
      </c>
      <c r="Y135" s="44" t="s">
        <v>743</v>
      </c>
      <c r="Z135" s="44">
        <v>0</v>
      </c>
      <c r="AA135" s="44">
        <v>0</v>
      </c>
      <c r="AB135" s="44">
        <v>0</v>
      </c>
      <c r="AC135" s="44">
        <v>0</v>
      </c>
      <c r="AD135" s="44">
        <v>0</v>
      </c>
      <c r="AE135" s="44">
        <v>0</v>
      </c>
      <c r="AF135" s="44">
        <v>0</v>
      </c>
      <c r="AG135" s="44">
        <v>0</v>
      </c>
      <c r="AH135" s="44">
        <v>73.493965069851484</v>
      </c>
      <c r="AI135" s="44">
        <v>169.83337490744134</v>
      </c>
      <c r="AJ135" s="44">
        <v>0</v>
      </c>
      <c r="AK135" s="44">
        <v>246.60460622936949</v>
      </c>
      <c r="AL135" s="44">
        <v>489.9319462066623</v>
      </c>
      <c r="AM135" s="44">
        <v>140.32301703851726</v>
      </c>
      <c r="AN135" s="44">
        <v>16.611572576550625</v>
      </c>
      <c r="AO135" s="44">
        <v>0</v>
      </c>
      <c r="AP135" s="44">
        <v>0</v>
      </c>
      <c r="AQ135" s="44">
        <v>156.93458961506789</v>
      </c>
      <c r="AR135" s="44">
        <v>73.493965069851484</v>
      </c>
      <c r="AS135" s="276">
        <v>2.1353398128119938</v>
      </c>
      <c r="AT135" s="44">
        <v>140.32301703851726</v>
      </c>
      <c r="AU135" s="44">
        <v>19.663154174862683</v>
      </c>
      <c r="AV135" s="44">
        <v>0</v>
      </c>
      <c r="AW135" s="44">
        <v>0</v>
      </c>
      <c r="AX135" s="44">
        <v>159.98617121337995</v>
      </c>
      <c r="AY135" s="44">
        <v>169.83337490744134</v>
      </c>
      <c r="AZ135" s="257">
        <v>0.94201844190267026</v>
      </c>
      <c r="BA135" s="44">
        <v>140.32301703851726</v>
      </c>
      <c r="BB135" s="44">
        <v>36.274726751413311</v>
      </c>
      <c r="BC135" s="44">
        <v>0</v>
      </c>
      <c r="BD135" s="44">
        <v>0</v>
      </c>
      <c r="BE135" s="44">
        <v>176.59774378993058</v>
      </c>
      <c r="BF135" s="44">
        <v>243.32733997729281</v>
      </c>
      <c r="BG135" s="44">
        <v>56.689460544740861</v>
      </c>
      <c r="BH135" s="257">
        <v>0.72576202824725977</v>
      </c>
      <c r="BI135" s="44">
        <v>20.122099249038403</v>
      </c>
      <c r="BJ135" s="44">
        <v>46.499110810508746</v>
      </c>
      <c r="BK135" s="44">
        <v>0</v>
      </c>
      <c r="BL135" s="44">
        <v>67.518501105514446</v>
      </c>
      <c r="BM135" s="44">
        <v>134.13971116506158</v>
      </c>
      <c r="BN135" s="44">
        <v>140.32301703851726</v>
      </c>
      <c r="BO135" s="44">
        <v>-81.649840770443419</v>
      </c>
      <c r="BP135" s="44">
        <v>36.274726751413311</v>
      </c>
      <c r="BQ135" s="44">
        <v>0</v>
      </c>
      <c r="BR135" s="44">
        <v>0</v>
      </c>
      <c r="BS135" s="44">
        <v>0</v>
      </c>
      <c r="BT135" s="44">
        <v>0</v>
      </c>
      <c r="BU135" s="44">
        <v>0</v>
      </c>
      <c r="BV135" s="44">
        <v>0</v>
      </c>
      <c r="BW135" s="44">
        <v>0</v>
      </c>
      <c r="BX135" s="44">
        <v>489.9319462066623</v>
      </c>
      <c r="BY135" s="44"/>
      <c r="BZ135" s="44">
        <v>0</v>
      </c>
      <c r="CA135" s="44">
        <v>0</v>
      </c>
      <c r="CB135" s="44">
        <v>94.947903019487157</v>
      </c>
      <c r="CC135" s="44">
        <v>489.9319462066623</v>
      </c>
      <c r="CD135" s="257">
        <v>0.30896321018885803</v>
      </c>
      <c r="CE135" s="44">
        <v>146.56307880973233</v>
      </c>
      <c r="CF135" s="44">
        <v>2.5531378426151576</v>
      </c>
      <c r="CG135" s="44">
        <v>-1.1827083790433257</v>
      </c>
      <c r="CH135" s="44">
        <v>1.3704294635718319</v>
      </c>
      <c r="CI135" s="44">
        <v>0.1276562598023849</v>
      </c>
      <c r="CJ135" s="44">
        <v>-5.913541895216632E-2</v>
      </c>
      <c r="CK135" s="44">
        <v>6.852084085021859E-2</v>
      </c>
      <c r="CL135" s="44"/>
      <c r="CM135" s="44">
        <v>-10.008533333333332</v>
      </c>
      <c r="CN135" s="44" t="s">
        <v>547</v>
      </c>
      <c r="CO135" s="44">
        <v>0</v>
      </c>
      <c r="CP135" s="44">
        <v>0</v>
      </c>
      <c r="CQ135" s="44">
        <v>-81.649840770443419</v>
      </c>
      <c r="CR135" s="44">
        <v>0</v>
      </c>
      <c r="CS135" s="44">
        <v>0</v>
      </c>
      <c r="CT135" s="44">
        <v>-81.649840770443419</v>
      </c>
      <c r="CU135" s="44">
        <v>0</v>
      </c>
      <c r="CV135" s="44">
        <v>9999</v>
      </c>
      <c r="CW135" s="257">
        <v>0</v>
      </c>
      <c r="CX135" s="23"/>
      <c r="CY135" s="23"/>
      <c r="CZ135" s="23"/>
      <c r="DA135" s="23"/>
      <c r="DB135" s="23"/>
      <c r="DC135" s="23"/>
      <c r="DD135" s="23"/>
      <c r="DE135" s="23"/>
      <c r="DF135" s="23"/>
      <c r="DG135" s="23"/>
      <c r="DH135" s="23"/>
      <c r="DI135" s="23"/>
      <c r="DJ135" s="23"/>
      <c r="DK135" s="23"/>
      <c r="DL135" s="23"/>
      <c r="DM135" s="23"/>
      <c r="DN135" s="23"/>
      <c r="DO135" s="23"/>
      <c r="DP135" s="23"/>
      <c r="DQ135" s="23"/>
      <c r="DR135" s="23"/>
      <c r="DS135" s="23"/>
      <c r="DT135" s="23"/>
      <c r="DU135" s="23"/>
      <c r="DV135" s="23"/>
      <c r="DW135" s="23"/>
      <c r="DX135" s="23"/>
      <c r="DY135" s="23"/>
      <c r="DZ135" s="23"/>
      <c r="EA135" s="23"/>
    </row>
    <row r="136" spans="1:131">
      <c r="A136" s="23" t="s">
        <v>825</v>
      </c>
      <c r="B136" s="23" t="s">
        <v>882</v>
      </c>
      <c r="C136" s="44">
        <v>15</v>
      </c>
      <c r="D136" s="44">
        <v>0</v>
      </c>
      <c r="E136" s="44">
        <v>-17.7424</v>
      </c>
      <c r="F136" s="44">
        <v>0</v>
      </c>
      <c r="G136" s="44">
        <v>0</v>
      </c>
      <c r="H136" s="44">
        <v>0</v>
      </c>
      <c r="I136" s="44" t="s">
        <v>749</v>
      </c>
      <c r="J136" s="44"/>
      <c r="K136" s="44"/>
      <c r="L136" s="44">
        <v>0</v>
      </c>
      <c r="M136" s="44">
        <v>0</v>
      </c>
      <c r="N136" s="44">
        <v>0</v>
      </c>
      <c r="O136" s="44">
        <v>-17.919823966621728</v>
      </c>
      <c r="P136" s="44">
        <v>0</v>
      </c>
      <c r="Q136" s="44">
        <v>0</v>
      </c>
      <c r="R136" s="44">
        <v>0</v>
      </c>
      <c r="S136" s="44">
        <v>0</v>
      </c>
      <c r="T136" s="44">
        <v>0</v>
      </c>
      <c r="U136" s="44">
        <v>0</v>
      </c>
      <c r="V136" s="44" t="s">
        <v>743</v>
      </c>
      <c r="W136" s="44" t="s">
        <v>743</v>
      </c>
      <c r="X136" s="44" t="s">
        <v>743</v>
      </c>
      <c r="Y136" s="44" t="s">
        <v>743</v>
      </c>
      <c r="Z136" s="44">
        <v>0</v>
      </c>
      <c r="AA136" s="44">
        <v>0</v>
      </c>
      <c r="AB136" s="44">
        <v>0</v>
      </c>
      <c r="AC136" s="44">
        <v>0</v>
      </c>
      <c r="AD136" s="44">
        <v>0</v>
      </c>
      <c r="AE136" s="44">
        <v>0</v>
      </c>
      <c r="AF136" s="44">
        <v>0</v>
      </c>
      <c r="AG136" s="44">
        <v>0</v>
      </c>
      <c r="AH136" s="44">
        <v>0</v>
      </c>
      <c r="AI136" s="44">
        <v>0</v>
      </c>
      <c r="AJ136" s="44">
        <v>0</v>
      </c>
      <c r="AK136" s="44">
        <v>0</v>
      </c>
      <c r="AL136" s="44">
        <v>0</v>
      </c>
      <c r="AM136" s="44">
        <v>0</v>
      </c>
      <c r="AN136" s="44">
        <v>0</v>
      </c>
      <c r="AO136" s="44">
        <v>0</v>
      </c>
      <c r="AP136" s="44">
        <v>0</v>
      </c>
      <c r="AQ136" s="44">
        <v>0</v>
      </c>
      <c r="AR136" s="44">
        <v>0</v>
      </c>
      <c r="AS136" s="276">
        <v>9999</v>
      </c>
      <c r="AT136" s="44">
        <v>0</v>
      </c>
      <c r="AU136" s="44">
        <v>0</v>
      </c>
      <c r="AV136" s="44">
        <v>0</v>
      </c>
      <c r="AW136" s="44">
        <v>0</v>
      </c>
      <c r="AX136" s="44">
        <v>0</v>
      </c>
      <c r="AY136" s="44">
        <v>0</v>
      </c>
      <c r="AZ136" s="276">
        <v>9999</v>
      </c>
      <c r="BA136" s="44">
        <v>0</v>
      </c>
      <c r="BB136" s="44">
        <v>0</v>
      </c>
      <c r="BC136" s="44">
        <v>0</v>
      </c>
      <c r="BD136" s="44">
        <v>0</v>
      </c>
      <c r="BE136" s="44">
        <v>0</v>
      </c>
      <c r="BF136" s="44">
        <v>0</v>
      </c>
      <c r="BG136" s="44">
        <v>9999</v>
      </c>
      <c r="BH136" s="276">
        <v>9999</v>
      </c>
      <c r="BI136" s="44">
        <v>9999</v>
      </c>
      <c r="BJ136" s="44">
        <v>9999</v>
      </c>
      <c r="BK136" s="44">
        <v>9999</v>
      </c>
      <c r="BL136" s="44">
        <v>9999</v>
      </c>
      <c r="BM136" s="44">
        <v>9999</v>
      </c>
      <c r="BN136" s="44">
        <v>0</v>
      </c>
      <c r="BO136" s="44">
        <v>-140.98605379419951</v>
      </c>
      <c r="BP136" s="44">
        <v>0</v>
      </c>
      <c r="BQ136" s="44">
        <v>0</v>
      </c>
      <c r="BR136" s="44">
        <v>0</v>
      </c>
      <c r="BS136" s="44">
        <v>0</v>
      </c>
      <c r="BT136" s="44">
        <v>0</v>
      </c>
      <c r="BU136" s="44">
        <v>0</v>
      </c>
      <c r="BV136" s="44">
        <v>0</v>
      </c>
      <c r="BW136" s="44">
        <v>0</v>
      </c>
      <c r="BX136" s="44">
        <v>0</v>
      </c>
      <c r="BY136" s="44"/>
      <c r="BZ136" s="44">
        <v>0</v>
      </c>
      <c r="CA136" s="44">
        <v>0</v>
      </c>
      <c r="CB136" s="44">
        <v>-140.98605379419951</v>
      </c>
      <c r="CC136" s="44">
        <v>0</v>
      </c>
      <c r="CD136" s="257">
        <v>0</v>
      </c>
      <c r="CE136" s="44">
        <v>9999</v>
      </c>
      <c r="CF136" s="44">
        <v>0</v>
      </c>
      <c r="CG136" s="44">
        <v>-2.0966194040947452</v>
      </c>
      <c r="CH136" s="44">
        <v>-2.0966194040947452</v>
      </c>
      <c r="CI136" s="44">
        <v>0</v>
      </c>
      <c r="CJ136" s="44">
        <v>-0.10483097020473707</v>
      </c>
      <c r="CK136" s="44">
        <v>-0.10483097020473707</v>
      </c>
      <c r="CL136" s="44"/>
      <c r="CM136" s="44">
        <v>-17.7424</v>
      </c>
      <c r="CN136" s="44" t="s">
        <v>548</v>
      </c>
      <c r="CO136" s="44">
        <v>0</v>
      </c>
      <c r="CP136" s="44">
        <v>0</v>
      </c>
      <c r="CQ136" s="44">
        <v>-140.98605379419951</v>
      </c>
      <c r="CR136" s="44">
        <v>0</v>
      </c>
      <c r="CS136" s="44">
        <v>0</v>
      </c>
      <c r="CT136" s="44">
        <v>-140.98605379419951</v>
      </c>
      <c r="CU136" s="44">
        <v>0</v>
      </c>
      <c r="CV136" s="44">
        <v>9999</v>
      </c>
      <c r="CW136" s="257">
        <v>0</v>
      </c>
      <c r="CX136" s="23"/>
      <c r="CY136" s="23"/>
      <c r="CZ136" s="23"/>
      <c r="DA136" s="23"/>
      <c r="DB136" s="23"/>
      <c r="DC136" s="23"/>
      <c r="DD136" s="23"/>
      <c r="DE136" s="23"/>
      <c r="DF136" s="23"/>
      <c r="DG136" s="23"/>
      <c r="DH136" s="23"/>
      <c r="DI136" s="23"/>
      <c r="DJ136" s="23"/>
      <c r="DK136" s="23"/>
      <c r="DL136" s="23"/>
      <c r="DM136" s="23"/>
      <c r="DN136" s="23"/>
      <c r="DO136" s="23"/>
      <c r="DP136" s="23"/>
      <c r="DQ136" s="23"/>
      <c r="DR136" s="23"/>
      <c r="DS136" s="23"/>
      <c r="DT136" s="23"/>
      <c r="DU136" s="23"/>
      <c r="DV136" s="23"/>
      <c r="DW136" s="23"/>
      <c r="DX136" s="23"/>
      <c r="DY136" s="23"/>
      <c r="DZ136" s="23"/>
      <c r="EA136" s="23"/>
    </row>
    <row r="137" spans="1:131">
      <c r="A137" s="23" t="s">
        <v>826</v>
      </c>
      <c r="B137" s="23" t="s">
        <v>883</v>
      </c>
      <c r="C137" s="44">
        <v>15</v>
      </c>
      <c r="D137" s="44">
        <v>0</v>
      </c>
      <c r="E137" s="44">
        <v>-26.841066666666666</v>
      </c>
      <c r="F137" s="44">
        <v>0</v>
      </c>
      <c r="G137" s="44">
        <v>0</v>
      </c>
      <c r="H137" s="44">
        <v>0</v>
      </c>
      <c r="I137" s="44" t="s">
        <v>749</v>
      </c>
      <c r="J137" s="44"/>
      <c r="K137" s="44"/>
      <c r="L137" s="44">
        <v>0</v>
      </c>
      <c r="M137" s="44">
        <v>0</v>
      </c>
      <c r="N137" s="44">
        <v>0</v>
      </c>
      <c r="O137" s="44">
        <v>-27.109477282837997</v>
      </c>
      <c r="P137" s="44">
        <v>0</v>
      </c>
      <c r="Q137" s="44">
        <v>0</v>
      </c>
      <c r="R137" s="44">
        <v>0</v>
      </c>
      <c r="S137" s="44">
        <v>0</v>
      </c>
      <c r="T137" s="44">
        <v>0</v>
      </c>
      <c r="U137" s="44">
        <v>0</v>
      </c>
      <c r="V137" s="44" t="s">
        <v>743</v>
      </c>
      <c r="W137" s="44" t="s">
        <v>743</v>
      </c>
      <c r="X137" s="44" t="s">
        <v>743</v>
      </c>
      <c r="Y137" s="44" t="s">
        <v>743</v>
      </c>
      <c r="Z137" s="44">
        <v>0</v>
      </c>
      <c r="AA137" s="44">
        <v>0</v>
      </c>
      <c r="AB137" s="44">
        <v>0</v>
      </c>
      <c r="AC137" s="44">
        <v>0</v>
      </c>
      <c r="AD137" s="44">
        <v>0</v>
      </c>
      <c r="AE137" s="44">
        <v>0</v>
      </c>
      <c r="AF137" s="44">
        <v>0</v>
      </c>
      <c r="AG137" s="44">
        <v>0</v>
      </c>
      <c r="AH137" s="44">
        <v>0</v>
      </c>
      <c r="AI137" s="44">
        <v>0</v>
      </c>
      <c r="AJ137" s="44">
        <v>0</v>
      </c>
      <c r="AK137" s="44">
        <v>0</v>
      </c>
      <c r="AL137" s="44">
        <v>0</v>
      </c>
      <c r="AM137" s="44">
        <v>0</v>
      </c>
      <c r="AN137" s="44">
        <v>0</v>
      </c>
      <c r="AO137" s="44">
        <v>0</v>
      </c>
      <c r="AP137" s="44">
        <v>0</v>
      </c>
      <c r="AQ137" s="44">
        <v>0</v>
      </c>
      <c r="AR137" s="44">
        <v>0</v>
      </c>
      <c r="AS137" s="276">
        <v>9999</v>
      </c>
      <c r="AT137" s="44">
        <v>0</v>
      </c>
      <c r="AU137" s="44">
        <v>0</v>
      </c>
      <c r="AV137" s="44">
        <v>0</v>
      </c>
      <c r="AW137" s="44">
        <v>0</v>
      </c>
      <c r="AX137" s="44">
        <v>0</v>
      </c>
      <c r="AY137" s="44">
        <v>0</v>
      </c>
      <c r="AZ137" s="276">
        <v>9999</v>
      </c>
      <c r="BA137" s="44">
        <v>0</v>
      </c>
      <c r="BB137" s="44">
        <v>0</v>
      </c>
      <c r="BC137" s="44">
        <v>0</v>
      </c>
      <c r="BD137" s="44">
        <v>0</v>
      </c>
      <c r="BE137" s="44">
        <v>0</v>
      </c>
      <c r="BF137" s="44">
        <v>0</v>
      </c>
      <c r="BG137" s="44">
        <v>9999</v>
      </c>
      <c r="BH137" s="276">
        <v>9999</v>
      </c>
      <c r="BI137" s="44">
        <v>9999</v>
      </c>
      <c r="BJ137" s="44">
        <v>9999</v>
      </c>
      <c r="BK137" s="44">
        <v>9999</v>
      </c>
      <c r="BL137" s="44">
        <v>9999</v>
      </c>
      <c r="BM137" s="44">
        <v>9999</v>
      </c>
      <c r="BN137" s="44">
        <v>0</v>
      </c>
      <c r="BO137" s="44">
        <v>-213.28659420148131</v>
      </c>
      <c r="BP137" s="44">
        <v>0</v>
      </c>
      <c r="BQ137" s="44">
        <v>0</v>
      </c>
      <c r="BR137" s="44">
        <v>0</v>
      </c>
      <c r="BS137" s="44">
        <v>0</v>
      </c>
      <c r="BT137" s="44">
        <v>0</v>
      </c>
      <c r="BU137" s="44">
        <v>0</v>
      </c>
      <c r="BV137" s="44">
        <v>0</v>
      </c>
      <c r="BW137" s="44">
        <v>0</v>
      </c>
      <c r="BX137" s="44">
        <v>0</v>
      </c>
      <c r="BY137" s="44"/>
      <c r="BZ137" s="44">
        <v>0</v>
      </c>
      <c r="CA137" s="44">
        <v>0</v>
      </c>
      <c r="CB137" s="44">
        <v>-213.28659420148131</v>
      </c>
      <c r="CC137" s="44">
        <v>0</v>
      </c>
      <c r="CD137" s="257">
        <v>0</v>
      </c>
      <c r="CE137" s="44">
        <v>9999</v>
      </c>
      <c r="CF137" s="44">
        <v>0</v>
      </c>
      <c r="CG137" s="44">
        <v>-3.1718088420920405</v>
      </c>
      <c r="CH137" s="44">
        <v>-3.1718088420920405</v>
      </c>
      <c r="CI137" s="44">
        <v>0</v>
      </c>
      <c r="CJ137" s="44">
        <v>-0.15859044210460221</v>
      </c>
      <c r="CK137" s="44">
        <v>-0.15859044210460221</v>
      </c>
      <c r="CL137" s="44"/>
      <c r="CM137" s="44">
        <v>-26.841066666666666</v>
      </c>
      <c r="CN137" s="44" t="s">
        <v>548</v>
      </c>
      <c r="CO137" s="44">
        <v>0</v>
      </c>
      <c r="CP137" s="44">
        <v>0</v>
      </c>
      <c r="CQ137" s="44">
        <v>-213.28659420148131</v>
      </c>
      <c r="CR137" s="44">
        <v>0</v>
      </c>
      <c r="CS137" s="44">
        <v>0</v>
      </c>
      <c r="CT137" s="44">
        <v>-213.28659420148131</v>
      </c>
      <c r="CU137" s="44">
        <v>0</v>
      </c>
      <c r="CV137" s="44">
        <v>9999</v>
      </c>
      <c r="CW137" s="257">
        <v>0</v>
      </c>
      <c r="CX137" s="23"/>
      <c r="CY137" s="23"/>
      <c r="CZ137" s="23"/>
      <c r="DA137" s="23"/>
      <c r="DB137" s="23"/>
      <c r="DC137" s="23"/>
      <c r="DD137" s="23"/>
      <c r="DE137" s="23"/>
      <c r="DF137" s="23"/>
      <c r="DG137" s="23"/>
      <c r="DH137" s="23"/>
      <c r="DI137" s="23"/>
      <c r="DJ137" s="23"/>
      <c r="DK137" s="23"/>
      <c r="DL137" s="23"/>
      <c r="DM137" s="23"/>
      <c r="DN137" s="23"/>
      <c r="DO137" s="23"/>
      <c r="DP137" s="23"/>
      <c r="DQ137" s="23"/>
      <c r="DR137" s="23"/>
      <c r="DS137" s="23"/>
      <c r="DT137" s="23"/>
      <c r="DU137" s="23"/>
      <c r="DV137" s="23"/>
      <c r="DW137" s="23"/>
      <c r="DX137" s="23"/>
      <c r="DY137" s="23"/>
      <c r="DZ137" s="23"/>
      <c r="EA137" s="23"/>
    </row>
    <row r="138" spans="1:131">
      <c r="A138" s="23" t="s">
        <v>827</v>
      </c>
      <c r="B138" s="23" t="s">
        <v>884</v>
      </c>
      <c r="C138" s="44">
        <v>15</v>
      </c>
      <c r="D138" s="44">
        <v>0</v>
      </c>
      <c r="E138" s="44">
        <v>-18.197333333333333</v>
      </c>
      <c r="F138" s="44">
        <v>0</v>
      </c>
      <c r="G138" s="44">
        <v>0</v>
      </c>
      <c r="H138" s="44">
        <v>0</v>
      </c>
      <c r="I138" s="44" t="s">
        <v>750</v>
      </c>
      <c r="J138" s="44"/>
      <c r="K138" s="44"/>
      <c r="L138" s="44">
        <v>0</v>
      </c>
      <c r="M138" s="44">
        <v>0</v>
      </c>
      <c r="N138" s="44">
        <v>0</v>
      </c>
      <c r="O138" s="44">
        <v>-18.379306546847221</v>
      </c>
      <c r="P138" s="44">
        <v>0</v>
      </c>
      <c r="Q138" s="44">
        <v>0</v>
      </c>
      <c r="R138" s="44">
        <v>0</v>
      </c>
      <c r="S138" s="44">
        <v>0</v>
      </c>
      <c r="T138" s="44">
        <v>0</v>
      </c>
      <c r="U138" s="44">
        <v>0</v>
      </c>
      <c r="V138" s="44" t="s">
        <v>743</v>
      </c>
      <c r="W138" s="44" t="s">
        <v>743</v>
      </c>
      <c r="X138" s="44" t="s">
        <v>743</v>
      </c>
      <c r="Y138" s="44" t="s">
        <v>743</v>
      </c>
      <c r="Z138" s="44">
        <v>0</v>
      </c>
      <c r="AA138" s="44">
        <v>0</v>
      </c>
      <c r="AB138" s="44">
        <v>0</v>
      </c>
      <c r="AC138" s="44">
        <v>0</v>
      </c>
      <c r="AD138" s="44">
        <v>0</v>
      </c>
      <c r="AE138" s="44">
        <v>0</v>
      </c>
      <c r="AF138" s="44">
        <v>0</v>
      </c>
      <c r="AG138" s="44">
        <v>0</v>
      </c>
      <c r="AH138" s="44">
        <v>0</v>
      </c>
      <c r="AI138" s="44">
        <v>0</v>
      </c>
      <c r="AJ138" s="44">
        <v>0</v>
      </c>
      <c r="AK138" s="44">
        <v>0</v>
      </c>
      <c r="AL138" s="44">
        <v>0</v>
      </c>
      <c r="AM138" s="44">
        <v>0</v>
      </c>
      <c r="AN138" s="44">
        <v>0</v>
      </c>
      <c r="AO138" s="44">
        <v>0</v>
      </c>
      <c r="AP138" s="44">
        <v>0</v>
      </c>
      <c r="AQ138" s="44">
        <v>0</v>
      </c>
      <c r="AR138" s="44">
        <v>0</v>
      </c>
      <c r="AS138" s="276">
        <v>9999</v>
      </c>
      <c r="AT138" s="44">
        <v>0</v>
      </c>
      <c r="AU138" s="44">
        <v>0</v>
      </c>
      <c r="AV138" s="44">
        <v>0</v>
      </c>
      <c r="AW138" s="44">
        <v>0</v>
      </c>
      <c r="AX138" s="44">
        <v>0</v>
      </c>
      <c r="AY138" s="44">
        <v>0</v>
      </c>
      <c r="AZ138" s="276">
        <v>9999</v>
      </c>
      <c r="BA138" s="44">
        <v>0</v>
      </c>
      <c r="BB138" s="44">
        <v>0</v>
      </c>
      <c r="BC138" s="44">
        <v>0</v>
      </c>
      <c r="BD138" s="44">
        <v>0</v>
      </c>
      <c r="BE138" s="44">
        <v>0</v>
      </c>
      <c r="BF138" s="44">
        <v>0</v>
      </c>
      <c r="BG138" s="44">
        <v>9999</v>
      </c>
      <c r="BH138" s="276">
        <v>9999</v>
      </c>
      <c r="BI138" s="44">
        <v>9999</v>
      </c>
      <c r="BJ138" s="44">
        <v>9999</v>
      </c>
      <c r="BK138" s="44">
        <v>9999</v>
      </c>
      <c r="BL138" s="44">
        <v>9999</v>
      </c>
      <c r="BM138" s="44">
        <v>9999</v>
      </c>
      <c r="BN138" s="44">
        <v>0</v>
      </c>
      <c r="BO138" s="44">
        <v>-145.01194406935201</v>
      </c>
      <c r="BP138" s="44">
        <v>0</v>
      </c>
      <c r="BQ138" s="44">
        <v>0</v>
      </c>
      <c r="BR138" s="44">
        <v>0</v>
      </c>
      <c r="BS138" s="44">
        <v>0</v>
      </c>
      <c r="BT138" s="44">
        <v>0</v>
      </c>
      <c r="BU138" s="44">
        <v>0</v>
      </c>
      <c r="BV138" s="44">
        <v>0</v>
      </c>
      <c r="BW138" s="44">
        <v>0</v>
      </c>
      <c r="BX138" s="44">
        <v>0</v>
      </c>
      <c r="BY138" s="44"/>
      <c r="BZ138" s="44">
        <v>0</v>
      </c>
      <c r="CA138" s="44">
        <v>0</v>
      </c>
      <c r="CB138" s="44">
        <v>-145.01194406935201</v>
      </c>
      <c r="CC138" s="44">
        <v>0</v>
      </c>
      <c r="CD138" s="257">
        <v>0</v>
      </c>
      <c r="CE138" s="44">
        <v>9999</v>
      </c>
      <c r="CF138" s="44">
        <v>0</v>
      </c>
      <c r="CG138" s="44">
        <v>-2.1503788659811263</v>
      </c>
      <c r="CH138" s="44">
        <v>-2.1503788659811263</v>
      </c>
      <c r="CI138" s="44">
        <v>0</v>
      </c>
      <c r="CJ138" s="44">
        <v>-0.10751894329905623</v>
      </c>
      <c r="CK138" s="44">
        <v>-0.10751894329905623</v>
      </c>
      <c r="CL138" s="44"/>
      <c r="CM138" s="44">
        <v>-18.197333333333333</v>
      </c>
      <c r="CN138" s="44" t="s">
        <v>549</v>
      </c>
      <c r="CO138" s="44">
        <v>0</v>
      </c>
      <c r="CP138" s="44">
        <v>0</v>
      </c>
      <c r="CQ138" s="44">
        <v>-145.01194406935201</v>
      </c>
      <c r="CR138" s="44">
        <v>0</v>
      </c>
      <c r="CS138" s="44">
        <v>0</v>
      </c>
      <c r="CT138" s="44">
        <v>-145.01194406935201</v>
      </c>
      <c r="CU138" s="44">
        <v>0</v>
      </c>
      <c r="CV138" s="44">
        <v>9999</v>
      </c>
      <c r="CW138" s="257">
        <v>0</v>
      </c>
      <c r="CX138" s="23"/>
      <c r="CY138" s="23"/>
      <c r="CZ138" s="23"/>
      <c r="DA138" s="23"/>
      <c r="DB138" s="23"/>
      <c r="DC138" s="23"/>
      <c r="DD138" s="23"/>
      <c r="DE138" s="23"/>
      <c r="DF138" s="23"/>
      <c r="DG138" s="23"/>
      <c r="DH138" s="23"/>
      <c r="DI138" s="23"/>
      <c r="DJ138" s="23"/>
      <c r="DK138" s="23"/>
      <c r="DL138" s="23"/>
      <c r="DM138" s="23"/>
      <c r="DN138" s="23"/>
      <c r="DO138" s="23"/>
      <c r="DP138" s="23"/>
      <c r="DQ138" s="23"/>
      <c r="DR138" s="23"/>
      <c r="DS138" s="23"/>
      <c r="DT138" s="23"/>
      <c r="DU138" s="23"/>
      <c r="DV138" s="23"/>
      <c r="DW138" s="23"/>
      <c r="DX138" s="23"/>
      <c r="DY138" s="23"/>
      <c r="DZ138" s="23"/>
      <c r="EA138" s="23"/>
    </row>
    <row r="139" spans="1:131">
      <c r="A139" s="23" t="s">
        <v>828</v>
      </c>
      <c r="B139" s="23" t="s">
        <v>885</v>
      </c>
      <c r="C139" s="44">
        <v>15</v>
      </c>
      <c r="D139" s="44">
        <v>0</v>
      </c>
      <c r="E139" s="44">
        <v>-32.755199999999995</v>
      </c>
      <c r="F139" s="44">
        <v>0</v>
      </c>
      <c r="G139" s="44">
        <v>0</v>
      </c>
      <c r="H139" s="44">
        <v>0</v>
      </c>
      <c r="I139" s="44" t="s">
        <v>751</v>
      </c>
      <c r="J139" s="44"/>
      <c r="K139" s="44"/>
      <c r="L139" s="44">
        <v>0</v>
      </c>
      <c r="M139" s="44">
        <v>0</v>
      </c>
      <c r="N139" s="44">
        <v>0</v>
      </c>
      <c r="O139" s="44">
        <v>-33.082751568650004</v>
      </c>
      <c r="P139" s="44">
        <v>0</v>
      </c>
      <c r="Q139" s="44">
        <v>0</v>
      </c>
      <c r="R139" s="44">
        <v>0</v>
      </c>
      <c r="S139" s="44">
        <v>0</v>
      </c>
      <c r="T139" s="44">
        <v>0</v>
      </c>
      <c r="U139" s="44">
        <v>0</v>
      </c>
      <c r="V139" s="44" t="s">
        <v>743</v>
      </c>
      <c r="W139" s="44" t="s">
        <v>743</v>
      </c>
      <c r="X139" s="44" t="s">
        <v>743</v>
      </c>
      <c r="Y139" s="44" t="s">
        <v>743</v>
      </c>
      <c r="Z139" s="44">
        <v>0</v>
      </c>
      <c r="AA139" s="44">
        <v>0</v>
      </c>
      <c r="AB139" s="44">
        <v>0</v>
      </c>
      <c r="AC139" s="44">
        <v>0</v>
      </c>
      <c r="AD139" s="44">
        <v>0</v>
      </c>
      <c r="AE139" s="44">
        <v>0</v>
      </c>
      <c r="AF139" s="44">
        <v>0</v>
      </c>
      <c r="AG139" s="44">
        <v>0</v>
      </c>
      <c r="AH139" s="44">
        <v>0</v>
      </c>
      <c r="AI139" s="44">
        <v>0</v>
      </c>
      <c r="AJ139" s="44">
        <v>0</v>
      </c>
      <c r="AK139" s="44">
        <v>0</v>
      </c>
      <c r="AL139" s="44">
        <v>0</v>
      </c>
      <c r="AM139" s="44">
        <v>0</v>
      </c>
      <c r="AN139" s="44">
        <v>0</v>
      </c>
      <c r="AO139" s="44">
        <v>0</v>
      </c>
      <c r="AP139" s="44">
        <v>0</v>
      </c>
      <c r="AQ139" s="44">
        <v>0</v>
      </c>
      <c r="AR139" s="44">
        <v>0</v>
      </c>
      <c r="AS139" s="276">
        <v>9999</v>
      </c>
      <c r="AT139" s="44">
        <v>0</v>
      </c>
      <c r="AU139" s="44">
        <v>0</v>
      </c>
      <c r="AV139" s="44">
        <v>0</v>
      </c>
      <c r="AW139" s="44">
        <v>0</v>
      </c>
      <c r="AX139" s="44">
        <v>0</v>
      </c>
      <c r="AY139" s="44">
        <v>0</v>
      </c>
      <c r="AZ139" s="276">
        <v>9999</v>
      </c>
      <c r="BA139" s="44">
        <v>0</v>
      </c>
      <c r="BB139" s="44">
        <v>0</v>
      </c>
      <c r="BC139" s="44">
        <v>0</v>
      </c>
      <c r="BD139" s="44">
        <v>0</v>
      </c>
      <c r="BE139" s="44">
        <v>0</v>
      </c>
      <c r="BF139" s="44">
        <v>0</v>
      </c>
      <c r="BG139" s="44">
        <v>9999</v>
      </c>
      <c r="BH139" s="276">
        <v>9999</v>
      </c>
      <c r="BI139" s="44">
        <v>9999</v>
      </c>
      <c r="BJ139" s="44">
        <v>9999</v>
      </c>
      <c r="BK139" s="44">
        <v>9999</v>
      </c>
      <c r="BL139" s="44">
        <v>9999</v>
      </c>
      <c r="BM139" s="44">
        <v>9999</v>
      </c>
      <c r="BN139" s="44">
        <v>0</v>
      </c>
      <c r="BO139" s="44">
        <v>-256.80169260694032</v>
      </c>
      <c r="BP139" s="44">
        <v>0</v>
      </c>
      <c r="BQ139" s="44">
        <v>0</v>
      </c>
      <c r="BR139" s="44">
        <v>0</v>
      </c>
      <c r="BS139" s="44">
        <v>0</v>
      </c>
      <c r="BT139" s="44">
        <v>0</v>
      </c>
      <c r="BU139" s="44">
        <v>0</v>
      </c>
      <c r="BV139" s="44">
        <v>0</v>
      </c>
      <c r="BW139" s="44">
        <v>0</v>
      </c>
      <c r="BX139" s="44">
        <v>0</v>
      </c>
      <c r="BY139" s="44"/>
      <c r="BZ139" s="44">
        <v>0</v>
      </c>
      <c r="CA139" s="44">
        <v>0</v>
      </c>
      <c r="CB139" s="44">
        <v>-256.80169260694032</v>
      </c>
      <c r="CC139" s="44">
        <v>0</v>
      </c>
      <c r="CD139" s="257">
        <v>0</v>
      </c>
      <c r="CE139" s="44">
        <v>9999</v>
      </c>
      <c r="CF139" s="44">
        <v>0</v>
      </c>
      <c r="CG139" s="44">
        <v>-3.8706819335320604</v>
      </c>
      <c r="CH139" s="44">
        <v>-3.8706819335320604</v>
      </c>
      <c r="CI139" s="44">
        <v>0</v>
      </c>
      <c r="CJ139" s="44">
        <v>-0.19353409667660249</v>
      </c>
      <c r="CK139" s="44">
        <v>-0.19353409667660249</v>
      </c>
      <c r="CL139" s="44"/>
      <c r="CM139" s="44">
        <v>-32.755199999999995</v>
      </c>
      <c r="CN139" s="44" t="s">
        <v>550</v>
      </c>
      <c r="CO139" s="44">
        <v>0</v>
      </c>
      <c r="CP139" s="44">
        <v>0</v>
      </c>
      <c r="CQ139" s="44">
        <v>-256.80169260694032</v>
      </c>
      <c r="CR139" s="44">
        <v>0</v>
      </c>
      <c r="CS139" s="44">
        <v>0</v>
      </c>
      <c r="CT139" s="44">
        <v>-256.80169260694032</v>
      </c>
      <c r="CU139" s="44">
        <v>0</v>
      </c>
      <c r="CV139" s="44">
        <v>9999</v>
      </c>
      <c r="CW139" s="257">
        <v>0</v>
      </c>
      <c r="CX139" s="23"/>
      <c r="CY139" s="23"/>
      <c r="CZ139" s="23"/>
      <c r="DA139" s="23"/>
      <c r="DB139" s="23"/>
      <c r="DC139" s="23"/>
      <c r="DD139" s="23"/>
      <c r="DE139" s="23"/>
      <c r="DF139" s="23"/>
      <c r="DG139" s="23"/>
      <c r="DH139" s="23"/>
      <c r="DI139" s="23"/>
      <c r="DJ139" s="23"/>
      <c r="DK139" s="23"/>
      <c r="DL139" s="23"/>
      <c r="DM139" s="23"/>
      <c r="DN139" s="23"/>
      <c r="DO139" s="23"/>
      <c r="DP139" s="23"/>
      <c r="DQ139" s="23"/>
      <c r="DR139" s="23"/>
      <c r="DS139" s="23"/>
      <c r="DT139" s="23"/>
      <c r="DU139" s="23"/>
      <c r="DV139" s="23"/>
      <c r="DW139" s="23"/>
      <c r="DX139" s="23"/>
      <c r="DY139" s="23"/>
      <c r="DZ139" s="23"/>
      <c r="EA139" s="23"/>
    </row>
    <row r="140" spans="1:131">
      <c r="A140" s="23" t="s">
        <v>829</v>
      </c>
      <c r="B140" s="23" t="s">
        <v>886</v>
      </c>
      <c r="C140" s="44">
        <v>15</v>
      </c>
      <c r="D140" s="44">
        <v>0</v>
      </c>
      <c r="E140" s="44">
        <v>-18.197333333333333</v>
      </c>
      <c r="F140" s="44">
        <v>0</v>
      </c>
      <c r="G140" s="44">
        <v>0</v>
      </c>
      <c r="H140" s="44">
        <v>0</v>
      </c>
      <c r="I140" s="44" t="s">
        <v>752</v>
      </c>
      <c r="J140" s="44"/>
      <c r="K140" s="44"/>
      <c r="L140" s="44">
        <v>0</v>
      </c>
      <c r="M140" s="44">
        <v>0</v>
      </c>
      <c r="N140" s="44">
        <v>0</v>
      </c>
      <c r="O140" s="44">
        <v>-18.379306666666665</v>
      </c>
      <c r="P140" s="44">
        <v>0</v>
      </c>
      <c r="Q140" s="44">
        <v>0</v>
      </c>
      <c r="R140" s="44">
        <v>0</v>
      </c>
      <c r="S140" s="44">
        <v>0</v>
      </c>
      <c r="T140" s="44">
        <v>0</v>
      </c>
      <c r="U140" s="44">
        <v>0</v>
      </c>
      <c r="V140" s="44" t="s">
        <v>743</v>
      </c>
      <c r="W140" s="44" t="s">
        <v>743</v>
      </c>
      <c r="X140" s="44" t="s">
        <v>743</v>
      </c>
      <c r="Y140" s="44" t="s">
        <v>743</v>
      </c>
      <c r="Z140" s="44">
        <v>0</v>
      </c>
      <c r="AA140" s="44">
        <v>0</v>
      </c>
      <c r="AB140" s="44">
        <v>0</v>
      </c>
      <c r="AC140" s="44">
        <v>0</v>
      </c>
      <c r="AD140" s="44">
        <v>0</v>
      </c>
      <c r="AE140" s="44">
        <v>0</v>
      </c>
      <c r="AF140" s="44">
        <v>0</v>
      </c>
      <c r="AG140" s="44">
        <v>0</v>
      </c>
      <c r="AH140" s="44">
        <v>0</v>
      </c>
      <c r="AI140" s="44">
        <v>0</v>
      </c>
      <c r="AJ140" s="44">
        <v>0</v>
      </c>
      <c r="AK140" s="44">
        <v>0</v>
      </c>
      <c r="AL140" s="44">
        <v>0</v>
      </c>
      <c r="AM140" s="44">
        <v>0</v>
      </c>
      <c r="AN140" s="44">
        <v>0</v>
      </c>
      <c r="AO140" s="44">
        <v>0</v>
      </c>
      <c r="AP140" s="44">
        <v>0</v>
      </c>
      <c r="AQ140" s="44">
        <v>0</v>
      </c>
      <c r="AR140" s="44">
        <v>0</v>
      </c>
      <c r="AS140" s="276">
        <v>9999</v>
      </c>
      <c r="AT140" s="44">
        <v>0</v>
      </c>
      <c r="AU140" s="44">
        <v>0</v>
      </c>
      <c r="AV140" s="44">
        <v>0</v>
      </c>
      <c r="AW140" s="44">
        <v>0</v>
      </c>
      <c r="AX140" s="44">
        <v>0</v>
      </c>
      <c r="AY140" s="44">
        <v>0</v>
      </c>
      <c r="AZ140" s="276">
        <v>9999</v>
      </c>
      <c r="BA140" s="44">
        <v>0</v>
      </c>
      <c r="BB140" s="44">
        <v>0</v>
      </c>
      <c r="BC140" s="44">
        <v>0</v>
      </c>
      <c r="BD140" s="44">
        <v>0</v>
      </c>
      <c r="BE140" s="44">
        <v>0</v>
      </c>
      <c r="BF140" s="44">
        <v>0</v>
      </c>
      <c r="BG140" s="44">
        <v>9999</v>
      </c>
      <c r="BH140" s="276">
        <v>9999</v>
      </c>
      <c r="BI140" s="44">
        <v>9999</v>
      </c>
      <c r="BJ140" s="44">
        <v>9999</v>
      </c>
      <c r="BK140" s="44">
        <v>9999</v>
      </c>
      <c r="BL140" s="44">
        <v>9999</v>
      </c>
      <c r="BM140" s="44">
        <v>9999</v>
      </c>
      <c r="BN140" s="44">
        <v>0</v>
      </c>
      <c r="BO140" s="44">
        <v>-135.35034698251158</v>
      </c>
      <c r="BP140" s="44">
        <v>0</v>
      </c>
      <c r="BQ140" s="44">
        <v>0</v>
      </c>
      <c r="BR140" s="44">
        <v>0</v>
      </c>
      <c r="BS140" s="44">
        <v>0</v>
      </c>
      <c r="BT140" s="44">
        <v>0</v>
      </c>
      <c r="BU140" s="44">
        <v>0</v>
      </c>
      <c r="BV140" s="44">
        <v>0</v>
      </c>
      <c r="BW140" s="44">
        <v>0</v>
      </c>
      <c r="BX140" s="44">
        <v>0</v>
      </c>
      <c r="BY140" s="44"/>
      <c r="BZ140" s="44">
        <v>0</v>
      </c>
      <c r="CA140" s="44">
        <v>0</v>
      </c>
      <c r="CB140" s="44">
        <v>-135.35034698251158</v>
      </c>
      <c r="CC140" s="44">
        <v>0</v>
      </c>
      <c r="CD140" s="257">
        <v>0</v>
      </c>
      <c r="CE140" s="44">
        <v>9999</v>
      </c>
      <c r="CF140" s="44">
        <v>0</v>
      </c>
      <c r="CG140" s="44">
        <v>-2.1503788799999999</v>
      </c>
      <c r="CH140" s="44">
        <v>-2.1503788799999999</v>
      </c>
      <c r="CI140" s="44">
        <v>0</v>
      </c>
      <c r="CJ140" s="44">
        <v>-0.10751894399999999</v>
      </c>
      <c r="CK140" s="44">
        <v>-0.10751894399999999</v>
      </c>
      <c r="CL140" s="44"/>
      <c r="CM140" s="44">
        <v>-18.197333333333333</v>
      </c>
      <c r="CN140" s="44" t="s">
        <v>551</v>
      </c>
      <c r="CO140" s="44">
        <v>0</v>
      </c>
      <c r="CP140" s="44">
        <v>0</v>
      </c>
      <c r="CQ140" s="44">
        <v>-135.35034698251158</v>
      </c>
      <c r="CR140" s="44">
        <v>0</v>
      </c>
      <c r="CS140" s="44">
        <v>0</v>
      </c>
      <c r="CT140" s="44">
        <v>-135.35034698251158</v>
      </c>
      <c r="CU140" s="44">
        <v>0</v>
      </c>
      <c r="CV140" s="44">
        <v>9999</v>
      </c>
      <c r="CW140" s="257">
        <v>0</v>
      </c>
      <c r="CX140" s="23"/>
      <c r="CY140" s="23"/>
      <c r="CZ140" s="23"/>
      <c r="DA140" s="23"/>
      <c r="DB140" s="23"/>
      <c r="DC140" s="23"/>
      <c r="DD140" s="23"/>
      <c r="DE140" s="23"/>
      <c r="DF140" s="23"/>
      <c r="DG140" s="23"/>
      <c r="DH140" s="23"/>
      <c r="DI140" s="23"/>
      <c r="DJ140" s="23"/>
      <c r="DK140" s="23"/>
      <c r="DL140" s="23"/>
      <c r="DM140" s="23"/>
      <c r="DN140" s="23"/>
      <c r="DO140" s="23"/>
      <c r="DP140" s="23"/>
      <c r="DQ140" s="23"/>
      <c r="DR140" s="23"/>
      <c r="DS140" s="23"/>
      <c r="DT140" s="23"/>
      <c r="DU140" s="23"/>
      <c r="DV140" s="23"/>
      <c r="DW140" s="23"/>
      <c r="DX140" s="23"/>
      <c r="DY140" s="23"/>
      <c r="DZ140" s="23"/>
      <c r="EA140" s="23"/>
    </row>
    <row r="141" spans="1:131">
      <c r="A141" s="23" t="s">
        <v>830</v>
      </c>
      <c r="B141" s="23" t="s">
        <v>887</v>
      </c>
      <c r="C141" s="44">
        <v>15</v>
      </c>
      <c r="D141" s="44">
        <v>0</v>
      </c>
      <c r="E141" s="44">
        <v>-8.1887999999999987</v>
      </c>
      <c r="F141" s="44">
        <v>0</v>
      </c>
      <c r="G141" s="44">
        <v>0</v>
      </c>
      <c r="H141" s="44">
        <v>0</v>
      </c>
      <c r="I141" s="44" t="s">
        <v>752</v>
      </c>
      <c r="J141" s="44"/>
      <c r="K141" s="44"/>
      <c r="L141" s="44">
        <v>0</v>
      </c>
      <c r="M141" s="44">
        <v>0</v>
      </c>
      <c r="N141" s="44">
        <v>0</v>
      </c>
      <c r="O141" s="44">
        <v>-8.270687999999998</v>
      </c>
      <c r="P141" s="44">
        <v>0</v>
      </c>
      <c r="Q141" s="44">
        <v>0</v>
      </c>
      <c r="R141" s="44">
        <v>0</v>
      </c>
      <c r="S141" s="44">
        <v>0</v>
      </c>
      <c r="T141" s="44">
        <v>0</v>
      </c>
      <c r="U141" s="44">
        <v>0</v>
      </c>
      <c r="V141" s="44" t="s">
        <v>743</v>
      </c>
      <c r="W141" s="44" t="s">
        <v>743</v>
      </c>
      <c r="X141" s="44" t="s">
        <v>743</v>
      </c>
      <c r="Y141" s="44" t="s">
        <v>743</v>
      </c>
      <c r="Z141" s="44">
        <v>0</v>
      </c>
      <c r="AA141" s="44">
        <v>0</v>
      </c>
      <c r="AB141" s="44">
        <v>0</v>
      </c>
      <c r="AC141" s="44">
        <v>0</v>
      </c>
      <c r="AD141" s="44">
        <v>0</v>
      </c>
      <c r="AE141" s="44">
        <v>0</v>
      </c>
      <c r="AF141" s="44">
        <v>0</v>
      </c>
      <c r="AG141" s="44">
        <v>0</v>
      </c>
      <c r="AH141" s="44">
        <v>0</v>
      </c>
      <c r="AI141" s="44">
        <v>0</v>
      </c>
      <c r="AJ141" s="44">
        <v>0</v>
      </c>
      <c r="AK141" s="44">
        <v>0</v>
      </c>
      <c r="AL141" s="44">
        <v>0</v>
      </c>
      <c r="AM141" s="44">
        <v>0</v>
      </c>
      <c r="AN141" s="44">
        <v>0</v>
      </c>
      <c r="AO141" s="44">
        <v>0</v>
      </c>
      <c r="AP141" s="44">
        <v>0</v>
      </c>
      <c r="AQ141" s="44">
        <v>0</v>
      </c>
      <c r="AR141" s="44">
        <v>0</v>
      </c>
      <c r="AS141" s="276">
        <v>9999</v>
      </c>
      <c r="AT141" s="44">
        <v>0</v>
      </c>
      <c r="AU141" s="44">
        <v>0</v>
      </c>
      <c r="AV141" s="44">
        <v>0</v>
      </c>
      <c r="AW141" s="44">
        <v>0</v>
      </c>
      <c r="AX141" s="44">
        <v>0</v>
      </c>
      <c r="AY141" s="44">
        <v>0</v>
      </c>
      <c r="AZ141" s="276">
        <v>9999</v>
      </c>
      <c r="BA141" s="44">
        <v>0</v>
      </c>
      <c r="BB141" s="44">
        <v>0</v>
      </c>
      <c r="BC141" s="44">
        <v>0</v>
      </c>
      <c r="BD141" s="44">
        <v>0</v>
      </c>
      <c r="BE141" s="44">
        <v>0</v>
      </c>
      <c r="BF141" s="44">
        <v>0</v>
      </c>
      <c r="BG141" s="44">
        <v>9999</v>
      </c>
      <c r="BH141" s="276">
        <v>9999</v>
      </c>
      <c r="BI141" s="44">
        <v>9999</v>
      </c>
      <c r="BJ141" s="44">
        <v>9999</v>
      </c>
      <c r="BK141" s="44">
        <v>9999</v>
      </c>
      <c r="BL141" s="44">
        <v>9999</v>
      </c>
      <c r="BM141" s="44">
        <v>9999</v>
      </c>
      <c r="BN141" s="44">
        <v>0</v>
      </c>
      <c r="BO141" s="44">
        <v>-60.907656142130087</v>
      </c>
      <c r="BP141" s="44">
        <v>0</v>
      </c>
      <c r="BQ141" s="44">
        <v>0</v>
      </c>
      <c r="BR141" s="44">
        <v>0</v>
      </c>
      <c r="BS141" s="44">
        <v>0</v>
      </c>
      <c r="BT141" s="44">
        <v>0</v>
      </c>
      <c r="BU141" s="44">
        <v>0</v>
      </c>
      <c r="BV141" s="44">
        <v>0</v>
      </c>
      <c r="BW141" s="44">
        <v>0</v>
      </c>
      <c r="BX141" s="44">
        <v>0</v>
      </c>
      <c r="BY141" s="44"/>
      <c r="BZ141" s="44">
        <v>0</v>
      </c>
      <c r="CA141" s="44">
        <v>0</v>
      </c>
      <c r="CB141" s="44">
        <v>-60.907656142130087</v>
      </c>
      <c r="CC141" s="44">
        <v>0</v>
      </c>
      <c r="CD141" s="257">
        <v>0</v>
      </c>
      <c r="CE141" s="44">
        <v>9999</v>
      </c>
      <c r="CF141" s="44">
        <v>0</v>
      </c>
      <c r="CG141" s="44">
        <v>-0.96767049599999932</v>
      </c>
      <c r="CH141" s="44">
        <v>-0.96767049599999932</v>
      </c>
      <c r="CI141" s="44">
        <v>0</v>
      </c>
      <c r="CJ141" s="44">
        <v>-4.8383524800000001E-2</v>
      </c>
      <c r="CK141" s="44">
        <v>-4.8383524800000001E-2</v>
      </c>
      <c r="CL141" s="44"/>
      <c r="CM141" s="44">
        <v>-8.1887999999999987</v>
      </c>
      <c r="CN141" s="44" t="s">
        <v>551</v>
      </c>
      <c r="CO141" s="44">
        <v>0</v>
      </c>
      <c r="CP141" s="44">
        <v>0</v>
      </c>
      <c r="CQ141" s="44">
        <v>-60.907656142130087</v>
      </c>
      <c r="CR141" s="44">
        <v>0</v>
      </c>
      <c r="CS141" s="44">
        <v>0</v>
      </c>
      <c r="CT141" s="44">
        <v>-60.907656142130087</v>
      </c>
      <c r="CU141" s="44">
        <v>0</v>
      </c>
      <c r="CV141" s="44">
        <v>9999</v>
      </c>
      <c r="CW141" s="257">
        <v>0</v>
      </c>
      <c r="CX141" s="23"/>
      <c r="CY141" s="23"/>
      <c r="CZ141" s="23"/>
      <c r="DA141" s="23"/>
      <c r="DB141" s="23"/>
      <c r="DC141" s="23"/>
      <c r="DD141" s="23"/>
      <c r="DE141" s="23"/>
      <c r="DF141" s="23"/>
      <c r="DG141" s="23"/>
      <c r="DH141" s="23"/>
      <c r="DI141" s="23"/>
      <c r="DJ141" s="23"/>
      <c r="DK141" s="23"/>
      <c r="DL141" s="23"/>
      <c r="DM141" s="23"/>
      <c r="DN141" s="23"/>
      <c r="DO141" s="23"/>
      <c r="DP141" s="23"/>
      <c r="DQ141" s="23"/>
      <c r="DR141" s="23"/>
      <c r="DS141" s="23"/>
      <c r="DT141" s="23"/>
      <c r="DU141" s="23"/>
      <c r="DV141" s="23"/>
      <c r="DW141" s="23"/>
      <c r="DX141" s="23"/>
      <c r="DY141" s="23"/>
      <c r="DZ141" s="23"/>
      <c r="EA141" s="23"/>
    </row>
    <row r="142" spans="1:131">
      <c r="A142" s="23" t="s">
        <v>831</v>
      </c>
      <c r="B142" s="23" t="s">
        <v>888</v>
      </c>
      <c r="C142" s="44">
        <v>15</v>
      </c>
      <c r="D142" s="44">
        <v>0</v>
      </c>
      <c r="E142" s="44">
        <v>-8.1887999999999987</v>
      </c>
      <c r="F142" s="44">
        <v>0</v>
      </c>
      <c r="G142" s="44">
        <v>0</v>
      </c>
      <c r="H142" s="44">
        <v>0</v>
      </c>
      <c r="I142" s="44" t="s">
        <v>753</v>
      </c>
      <c r="J142" s="44"/>
      <c r="K142" s="44"/>
      <c r="L142" s="44">
        <v>0</v>
      </c>
      <c r="M142" s="44">
        <v>0</v>
      </c>
      <c r="N142" s="44">
        <v>0</v>
      </c>
      <c r="O142" s="44">
        <v>-8.270688046216069</v>
      </c>
      <c r="P142" s="44">
        <v>0</v>
      </c>
      <c r="Q142" s="44">
        <v>0</v>
      </c>
      <c r="R142" s="44">
        <v>0</v>
      </c>
      <c r="S142" s="44">
        <v>0</v>
      </c>
      <c r="T142" s="44">
        <v>0</v>
      </c>
      <c r="U142" s="44">
        <v>0</v>
      </c>
      <c r="V142" s="44" t="s">
        <v>743</v>
      </c>
      <c r="W142" s="44" t="s">
        <v>743</v>
      </c>
      <c r="X142" s="44" t="s">
        <v>743</v>
      </c>
      <c r="Y142" s="44" t="s">
        <v>743</v>
      </c>
      <c r="Z142" s="44">
        <v>0</v>
      </c>
      <c r="AA142" s="44">
        <v>0</v>
      </c>
      <c r="AB142" s="44">
        <v>0</v>
      </c>
      <c r="AC142" s="44">
        <v>0</v>
      </c>
      <c r="AD142" s="44">
        <v>0</v>
      </c>
      <c r="AE142" s="44">
        <v>0</v>
      </c>
      <c r="AF142" s="44">
        <v>0</v>
      </c>
      <c r="AG142" s="44">
        <v>0</v>
      </c>
      <c r="AH142" s="44">
        <v>0</v>
      </c>
      <c r="AI142" s="44">
        <v>0</v>
      </c>
      <c r="AJ142" s="44">
        <v>0</v>
      </c>
      <c r="AK142" s="44">
        <v>0</v>
      </c>
      <c r="AL142" s="44">
        <v>0</v>
      </c>
      <c r="AM142" s="44">
        <v>0</v>
      </c>
      <c r="AN142" s="44">
        <v>0</v>
      </c>
      <c r="AO142" s="44">
        <v>0</v>
      </c>
      <c r="AP142" s="44">
        <v>0</v>
      </c>
      <c r="AQ142" s="44">
        <v>0</v>
      </c>
      <c r="AR142" s="44">
        <v>0</v>
      </c>
      <c r="AS142" s="276">
        <v>9999</v>
      </c>
      <c r="AT142" s="44">
        <v>0</v>
      </c>
      <c r="AU142" s="44">
        <v>0</v>
      </c>
      <c r="AV142" s="44">
        <v>0</v>
      </c>
      <c r="AW142" s="44">
        <v>0</v>
      </c>
      <c r="AX142" s="44">
        <v>0</v>
      </c>
      <c r="AY142" s="44">
        <v>0</v>
      </c>
      <c r="AZ142" s="276">
        <v>9999</v>
      </c>
      <c r="BA142" s="44">
        <v>0</v>
      </c>
      <c r="BB142" s="44">
        <v>0</v>
      </c>
      <c r="BC142" s="44">
        <v>0</v>
      </c>
      <c r="BD142" s="44">
        <v>0</v>
      </c>
      <c r="BE142" s="44">
        <v>0</v>
      </c>
      <c r="BF142" s="44">
        <v>0</v>
      </c>
      <c r="BG142" s="44">
        <v>9999</v>
      </c>
      <c r="BH142" s="276">
        <v>9999</v>
      </c>
      <c r="BI142" s="44">
        <v>9999</v>
      </c>
      <c r="BJ142" s="44">
        <v>9999</v>
      </c>
      <c r="BK142" s="44">
        <v>9999</v>
      </c>
      <c r="BL142" s="44">
        <v>9999</v>
      </c>
      <c r="BM142" s="44">
        <v>9999</v>
      </c>
      <c r="BN142" s="44">
        <v>0</v>
      </c>
      <c r="BO142" s="44">
        <v>-64.605972635995229</v>
      </c>
      <c r="BP142" s="44">
        <v>0</v>
      </c>
      <c r="BQ142" s="44">
        <v>0</v>
      </c>
      <c r="BR142" s="44">
        <v>0</v>
      </c>
      <c r="BS142" s="44">
        <v>0</v>
      </c>
      <c r="BT142" s="44">
        <v>0</v>
      </c>
      <c r="BU142" s="44">
        <v>0</v>
      </c>
      <c r="BV142" s="44">
        <v>0</v>
      </c>
      <c r="BW142" s="44">
        <v>0</v>
      </c>
      <c r="BX142" s="44">
        <v>0</v>
      </c>
      <c r="BY142" s="44"/>
      <c r="BZ142" s="44">
        <v>0</v>
      </c>
      <c r="CA142" s="44">
        <v>0</v>
      </c>
      <c r="CB142" s="44">
        <v>-64.605972635995229</v>
      </c>
      <c r="CC142" s="44">
        <v>0</v>
      </c>
      <c r="CD142" s="257">
        <v>0</v>
      </c>
      <c r="CE142" s="44">
        <v>9999</v>
      </c>
      <c r="CF142" s="44">
        <v>0</v>
      </c>
      <c r="CG142" s="44">
        <v>-0.96767050140727873</v>
      </c>
      <c r="CH142" s="44">
        <v>-0.96767050140727873</v>
      </c>
      <c r="CI142" s="44">
        <v>0</v>
      </c>
      <c r="CJ142" s="44">
        <v>-4.8383525070364003E-2</v>
      </c>
      <c r="CK142" s="44">
        <v>-4.8383525070364003E-2</v>
      </c>
      <c r="CL142" s="44"/>
      <c r="CM142" s="44">
        <v>-8.1887999999999987</v>
      </c>
      <c r="CN142" s="44" t="s">
        <v>552</v>
      </c>
      <c r="CO142" s="44">
        <v>0</v>
      </c>
      <c r="CP142" s="44">
        <v>0</v>
      </c>
      <c r="CQ142" s="44">
        <v>-64.605972635995229</v>
      </c>
      <c r="CR142" s="44">
        <v>0</v>
      </c>
      <c r="CS142" s="44">
        <v>0</v>
      </c>
      <c r="CT142" s="44">
        <v>-64.605972635995229</v>
      </c>
      <c r="CU142" s="44">
        <v>0</v>
      </c>
      <c r="CV142" s="44">
        <v>9999</v>
      </c>
      <c r="CW142" s="257">
        <v>0</v>
      </c>
      <c r="CX142" s="23"/>
      <c r="CY142" s="23"/>
      <c r="CZ142" s="23"/>
      <c r="DA142" s="23"/>
      <c r="DB142" s="23"/>
      <c r="DC142" s="23"/>
      <c r="DD142" s="23"/>
      <c r="DE142" s="23"/>
      <c r="DF142" s="23"/>
      <c r="DG142" s="23"/>
      <c r="DH142" s="23"/>
      <c r="DI142" s="23"/>
      <c r="DJ142" s="23"/>
      <c r="DK142" s="23"/>
      <c r="DL142" s="23"/>
      <c r="DM142" s="23"/>
      <c r="DN142" s="23"/>
      <c r="DO142" s="23"/>
      <c r="DP142" s="23"/>
      <c r="DQ142" s="23"/>
      <c r="DR142" s="23"/>
      <c r="DS142" s="23"/>
      <c r="DT142" s="23"/>
      <c r="DU142" s="23"/>
      <c r="DV142" s="23"/>
      <c r="DW142" s="23"/>
      <c r="DX142" s="23"/>
      <c r="DY142" s="23"/>
      <c r="DZ142" s="23"/>
      <c r="EA142" s="23"/>
    </row>
    <row r="143" spans="1:131">
      <c r="A143" s="23" t="s">
        <v>790</v>
      </c>
      <c r="B143" s="23" t="s">
        <v>889</v>
      </c>
      <c r="C143" s="44">
        <v>15</v>
      </c>
      <c r="D143" s="44">
        <v>529.43297820926398</v>
      </c>
      <c r="E143" s="44">
        <v>-8.1887999999999987</v>
      </c>
      <c r="F143" s="44">
        <v>562.77379746838631</v>
      </c>
      <c r="G143" s="44">
        <v>0</v>
      </c>
      <c r="H143" s="44">
        <v>0</v>
      </c>
      <c r="I143" s="44" t="s">
        <v>753</v>
      </c>
      <c r="J143" s="44"/>
      <c r="K143" s="44"/>
      <c r="L143" s="44">
        <v>568.99317978090789</v>
      </c>
      <c r="M143" s="44">
        <v>9.0560219136739895E-2</v>
      </c>
      <c r="N143" s="44">
        <v>8.9906596086159599E-2</v>
      </c>
      <c r="O143" s="44">
        <v>-8.270688046216069</v>
      </c>
      <c r="P143" s="44">
        <v>0</v>
      </c>
      <c r="Q143" s="44">
        <v>0</v>
      </c>
      <c r="R143" s="44">
        <v>112.22461303019217</v>
      </c>
      <c r="S143" s="44">
        <v>259.33401144548799</v>
      </c>
      <c r="T143" s="44">
        <v>0</v>
      </c>
      <c r="U143" s="44">
        <v>376.56298009299712</v>
      </c>
      <c r="V143" s="44" t="s">
        <v>743</v>
      </c>
      <c r="W143" s="44" t="s">
        <v>743</v>
      </c>
      <c r="X143" s="44" t="s">
        <v>743</v>
      </c>
      <c r="Y143" s="44" t="s">
        <v>743</v>
      </c>
      <c r="Z143" s="44">
        <v>0</v>
      </c>
      <c r="AA143" s="44">
        <v>0</v>
      </c>
      <c r="AB143" s="44">
        <v>0</v>
      </c>
      <c r="AC143" s="44">
        <v>0</v>
      </c>
      <c r="AD143" s="44">
        <v>0</v>
      </c>
      <c r="AE143" s="44">
        <v>0</v>
      </c>
      <c r="AF143" s="44">
        <v>0</v>
      </c>
      <c r="AG143" s="44">
        <v>0</v>
      </c>
      <c r="AH143" s="44">
        <v>112.22461303019217</v>
      </c>
      <c r="AI143" s="44">
        <v>259.33401144548799</v>
      </c>
      <c r="AJ143" s="44">
        <v>0</v>
      </c>
      <c r="AK143" s="44">
        <v>376.56298009299712</v>
      </c>
      <c r="AL143" s="44">
        <v>748.1216045686773</v>
      </c>
      <c r="AM143" s="44">
        <v>296.22530580127363</v>
      </c>
      <c r="AN143" s="44">
        <v>31.999316230442158</v>
      </c>
      <c r="AO143" s="44">
        <v>0</v>
      </c>
      <c r="AP143" s="44">
        <v>0</v>
      </c>
      <c r="AQ143" s="44">
        <v>328.2246220317158</v>
      </c>
      <c r="AR143" s="44">
        <v>112.22461303019217</v>
      </c>
      <c r="AS143" s="276">
        <v>2.9247115509626429</v>
      </c>
      <c r="AT143" s="44">
        <v>296.22530580127363</v>
      </c>
      <c r="AU143" s="44">
        <v>37.8776594226592</v>
      </c>
      <c r="AV143" s="44">
        <v>0</v>
      </c>
      <c r="AW143" s="44">
        <v>0</v>
      </c>
      <c r="AX143" s="44">
        <v>334.10296522393281</v>
      </c>
      <c r="AY143" s="44">
        <v>259.33401144548799</v>
      </c>
      <c r="AZ143" s="276">
        <v>1.2883114072145576</v>
      </c>
      <c r="BA143" s="44">
        <v>296.22530580127363</v>
      </c>
      <c r="BB143" s="44">
        <v>69.876975653101354</v>
      </c>
      <c r="BC143" s="44">
        <v>0</v>
      </c>
      <c r="BD143" s="44">
        <v>0</v>
      </c>
      <c r="BE143" s="44">
        <v>366.10228145437497</v>
      </c>
      <c r="BF143" s="44">
        <v>371.55862447568018</v>
      </c>
      <c r="BG143" s="44">
        <v>39.013233464308961</v>
      </c>
      <c r="BH143" s="257">
        <v>0.9853149875635242</v>
      </c>
      <c r="BI143" s="44">
        <v>14.512798659369217</v>
      </c>
      <c r="BJ143" s="44">
        <v>33.536870317586825</v>
      </c>
      <c r="BK143" s="44">
        <v>0</v>
      </c>
      <c r="BL143" s="44">
        <v>48.696828307988575</v>
      </c>
      <c r="BM143" s="44">
        <v>96.74649728494461</v>
      </c>
      <c r="BN143" s="44">
        <v>296.22530580127363</v>
      </c>
      <c r="BO143" s="44">
        <v>-64.605972635995229</v>
      </c>
      <c r="BP143" s="44">
        <v>69.876975653101354</v>
      </c>
      <c r="BQ143" s="44">
        <v>0</v>
      </c>
      <c r="BR143" s="44">
        <v>0</v>
      </c>
      <c r="BS143" s="44">
        <v>0</v>
      </c>
      <c r="BT143" s="44">
        <v>0</v>
      </c>
      <c r="BU143" s="44">
        <v>0</v>
      </c>
      <c r="BV143" s="44">
        <v>0</v>
      </c>
      <c r="BW143" s="44">
        <v>0</v>
      </c>
      <c r="BX143" s="44">
        <v>748.1216045686773</v>
      </c>
      <c r="BY143" s="44"/>
      <c r="BZ143" s="44">
        <v>0</v>
      </c>
      <c r="CA143" s="44">
        <v>0</v>
      </c>
      <c r="CB143" s="44">
        <v>301.49630881837976</v>
      </c>
      <c r="CC143" s="44">
        <v>748.1216045686773</v>
      </c>
      <c r="CD143" s="257">
        <v>0.45046125137473697</v>
      </c>
      <c r="CE143" s="44">
        <v>96.064855321968011</v>
      </c>
      <c r="CF143" s="44">
        <v>5.4054832279089089</v>
      </c>
      <c r="CG143" s="44">
        <v>-0.96767050140727873</v>
      </c>
      <c r="CH143" s="44">
        <v>4.4378127265016305</v>
      </c>
      <c r="CI143" s="44">
        <v>0.2702717603959312</v>
      </c>
      <c r="CJ143" s="44">
        <v>-4.8383525070364003E-2</v>
      </c>
      <c r="CK143" s="44">
        <v>0.2218882353255672</v>
      </c>
      <c r="CL143" s="44"/>
      <c r="CM143" s="44">
        <v>-8.1887999999999987</v>
      </c>
      <c r="CN143" s="44" t="s">
        <v>552</v>
      </c>
      <c r="CO143" s="44">
        <v>0</v>
      </c>
      <c r="CP143" s="44">
        <v>0</v>
      </c>
      <c r="CQ143" s="44">
        <v>-64.605972635995229</v>
      </c>
      <c r="CR143" s="44">
        <v>0</v>
      </c>
      <c r="CS143" s="44">
        <v>0</v>
      </c>
      <c r="CT143" s="44">
        <v>-64.605972635995229</v>
      </c>
      <c r="CU143" s="44">
        <v>0</v>
      </c>
      <c r="CV143" s="44">
        <v>9999</v>
      </c>
      <c r="CW143" s="257">
        <v>0</v>
      </c>
      <c r="CX143" s="23"/>
      <c r="CY143" s="23"/>
      <c r="CZ143" s="23"/>
      <c r="DA143" s="23"/>
      <c r="DB143" s="23"/>
      <c r="DC143" s="23"/>
      <c r="DD143" s="23"/>
      <c r="DE143" s="23"/>
      <c r="DF143" s="23"/>
      <c r="DG143" s="23"/>
      <c r="DH143" s="23"/>
      <c r="DI143" s="23"/>
      <c r="DJ143" s="23"/>
      <c r="DK143" s="23"/>
      <c r="DL143" s="23"/>
      <c r="DM143" s="23"/>
      <c r="DN143" s="23"/>
      <c r="DO143" s="23"/>
      <c r="DP143" s="23"/>
      <c r="DQ143" s="23"/>
      <c r="DR143" s="23"/>
      <c r="DS143" s="23"/>
      <c r="DT143" s="23"/>
      <c r="DU143" s="23"/>
      <c r="DV143" s="23"/>
      <c r="DW143" s="23"/>
      <c r="DX143" s="23"/>
      <c r="DY143" s="23"/>
      <c r="DZ143" s="23"/>
      <c r="EA143" s="23"/>
    </row>
    <row r="144" spans="1:131">
      <c r="A144" s="23" t="s">
        <v>783</v>
      </c>
      <c r="B144" s="23" t="s">
        <v>890</v>
      </c>
      <c r="C144" s="44">
        <v>15</v>
      </c>
      <c r="D144" s="44">
        <v>426.36867452986309</v>
      </c>
      <c r="E144" s="44">
        <v>-8.1887999999999987</v>
      </c>
      <c r="F144" s="44">
        <v>341.07502876871905</v>
      </c>
      <c r="G144" s="44">
        <v>0</v>
      </c>
      <c r="H144" s="44">
        <v>0</v>
      </c>
      <c r="I144" s="44" t="s">
        <v>742</v>
      </c>
      <c r="J144" s="44"/>
      <c r="K144" s="44"/>
      <c r="L144" s="44">
        <v>458.17514534455051</v>
      </c>
      <c r="M144" s="44">
        <v>7.7434611809118828E-2</v>
      </c>
      <c r="N144" s="44">
        <v>7.6875723506134988E-2</v>
      </c>
      <c r="O144" s="44">
        <v>-8.270688061621426</v>
      </c>
      <c r="P144" s="44">
        <v>0</v>
      </c>
      <c r="Q144" s="44">
        <v>0</v>
      </c>
      <c r="R144" s="44">
        <v>68.014916987995278</v>
      </c>
      <c r="S144" s="44">
        <v>157.17212814878064</v>
      </c>
      <c r="T144" s="44">
        <v>0</v>
      </c>
      <c r="U144" s="44">
        <v>228.21998793514982</v>
      </c>
      <c r="V144" s="44" t="s">
        <v>743</v>
      </c>
      <c r="W144" s="44" t="s">
        <v>743</v>
      </c>
      <c r="X144" s="44" t="s">
        <v>743</v>
      </c>
      <c r="Y144" s="44" t="s">
        <v>743</v>
      </c>
      <c r="Z144" s="44">
        <v>0</v>
      </c>
      <c r="AA144" s="44">
        <v>0</v>
      </c>
      <c r="AB144" s="44">
        <v>0</v>
      </c>
      <c r="AC144" s="44">
        <v>0</v>
      </c>
      <c r="AD144" s="44">
        <v>0</v>
      </c>
      <c r="AE144" s="44">
        <v>0</v>
      </c>
      <c r="AF144" s="44">
        <v>0</v>
      </c>
      <c r="AG144" s="44">
        <v>0</v>
      </c>
      <c r="AH144" s="44">
        <v>68.014916987995278</v>
      </c>
      <c r="AI144" s="44">
        <v>157.17212814878064</v>
      </c>
      <c r="AJ144" s="44">
        <v>0</v>
      </c>
      <c r="AK144" s="44">
        <v>228.21998793514982</v>
      </c>
      <c r="AL144" s="44">
        <v>453.40703307192575</v>
      </c>
      <c r="AM144" s="44">
        <v>237.83811601848086</v>
      </c>
      <c r="AN144" s="44">
        <v>27.361402766927142</v>
      </c>
      <c r="AO144" s="44">
        <v>0</v>
      </c>
      <c r="AP144" s="44">
        <v>0</v>
      </c>
      <c r="AQ144" s="44">
        <v>265.19951878540803</v>
      </c>
      <c r="AR144" s="44">
        <v>68.014916987995278</v>
      </c>
      <c r="AS144" s="276">
        <v>3.8991375793668337</v>
      </c>
      <c r="AT144" s="44">
        <v>237.83811601848086</v>
      </c>
      <c r="AU144" s="44">
        <v>32.387751284070205</v>
      </c>
      <c r="AV144" s="44">
        <v>0</v>
      </c>
      <c r="AW144" s="44">
        <v>0</v>
      </c>
      <c r="AX144" s="44">
        <v>270.22586730255108</v>
      </c>
      <c r="AY144" s="44">
        <v>157.17212814878064</v>
      </c>
      <c r="AZ144" s="276">
        <v>1.7192989016904618</v>
      </c>
      <c r="BA144" s="44">
        <v>237.83811601848086</v>
      </c>
      <c r="BB144" s="44">
        <v>59.749154050997348</v>
      </c>
      <c r="BC144" s="44">
        <v>0</v>
      </c>
      <c r="BD144" s="44">
        <v>0</v>
      </c>
      <c r="BE144" s="44">
        <v>297.58727006947822</v>
      </c>
      <c r="BF144" s="44">
        <v>225.18704513677591</v>
      </c>
      <c r="BG144" s="44">
        <v>26.568899951162386</v>
      </c>
      <c r="BH144" s="276">
        <v>1.3215115011999348</v>
      </c>
      <c r="BI144" s="44">
        <v>10.923020795179871</v>
      </c>
      <c r="BJ144" s="44">
        <v>25.24143967557621</v>
      </c>
      <c r="BK144" s="44">
        <v>0</v>
      </c>
      <c r="BL144" s="44">
        <v>36.651543286178416</v>
      </c>
      <c r="BM144" s="44">
        <v>72.816003756934492</v>
      </c>
      <c r="BN144" s="44">
        <v>237.83811601848086</v>
      </c>
      <c r="BO144" s="44">
        <v>-61.212205469586252</v>
      </c>
      <c r="BP144" s="44">
        <v>59.749154050997348</v>
      </c>
      <c r="BQ144" s="44">
        <v>0</v>
      </c>
      <c r="BR144" s="44">
        <v>0</v>
      </c>
      <c r="BS144" s="44">
        <v>0</v>
      </c>
      <c r="BT144" s="44">
        <v>0</v>
      </c>
      <c r="BU144" s="44">
        <v>0</v>
      </c>
      <c r="BV144" s="44">
        <v>0</v>
      </c>
      <c r="BW144" s="44">
        <v>0</v>
      </c>
      <c r="BX144" s="44">
        <v>453.40703307192575</v>
      </c>
      <c r="BY144" s="44"/>
      <c r="BZ144" s="44">
        <v>0</v>
      </c>
      <c r="CA144" s="44">
        <v>0</v>
      </c>
      <c r="CB144" s="44">
        <v>236.37506459989197</v>
      </c>
      <c r="CC144" s="44">
        <v>453.40703307192575</v>
      </c>
      <c r="CD144" s="257">
        <v>0.57826689673101528</v>
      </c>
      <c r="CE144" s="44">
        <v>73.050966053109676</v>
      </c>
      <c r="CF144" s="44">
        <v>4.3526949919859206</v>
      </c>
      <c r="CG144" s="44">
        <v>-0.96767050320970405</v>
      </c>
      <c r="CH144" s="44">
        <v>3.3850244887762164</v>
      </c>
      <c r="CI144" s="44">
        <v>0.21763319403866152</v>
      </c>
      <c r="CJ144" s="44">
        <v>-4.8383525160485344E-2</v>
      </c>
      <c r="CK144" s="44">
        <v>0.16924966887817616</v>
      </c>
      <c r="CL144" s="44"/>
      <c r="CM144" s="44">
        <v>-8.1887999999999987</v>
      </c>
      <c r="CN144" s="44" t="s">
        <v>542</v>
      </c>
      <c r="CO144" s="44">
        <v>0</v>
      </c>
      <c r="CP144" s="44">
        <v>0</v>
      </c>
      <c r="CQ144" s="44">
        <v>-61.212205469586252</v>
      </c>
      <c r="CR144" s="44">
        <v>0</v>
      </c>
      <c r="CS144" s="44">
        <v>0</v>
      </c>
      <c r="CT144" s="44">
        <v>-61.212205469586252</v>
      </c>
      <c r="CU144" s="44">
        <v>0</v>
      </c>
      <c r="CV144" s="44">
        <v>9999</v>
      </c>
      <c r="CW144" s="257">
        <v>0</v>
      </c>
      <c r="CX144" s="23"/>
      <c r="CY144" s="23"/>
      <c r="CZ144" s="23"/>
      <c r="DA144" s="23"/>
      <c r="DB144" s="23"/>
      <c r="DC144" s="23"/>
      <c r="DD144" s="23"/>
      <c r="DE144" s="23"/>
      <c r="DF144" s="23"/>
      <c r="DG144" s="23"/>
      <c r="DH144" s="23"/>
      <c r="DI144" s="23"/>
      <c r="DJ144" s="23"/>
      <c r="DK144" s="23"/>
      <c r="DL144" s="23"/>
      <c r="DM144" s="23"/>
      <c r="DN144" s="23"/>
      <c r="DO144" s="23"/>
      <c r="DP144" s="23"/>
      <c r="DQ144" s="23"/>
      <c r="DR144" s="23"/>
      <c r="DS144" s="23"/>
      <c r="DT144" s="23"/>
      <c r="DU144" s="23"/>
      <c r="DV144" s="23"/>
      <c r="DW144" s="23"/>
      <c r="DX144" s="23"/>
      <c r="DY144" s="23"/>
      <c r="DZ144" s="23"/>
      <c r="EA144" s="23"/>
    </row>
    <row r="145" spans="1:131">
      <c r="A145" s="23" t="s">
        <v>787</v>
      </c>
      <c r="B145" s="23" t="s">
        <v>891</v>
      </c>
      <c r="C145" s="44">
        <v>15</v>
      </c>
      <c r="D145" s="44">
        <v>378.16641300661712</v>
      </c>
      <c r="E145" s="44">
        <v>-8.1887999999999987</v>
      </c>
      <c r="F145" s="44">
        <v>341.07502876871905</v>
      </c>
      <c r="G145" s="44">
        <v>0</v>
      </c>
      <c r="H145" s="44">
        <v>0</v>
      </c>
      <c r="I145" s="44" t="s">
        <v>742</v>
      </c>
      <c r="J145" s="44"/>
      <c r="K145" s="44"/>
      <c r="L145" s="44">
        <v>406.37706659568028</v>
      </c>
      <c r="M145" s="44">
        <v>6.8680395957098614E-2</v>
      </c>
      <c r="N145" s="44">
        <v>6.8184691658362773E-2</v>
      </c>
      <c r="O145" s="44">
        <v>-8.270688061621426</v>
      </c>
      <c r="P145" s="44">
        <v>0</v>
      </c>
      <c r="Q145" s="44">
        <v>0</v>
      </c>
      <c r="R145" s="44">
        <v>68.014916987995278</v>
      </c>
      <c r="S145" s="44">
        <v>157.17212814878064</v>
      </c>
      <c r="T145" s="44">
        <v>0</v>
      </c>
      <c r="U145" s="44">
        <v>228.21998793514982</v>
      </c>
      <c r="V145" s="44" t="s">
        <v>743</v>
      </c>
      <c r="W145" s="44" t="s">
        <v>743</v>
      </c>
      <c r="X145" s="44" t="s">
        <v>743</v>
      </c>
      <c r="Y145" s="44" t="s">
        <v>743</v>
      </c>
      <c r="Z145" s="44">
        <v>0</v>
      </c>
      <c r="AA145" s="44">
        <v>0</v>
      </c>
      <c r="AB145" s="44">
        <v>0</v>
      </c>
      <c r="AC145" s="44">
        <v>0</v>
      </c>
      <c r="AD145" s="44">
        <v>0</v>
      </c>
      <c r="AE145" s="44">
        <v>0</v>
      </c>
      <c r="AF145" s="44">
        <v>0</v>
      </c>
      <c r="AG145" s="44">
        <v>0</v>
      </c>
      <c r="AH145" s="44">
        <v>68.014916987995278</v>
      </c>
      <c r="AI145" s="44">
        <v>157.17212814878064</v>
      </c>
      <c r="AJ145" s="44">
        <v>0</v>
      </c>
      <c r="AK145" s="44">
        <v>228.21998793514982</v>
      </c>
      <c r="AL145" s="44">
        <v>453.40703307192575</v>
      </c>
      <c r="AM145" s="44">
        <v>210.94980138992605</v>
      </c>
      <c r="AN145" s="44">
        <v>24.268113858522803</v>
      </c>
      <c r="AO145" s="44">
        <v>0</v>
      </c>
      <c r="AP145" s="44">
        <v>0</v>
      </c>
      <c r="AQ145" s="44">
        <v>235.21791524844886</v>
      </c>
      <c r="AR145" s="44">
        <v>68.014916987995278</v>
      </c>
      <c r="AS145" s="276">
        <v>3.4583283442066852</v>
      </c>
      <c r="AT145" s="44">
        <v>210.94980138992605</v>
      </c>
      <c r="AU145" s="44">
        <v>28.726218552412529</v>
      </c>
      <c r="AV145" s="44">
        <v>0</v>
      </c>
      <c r="AW145" s="44">
        <v>0</v>
      </c>
      <c r="AX145" s="44">
        <v>239.67601994233857</v>
      </c>
      <c r="AY145" s="44">
        <v>157.17212814878064</v>
      </c>
      <c r="AZ145" s="276">
        <v>1.5249269877892024</v>
      </c>
      <c r="BA145" s="44">
        <v>210.94980138992605</v>
      </c>
      <c r="BB145" s="44">
        <v>52.994332410935328</v>
      </c>
      <c r="BC145" s="44">
        <v>0</v>
      </c>
      <c r="BD145" s="44">
        <v>0</v>
      </c>
      <c r="BE145" s="44">
        <v>263.94413380086138</v>
      </c>
      <c r="BF145" s="44">
        <v>225.18704513677591</v>
      </c>
      <c r="BG145" s="44">
        <v>31.17853402098649</v>
      </c>
      <c r="BH145" s="276">
        <v>1.1721106497957947</v>
      </c>
      <c r="BI145" s="44">
        <v>12.31530283526655</v>
      </c>
      <c r="BJ145" s="44">
        <v>28.458791705313637</v>
      </c>
      <c r="BK145" s="44">
        <v>0</v>
      </c>
      <c r="BL145" s="44">
        <v>41.323262439301693</v>
      </c>
      <c r="BM145" s="44">
        <v>82.09735697988188</v>
      </c>
      <c r="BN145" s="44">
        <v>210.94980138992605</v>
      </c>
      <c r="BO145" s="44">
        <v>-61.212205469586252</v>
      </c>
      <c r="BP145" s="44">
        <v>52.994332410935328</v>
      </c>
      <c r="BQ145" s="44">
        <v>0</v>
      </c>
      <c r="BR145" s="44">
        <v>0</v>
      </c>
      <c r="BS145" s="44">
        <v>0</v>
      </c>
      <c r="BT145" s="44">
        <v>0</v>
      </c>
      <c r="BU145" s="44">
        <v>0</v>
      </c>
      <c r="BV145" s="44">
        <v>0</v>
      </c>
      <c r="BW145" s="44">
        <v>0</v>
      </c>
      <c r="BX145" s="44">
        <v>453.40703307192575</v>
      </c>
      <c r="BY145" s="44"/>
      <c r="BZ145" s="44">
        <v>0</v>
      </c>
      <c r="CA145" s="44">
        <v>0</v>
      </c>
      <c r="CB145" s="44">
        <v>202.73192833127513</v>
      </c>
      <c r="CC145" s="44">
        <v>453.40703307192575</v>
      </c>
      <c r="CD145" s="257">
        <v>0.51289208415314658</v>
      </c>
      <c r="CE145" s="44">
        <v>83.585348142128353</v>
      </c>
      <c r="CF145" s="44">
        <v>3.8606097266554498</v>
      </c>
      <c r="CG145" s="44">
        <v>-0.96767050320970405</v>
      </c>
      <c r="CH145" s="44">
        <v>2.8929392234457456</v>
      </c>
      <c r="CI145" s="44">
        <v>0.19302910663294814</v>
      </c>
      <c r="CJ145" s="44">
        <v>-4.8383525160485344E-2</v>
      </c>
      <c r="CK145" s="44">
        <v>0.14464558147246281</v>
      </c>
      <c r="CL145" s="44"/>
      <c r="CM145" s="44">
        <v>-8.1887999999999987</v>
      </c>
      <c r="CN145" s="44" t="s">
        <v>542</v>
      </c>
      <c r="CO145" s="44">
        <v>0</v>
      </c>
      <c r="CP145" s="44">
        <v>0</v>
      </c>
      <c r="CQ145" s="44">
        <v>-61.212205469586252</v>
      </c>
      <c r="CR145" s="44">
        <v>0</v>
      </c>
      <c r="CS145" s="44">
        <v>0</v>
      </c>
      <c r="CT145" s="44">
        <v>-61.212205469586252</v>
      </c>
      <c r="CU145" s="44">
        <v>0</v>
      </c>
      <c r="CV145" s="44">
        <v>9999</v>
      </c>
      <c r="CW145" s="257">
        <v>0</v>
      </c>
      <c r="CX145" s="23"/>
      <c r="CY145" s="23"/>
      <c r="CZ145" s="23"/>
      <c r="DA145" s="23"/>
      <c r="DB145" s="23"/>
      <c r="DC145" s="23"/>
      <c r="DD145" s="23"/>
      <c r="DE145" s="23"/>
      <c r="DF145" s="23"/>
      <c r="DG145" s="23"/>
      <c r="DH145" s="23"/>
      <c r="DI145" s="23"/>
      <c r="DJ145" s="23"/>
      <c r="DK145" s="23"/>
      <c r="DL145" s="23"/>
      <c r="DM145" s="23"/>
      <c r="DN145" s="23"/>
      <c r="DO145" s="23"/>
      <c r="DP145" s="23"/>
      <c r="DQ145" s="23"/>
      <c r="DR145" s="23"/>
      <c r="DS145" s="23"/>
      <c r="DT145" s="23"/>
      <c r="DU145" s="23"/>
      <c r="DV145" s="23"/>
      <c r="DW145" s="23"/>
      <c r="DX145" s="23"/>
      <c r="DY145" s="23"/>
      <c r="DZ145" s="23"/>
      <c r="EA145" s="23"/>
    </row>
    <row r="146" spans="1:131">
      <c r="A146" s="23" t="s">
        <v>792</v>
      </c>
      <c r="B146" s="23" t="s">
        <v>892</v>
      </c>
      <c r="C146" s="44">
        <v>15</v>
      </c>
      <c r="D146" s="44">
        <v>368.83038713767445</v>
      </c>
      <c r="E146" s="44">
        <v>-21.381866666666667</v>
      </c>
      <c r="F146" s="44">
        <v>341.07502876871905</v>
      </c>
      <c r="G146" s="44">
        <v>0</v>
      </c>
      <c r="H146" s="44">
        <v>0</v>
      </c>
      <c r="I146" s="44" t="s">
        <v>744</v>
      </c>
      <c r="J146" s="44"/>
      <c r="K146" s="44"/>
      <c r="L146" s="44">
        <v>396.69886797323051</v>
      </c>
      <c r="M146" s="44">
        <v>7.4097355714045021E-2</v>
      </c>
      <c r="N146" s="44">
        <v>7.3562554228984361E-2</v>
      </c>
      <c r="O146" s="44">
        <v>-21.595685735584315</v>
      </c>
      <c r="P146" s="44">
        <v>0</v>
      </c>
      <c r="Q146" s="44">
        <v>0</v>
      </c>
      <c r="R146" s="44">
        <v>68.014916987995278</v>
      </c>
      <c r="S146" s="44">
        <v>157.17212814878064</v>
      </c>
      <c r="T146" s="44">
        <v>0</v>
      </c>
      <c r="U146" s="44">
        <v>228.21998793514982</v>
      </c>
      <c r="V146" s="44" t="s">
        <v>743</v>
      </c>
      <c r="W146" s="44" t="s">
        <v>743</v>
      </c>
      <c r="X146" s="44" t="s">
        <v>743</v>
      </c>
      <c r="Y146" s="44" t="s">
        <v>743</v>
      </c>
      <c r="Z146" s="44">
        <v>0</v>
      </c>
      <c r="AA146" s="44">
        <v>0</v>
      </c>
      <c r="AB146" s="44">
        <v>0</v>
      </c>
      <c r="AC146" s="44">
        <v>0</v>
      </c>
      <c r="AD146" s="44">
        <v>0</v>
      </c>
      <c r="AE146" s="44">
        <v>0</v>
      </c>
      <c r="AF146" s="44">
        <v>0</v>
      </c>
      <c r="AG146" s="44">
        <v>0</v>
      </c>
      <c r="AH146" s="44">
        <v>68.014916987995278</v>
      </c>
      <c r="AI146" s="44">
        <v>157.17212814878064</v>
      </c>
      <c r="AJ146" s="44">
        <v>0</v>
      </c>
      <c r="AK146" s="44">
        <v>228.21998793514982</v>
      </c>
      <c r="AL146" s="44">
        <v>453.40703307192575</v>
      </c>
      <c r="AM146" s="44">
        <v>210.84705205073584</v>
      </c>
      <c r="AN146" s="44">
        <v>26.182188381778719</v>
      </c>
      <c r="AO146" s="44">
        <v>0</v>
      </c>
      <c r="AP146" s="44">
        <v>0</v>
      </c>
      <c r="AQ146" s="44">
        <v>237.02924043251457</v>
      </c>
      <c r="AR146" s="44">
        <v>68.014916987995278</v>
      </c>
      <c r="AS146" s="276">
        <v>3.4849596372270888</v>
      </c>
      <c r="AT146" s="44">
        <v>210.84705205073584</v>
      </c>
      <c r="AU146" s="44">
        <v>30.991912680979684</v>
      </c>
      <c r="AV146" s="44">
        <v>0</v>
      </c>
      <c r="AW146" s="44">
        <v>0</v>
      </c>
      <c r="AX146" s="44">
        <v>241.83896473171552</v>
      </c>
      <c r="AY146" s="44">
        <v>157.17212814878064</v>
      </c>
      <c r="AZ146" s="276">
        <v>1.5386886185239437</v>
      </c>
      <c r="BA146" s="44">
        <v>210.84705205073584</v>
      </c>
      <c r="BB146" s="44">
        <v>57.174101062758403</v>
      </c>
      <c r="BC146" s="44">
        <v>0</v>
      </c>
      <c r="BD146" s="44">
        <v>0</v>
      </c>
      <c r="BE146" s="44">
        <v>268.02115311349422</v>
      </c>
      <c r="BF146" s="44">
        <v>225.18704513677591</v>
      </c>
      <c r="BG146" s="44">
        <v>31.163906683158171</v>
      </c>
      <c r="BH146" s="276">
        <v>1.190215684702028</v>
      </c>
      <c r="BI146" s="44">
        <v>12.61575730226385</v>
      </c>
      <c r="BJ146" s="44">
        <v>29.153096279677936</v>
      </c>
      <c r="BK146" s="44">
        <v>0</v>
      </c>
      <c r="BL146" s="44">
        <v>42.331419441761732</v>
      </c>
      <c r="BM146" s="44">
        <v>84.100273023703522</v>
      </c>
      <c r="BN146" s="44">
        <v>210.84705205073584</v>
      </c>
      <c r="BO146" s="44">
        <v>-171.64453663870299</v>
      </c>
      <c r="BP146" s="44">
        <v>57.174101062758403</v>
      </c>
      <c r="BQ146" s="44">
        <v>0</v>
      </c>
      <c r="BR146" s="44">
        <v>0</v>
      </c>
      <c r="BS146" s="44">
        <v>0</v>
      </c>
      <c r="BT146" s="44">
        <v>0</v>
      </c>
      <c r="BU146" s="44">
        <v>0</v>
      </c>
      <c r="BV146" s="44">
        <v>0</v>
      </c>
      <c r="BW146" s="44">
        <v>0</v>
      </c>
      <c r="BX146" s="44">
        <v>453.40703307192575</v>
      </c>
      <c r="BY146" s="44"/>
      <c r="BZ146" s="44">
        <v>0</v>
      </c>
      <c r="CA146" s="44">
        <v>0</v>
      </c>
      <c r="CB146" s="44">
        <v>96.376616474791291</v>
      </c>
      <c r="CC146" s="44">
        <v>453.40703307192575</v>
      </c>
      <c r="CD146" s="257">
        <v>0.42879846416124706</v>
      </c>
      <c r="CE146" s="44">
        <v>105.33283931155823</v>
      </c>
      <c r="CF146" s="44">
        <v>3.7686584252358246</v>
      </c>
      <c r="CG146" s="44">
        <v>-2.5266952310633628</v>
      </c>
      <c r="CH146" s="44">
        <v>1.2419631941724618</v>
      </c>
      <c r="CI146" s="44">
        <v>0.18843196228728443</v>
      </c>
      <c r="CJ146" s="44">
        <v>-0.12633476155316825</v>
      </c>
      <c r="CK146" s="44">
        <v>6.2097200734116176E-2</v>
      </c>
      <c r="CL146" s="44"/>
      <c r="CM146" s="44">
        <v>-21.381866666666667</v>
      </c>
      <c r="CN146" s="44" t="s">
        <v>543</v>
      </c>
      <c r="CO146" s="44">
        <v>0</v>
      </c>
      <c r="CP146" s="44">
        <v>0</v>
      </c>
      <c r="CQ146" s="44">
        <v>-171.64453663870299</v>
      </c>
      <c r="CR146" s="44">
        <v>0</v>
      </c>
      <c r="CS146" s="44">
        <v>0</v>
      </c>
      <c r="CT146" s="44">
        <v>-171.64453663870299</v>
      </c>
      <c r="CU146" s="44">
        <v>0</v>
      </c>
      <c r="CV146" s="44">
        <v>9999</v>
      </c>
      <c r="CW146" s="257">
        <v>0</v>
      </c>
      <c r="CX146" s="23"/>
      <c r="CY146" s="23"/>
      <c r="CZ146" s="23"/>
      <c r="DA146" s="23"/>
      <c r="DB146" s="23"/>
      <c r="DC146" s="23"/>
      <c r="DD146" s="23"/>
      <c r="DE146" s="23"/>
      <c r="DF146" s="23"/>
      <c r="DG146" s="23"/>
      <c r="DH146" s="23"/>
      <c r="DI146" s="23"/>
      <c r="DJ146" s="23"/>
      <c r="DK146" s="23"/>
      <c r="DL146" s="23"/>
      <c r="DM146" s="23"/>
      <c r="DN146" s="23"/>
      <c r="DO146" s="23"/>
      <c r="DP146" s="23"/>
      <c r="DQ146" s="23"/>
      <c r="DR146" s="23"/>
      <c r="DS146" s="23"/>
      <c r="DT146" s="23"/>
      <c r="DU146" s="23"/>
      <c r="DV146" s="23"/>
      <c r="DW146" s="23"/>
      <c r="DX146" s="23"/>
      <c r="DY146" s="23"/>
      <c r="DZ146" s="23"/>
      <c r="EA146" s="23"/>
    </row>
    <row r="147" spans="1:131">
      <c r="A147" s="23" t="s">
        <v>832</v>
      </c>
      <c r="B147" s="23" t="s">
        <v>893</v>
      </c>
      <c r="C147" s="44">
        <v>15</v>
      </c>
      <c r="D147" s="44">
        <v>0</v>
      </c>
      <c r="E147" s="44">
        <v>-15.0128</v>
      </c>
      <c r="F147" s="44">
        <v>0</v>
      </c>
      <c r="G147" s="44">
        <v>0</v>
      </c>
      <c r="H147" s="44">
        <v>0</v>
      </c>
      <c r="I147" s="44" t="s">
        <v>745</v>
      </c>
      <c r="J147" s="44"/>
      <c r="K147" s="44"/>
      <c r="L147" s="44">
        <v>0</v>
      </c>
      <c r="M147" s="44">
        <v>0</v>
      </c>
      <c r="N147" s="44">
        <v>0</v>
      </c>
      <c r="O147" s="44">
        <v>-15.162928127094194</v>
      </c>
      <c r="P147" s="44">
        <v>0</v>
      </c>
      <c r="Q147" s="44">
        <v>0</v>
      </c>
      <c r="R147" s="44">
        <v>0</v>
      </c>
      <c r="S147" s="44">
        <v>0</v>
      </c>
      <c r="T147" s="44">
        <v>0</v>
      </c>
      <c r="U147" s="44">
        <v>0</v>
      </c>
      <c r="V147" s="44" t="s">
        <v>743</v>
      </c>
      <c r="W147" s="44" t="s">
        <v>743</v>
      </c>
      <c r="X147" s="44" t="s">
        <v>743</v>
      </c>
      <c r="Y147" s="44" t="s">
        <v>743</v>
      </c>
      <c r="Z147" s="44">
        <v>0</v>
      </c>
      <c r="AA147" s="44">
        <v>0</v>
      </c>
      <c r="AB147" s="44">
        <v>0</v>
      </c>
      <c r="AC147" s="44">
        <v>0</v>
      </c>
      <c r="AD147" s="44">
        <v>0</v>
      </c>
      <c r="AE147" s="44">
        <v>0</v>
      </c>
      <c r="AF147" s="44">
        <v>0</v>
      </c>
      <c r="AG147" s="44">
        <v>0</v>
      </c>
      <c r="AH147" s="44">
        <v>0</v>
      </c>
      <c r="AI147" s="44">
        <v>0</v>
      </c>
      <c r="AJ147" s="44">
        <v>0</v>
      </c>
      <c r="AK147" s="44">
        <v>0</v>
      </c>
      <c r="AL147" s="44">
        <v>0</v>
      </c>
      <c r="AM147" s="44">
        <v>0</v>
      </c>
      <c r="AN147" s="44">
        <v>0</v>
      </c>
      <c r="AO147" s="44">
        <v>0</v>
      </c>
      <c r="AP147" s="44">
        <v>0</v>
      </c>
      <c r="AQ147" s="44">
        <v>0</v>
      </c>
      <c r="AR147" s="44">
        <v>0</v>
      </c>
      <c r="AS147" s="276">
        <v>9999</v>
      </c>
      <c r="AT147" s="44">
        <v>0</v>
      </c>
      <c r="AU147" s="44">
        <v>0</v>
      </c>
      <c r="AV147" s="44">
        <v>0</v>
      </c>
      <c r="AW147" s="44">
        <v>0</v>
      </c>
      <c r="AX147" s="44">
        <v>0</v>
      </c>
      <c r="AY147" s="44">
        <v>0</v>
      </c>
      <c r="AZ147" s="276">
        <v>9999</v>
      </c>
      <c r="BA147" s="44">
        <v>0</v>
      </c>
      <c r="BB147" s="44">
        <v>0</v>
      </c>
      <c r="BC147" s="44">
        <v>0</v>
      </c>
      <c r="BD147" s="44">
        <v>0</v>
      </c>
      <c r="BE147" s="44">
        <v>0</v>
      </c>
      <c r="BF147" s="44">
        <v>0</v>
      </c>
      <c r="BG147" s="44">
        <v>9999</v>
      </c>
      <c r="BH147" s="276">
        <v>9999</v>
      </c>
      <c r="BI147" s="44">
        <v>9999</v>
      </c>
      <c r="BJ147" s="44">
        <v>9999</v>
      </c>
      <c r="BK147" s="44">
        <v>9999</v>
      </c>
      <c r="BL147" s="44">
        <v>9999</v>
      </c>
      <c r="BM147" s="44">
        <v>9999</v>
      </c>
      <c r="BN147" s="44">
        <v>0</v>
      </c>
      <c r="BO147" s="44">
        <v>-119.90751328314691</v>
      </c>
      <c r="BP147" s="44">
        <v>0</v>
      </c>
      <c r="BQ147" s="44">
        <v>0</v>
      </c>
      <c r="BR147" s="44">
        <v>0</v>
      </c>
      <c r="BS147" s="44">
        <v>0</v>
      </c>
      <c r="BT147" s="44">
        <v>0</v>
      </c>
      <c r="BU147" s="44">
        <v>0</v>
      </c>
      <c r="BV147" s="44">
        <v>0</v>
      </c>
      <c r="BW147" s="44">
        <v>0</v>
      </c>
      <c r="BX147" s="44">
        <v>0</v>
      </c>
      <c r="BY147" s="44"/>
      <c r="BZ147" s="44">
        <v>0</v>
      </c>
      <c r="CA147" s="44">
        <v>0</v>
      </c>
      <c r="CB147" s="44">
        <v>-119.90751328314691</v>
      </c>
      <c r="CC147" s="44">
        <v>0</v>
      </c>
      <c r="CD147" s="257">
        <v>0</v>
      </c>
      <c r="CE147" s="44">
        <v>9999</v>
      </c>
      <c r="CF147" s="44">
        <v>0</v>
      </c>
      <c r="CG147" s="44">
        <v>-1.7740625908700156</v>
      </c>
      <c r="CH147" s="44">
        <v>-1.7740625908700156</v>
      </c>
      <c r="CI147" s="44">
        <v>0</v>
      </c>
      <c r="CJ147" s="44">
        <v>-8.8703129543501041E-2</v>
      </c>
      <c r="CK147" s="44">
        <v>-8.8703129543501041E-2</v>
      </c>
      <c r="CL147" s="44"/>
      <c r="CM147" s="44">
        <v>-15.0128</v>
      </c>
      <c r="CN147" s="44" t="s">
        <v>544</v>
      </c>
      <c r="CO147" s="44">
        <v>0</v>
      </c>
      <c r="CP147" s="44">
        <v>0</v>
      </c>
      <c r="CQ147" s="44">
        <v>-119.90751328314691</v>
      </c>
      <c r="CR147" s="44">
        <v>0</v>
      </c>
      <c r="CS147" s="44">
        <v>0</v>
      </c>
      <c r="CT147" s="44">
        <v>-119.90751328314691</v>
      </c>
      <c r="CU147" s="44">
        <v>0</v>
      </c>
      <c r="CV147" s="44">
        <v>9999</v>
      </c>
      <c r="CW147" s="257">
        <v>0</v>
      </c>
      <c r="CX147" s="23"/>
      <c r="CY147" s="23"/>
      <c r="CZ147" s="23"/>
      <c r="DA147" s="23"/>
      <c r="DB147" s="23"/>
      <c r="DC147" s="23"/>
      <c r="DD147" s="23"/>
      <c r="DE147" s="23"/>
      <c r="DF147" s="23"/>
      <c r="DG147" s="23"/>
      <c r="DH147" s="23"/>
      <c r="DI147" s="23"/>
      <c r="DJ147" s="23"/>
      <c r="DK147" s="23"/>
      <c r="DL147" s="23"/>
      <c r="DM147" s="23"/>
      <c r="DN147" s="23"/>
      <c r="DO147" s="23"/>
      <c r="DP147" s="23"/>
      <c r="DQ147" s="23"/>
      <c r="DR147" s="23"/>
      <c r="DS147" s="23"/>
      <c r="DT147" s="23"/>
      <c r="DU147" s="23"/>
      <c r="DV147" s="23"/>
      <c r="DW147" s="23"/>
      <c r="DX147" s="23"/>
      <c r="DY147" s="23"/>
      <c r="DZ147" s="23"/>
      <c r="EA147" s="23"/>
    </row>
    <row r="148" spans="1:131">
      <c r="A148" s="23" t="s">
        <v>833</v>
      </c>
      <c r="B148" s="23" t="s">
        <v>894</v>
      </c>
      <c r="C148" s="44">
        <v>15</v>
      </c>
      <c r="D148" s="44">
        <v>0</v>
      </c>
      <c r="E148" s="44">
        <v>-19.562133333333332</v>
      </c>
      <c r="F148" s="44">
        <v>0</v>
      </c>
      <c r="G148" s="44">
        <v>0</v>
      </c>
      <c r="H148" s="44">
        <v>0</v>
      </c>
      <c r="I148" s="44" t="s">
        <v>745</v>
      </c>
      <c r="J148" s="44"/>
      <c r="K148" s="44"/>
      <c r="L148" s="44">
        <v>0</v>
      </c>
      <c r="M148" s="44">
        <v>0</v>
      </c>
      <c r="N148" s="44">
        <v>0</v>
      </c>
      <c r="O148" s="44">
        <v>-19.757754832274252</v>
      </c>
      <c r="P148" s="44">
        <v>0</v>
      </c>
      <c r="Q148" s="44">
        <v>0</v>
      </c>
      <c r="R148" s="44">
        <v>0</v>
      </c>
      <c r="S148" s="44">
        <v>0</v>
      </c>
      <c r="T148" s="44">
        <v>0</v>
      </c>
      <c r="U148" s="44">
        <v>0</v>
      </c>
      <c r="V148" s="44" t="s">
        <v>743</v>
      </c>
      <c r="W148" s="44" t="s">
        <v>743</v>
      </c>
      <c r="X148" s="44" t="s">
        <v>743</v>
      </c>
      <c r="Y148" s="44" t="s">
        <v>743</v>
      </c>
      <c r="Z148" s="44">
        <v>0</v>
      </c>
      <c r="AA148" s="44">
        <v>0</v>
      </c>
      <c r="AB148" s="44">
        <v>0</v>
      </c>
      <c r="AC148" s="44">
        <v>0</v>
      </c>
      <c r="AD148" s="44">
        <v>0</v>
      </c>
      <c r="AE148" s="44">
        <v>0</v>
      </c>
      <c r="AF148" s="44">
        <v>0</v>
      </c>
      <c r="AG148" s="44">
        <v>0</v>
      </c>
      <c r="AH148" s="44">
        <v>0</v>
      </c>
      <c r="AI148" s="44">
        <v>0</v>
      </c>
      <c r="AJ148" s="44">
        <v>0</v>
      </c>
      <c r="AK148" s="44">
        <v>0</v>
      </c>
      <c r="AL148" s="44">
        <v>0</v>
      </c>
      <c r="AM148" s="44">
        <v>0</v>
      </c>
      <c r="AN148" s="44">
        <v>0</v>
      </c>
      <c r="AO148" s="44">
        <v>0</v>
      </c>
      <c r="AP148" s="44">
        <v>0</v>
      </c>
      <c r="AQ148" s="44">
        <v>0</v>
      </c>
      <c r="AR148" s="44">
        <v>0</v>
      </c>
      <c r="AS148" s="276">
        <v>9999</v>
      </c>
      <c r="AT148" s="44">
        <v>0</v>
      </c>
      <c r="AU148" s="44">
        <v>0</v>
      </c>
      <c r="AV148" s="44">
        <v>0</v>
      </c>
      <c r="AW148" s="44">
        <v>0</v>
      </c>
      <c r="AX148" s="44">
        <v>0</v>
      </c>
      <c r="AY148" s="44">
        <v>0</v>
      </c>
      <c r="AZ148" s="276">
        <v>9999</v>
      </c>
      <c r="BA148" s="44">
        <v>0</v>
      </c>
      <c r="BB148" s="44">
        <v>0</v>
      </c>
      <c r="BC148" s="44">
        <v>0</v>
      </c>
      <c r="BD148" s="44">
        <v>0</v>
      </c>
      <c r="BE148" s="44">
        <v>0</v>
      </c>
      <c r="BF148" s="44">
        <v>0</v>
      </c>
      <c r="BG148" s="44">
        <v>9999</v>
      </c>
      <c r="BH148" s="276">
        <v>9999</v>
      </c>
      <c r="BI148" s="44">
        <v>9999</v>
      </c>
      <c r="BJ148" s="44">
        <v>9999</v>
      </c>
      <c r="BK148" s="44">
        <v>9999</v>
      </c>
      <c r="BL148" s="44">
        <v>9999</v>
      </c>
      <c r="BM148" s="44">
        <v>9999</v>
      </c>
      <c r="BN148" s="44">
        <v>0</v>
      </c>
      <c r="BO148" s="44">
        <v>-156.2431233689492</v>
      </c>
      <c r="BP148" s="44">
        <v>0</v>
      </c>
      <c r="BQ148" s="44">
        <v>0</v>
      </c>
      <c r="BR148" s="44">
        <v>0</v>
      </c>
      <c r="BS148" s="44">
        <v>0</v>
      </c>
      <c r="BT148" s="44">
        <v>0</v>
      </c>
      <c r="BU148" s="44">
        <v>0</v>
      </c>
      <c r="BV148" s="44">
        <v>0</v>
      </c>
      <c r="BW148" s="44">
        <v>0</v>
      </c>
      <c r="BX148" s="44">
        <v>0</v>
      </c>
      <c r="BY148" s="44"/>
      <c r="BZ148" s="44">
        <v>0</v>
      </c>
      <c r="CA148" s="44">
        <v>0</v>
      </c>
      <c r="CB148" s="44">
        <v>-156.2431233689492</v>
      </c>
      <c r="CC148" s="44">
        <v>0</v>
      </c>
      <c r="CD148" s="257">
        <v>0</v>
      </c>
      <c r="CE148" s="44">
        <v>9999</v>
      </c>
      <c r="CF148" s="44">
        <v>0</v>
      </c>
      <c r="CG148" s="44">
        <v>-2.3116573153760887</v>
      </c>
      <c r="CH148" s="44">
        <v>-2.3116573153760887</v>
      </c>
      <c r="CI148" s="44">
        <v>0</v>
      </c>
      <c r="CJ148" s="44">
        <v>-0.11558286576880437</v>
      </c>
      <c r="CK148" s="44">
        <v>-0.11558286576880437</v>
      </c>
      <c r="CL148" s="44"/>
      <c r="CM148" s="44">
        <v>-19.562133333333332</v>
      </c>
      <c r="CN148" s="44" t="s">
        <v>544</v>
      </c>
      <c r="CO148" s="44">
        <v>0</v>
      </c>
      <c r="CP148" s="44">
        <v>0</v>
      </c>
      <c r="CQ148" s="44">
        <v>-156.2431233689492</v>
      </c>
      <c r="CR148" s="44">
        <v>0</v>
      </c>
      <c r="CS148" s="44">
        <v>0</v>
      </c>
      <c r="CT148" s="44">
        <v>-156.2431233689492</v>
      </c>
      <c r="CU148" s="44">
        <v>0</v>
      </c>
      <c r="CV148" s="44">
        <v>9999</v>
      </c>
      <c r="CW148" s="257">
        <v>0</v>
      </c>
      <c r="CX148" s="23"/>
      <c r="CY148" s="23"/>
      <c r="CZ148" s="23"/>
      <c r="DA148" s="23"/>
      <c r="DB148" s="23"/>
      <c r="DC148" s="23"/>
      <c r="DD148" s="23"/>
      <c r="DE148" s="23"/>
      <c r="DF148" s="23"/>
      <c r="DG148" s="23"/>
      <c r="DH148" s="23"/>
      <c r="DI148" s="23"/>
      <c r="DJ148" s="23"/>
      <c r="DK148" s="23"/>
      <c r="DL148" s="23"/>
      <c r="DM148" s="23"/>
      <c r="DN148" s="23"/>
      <c r="DO148" s="23"/>
      <c r="DP148" s="23"/>
      <c r="DQ148" s="23"/>
      <c r="DR148" s="23"/>
      <c r="DS148" s="23"/>
      <c r="DT148" s="23"/>
      <c r="DU148" s="23"/>
      <c r="DV148" s="23"/>
      <c r="DW148" s="23"/>
      <c r="DX148" s="23"/>
      <c r="DY148" s="23"/>
      <c r="DZ148" s="23"/>
      <c r="EA148" s="23"/>
    </row>
    <row r="149" spans="1:131">
      <c r="A149" s="23" t="s">
        <v>834</v>
      </c>
      <c r="B149" s="23" t="s">
        <v>895</v>
      </c>
      <c r="C149" s="44">
        <v>15</v>
      </c>
      <c r="D149" s="44">
        <v>0</v>
      </c>
      <c r="E149" s="44">
        <v>-17.7424</v>
      </c>
      <c r="F149" s="44">
        <v>0</v>
      </c>
      <c r="G149" s="44">
        <v>0</v>
      </c>
      <c r="H149" s="44">
        <v>0</v>
      </c>
      <c r="I149" s="44" t="s">
        <v>745</v>
      </c>
      <c r="J149" s="44"/>
      <c r="K149" s="44"/>
      <c r="L149" s="44">
        <v>0</v>
      </c>
      <c r="M149" s="44">
        <v>0</v>
      </c>
      <c r="N149" s="44">
        <v>0</v>
      </c>
      <c r="O149" s="44">
        <v>-17.919824150202228</v>
      </c>
      <c r="P149" s="44">
        <v>0</v>
      </c>
      <c r="Q149" s="44">
        <v>0</v>
      </c>
      <c r="R149" s="44">
        <v>0</v>
      </c>
      <c r="S149" s="44">
        <v>0</v>
      </c>
      <c r="T149" s="44">
        <v>0</v>
      </c>
      <c r="U149" s="44">
        <v>0</v>
      </c>
      <c r="V149" s="44" t="s">
        <v>743</v>
      </c>
      <c r="W149" s="44" t="s">
        <v>743</v>
      </c>
      <c r="X149" s="44" t="s">
        <v>743</v>
      </c>
      <c r="Y149" s="44" t="s">
        <v>743</v>
      </c>
      <c r="Z149" s="44">
        <v>0</v>
      </c>
      <c r="AA149" s="44">
        <v>0</v>
      </c>
      <c r="AB149" s="44">
        <v>0</v>
      </c>
      <c r="AC149" s="44">
        <v>0</v>
      </c>
      <c r="AD149" s="44">
        <v>0</v>
      </c>
      <c r="AE149" s="44">
        <v>0</v>
      </c>
      <c r="AF149" s="44">
        <v>0</v>
      </c>
      <c r="AG149" s="44">
        <v>0</v>
      </c>
      <c r="AH149" s="44">
        <v>0</v>
      </c>
      <c r="AI149" s="44">
        <v>0</v>
      </c>
      <c r="AJ149" s="44">
        <v>0</v>
      </c>
      <c r="AK149" s="44">
        <v>0</v>
      </c>
      <c r="AL149" s="44">
        <v>0</v>
      </c>
      <c r="AM149" s="44">
        <v>0</v>
      </c>
      <c r="AN149" s="44">
        <v>0</v>
      </c>
      <c r="AO149" s="44">
        <v>0</v>
      </c>
      <c r="AP149" s="44">
        <v>0</v>
      </c>
      <c r="AQ149" s="44">
        <v>0</v>
      </c>
      <c r="AR149" s="44">
        <v>0</v>
      </c>
      <c r="AS149" s="276">
        <v>9999</v>
      </c>
      <c r="AT149" s="44">
        <v>0</v>
      </c>
      <c r="AU149" s="44">
        <v>0</v>
      </c>
      <c r="AV149" s="44">
        <v>0</v>
      </c>
      <c r="AW149" s="44">
        <v>0</v>
      </c>
      <c r="AX149" s="44">
        <v>0</v>
      </c>
      <c r="AY149" s="44">
        <v>0</v>
      </c>
      <c r="AZ149" s="276">
        <v>9999</v>
      </c>
      <c r="BA149" s="44">
        <v>0</v>
      </c>
      <c r="BB149" s="44">
        <v>0</v>
      </c>
      <c r="BC149" s="44">
        <v>0</v>
      </c>
      <c r="BD149" s="44">
        <v>0</v>
      </c>
      <c r="BE149" s="44">
        <v>0</v>
      </c>
      <c r="BF149" s="44">
        <v>0</v>
      </c>
      <c r="BG149" s="44">
        <v>9999</v>
      </c>
      <c r="BH149" s="276">
        <v>9999</v>
      </c>
      <c r="BI149" s="44">
        <v>9999</v>
      </c>
      <c r="BJ149" s="44">
        <v>9999</v>
      </c>
      <c r="BK149" s="44">
        <v>9999</v>
      </c>
      <c r="BL149" s="44">
        <v>9999</v>
      </c>
      <c r="BM149" s="44">
        <v>9999</v>
      </c>
      <c r="BN149" s="44">
        <v>0</v>
      </c>
      <c r="BO149" s="44">
        <v>-141.70887933462839</v>
      </c>
      <c r="BP149" s="44">
        <v>0</v>
      </c>
      <c r="BQ149" s="44">
        <v>0</v>
      </c>
      <c r="BR149" s="44">
        <v>0</v>
      </c>
      <c r="BS149" s="44">
        <v>0</v>
      </c>
      <c r="BT149" s="44">
        <v>0</v>
      </c>
      <c r="BU149" s="44">
        <v>0</v>
      </c>
      <c r="BV149" s="44">
        <v>0</v>
      </c>
      <c r="BW149" s="44">
        <v>0</v>
      </c>
      <c r="BX149" s="44">
        <v>0</v>
      </c>
      <c r="BY149" s="44"/>
      <c r="BZ149" s="44">
        <v>0</v>
      </c>
      <c r="CA149" s="44">
        <v>0</v>
      </c>
      <c r="CB149" s="44">
        <v>-141.70887933462839</v>
      </c>
      <c r="CC149" s="44">
        <v>0</v>
      </c>
      <c r="CD149" s="257">
        <v>0</v>
      </c>
      <c r="CE149" s="44">
        <v>9999</v>
      </c>
      <c r="CF149" s="44">
        <v>0</v>
      </c>
      <c r="CG149" s="44">
        <v>-2.0966194255736608</v>
      </c>
      <c r="CH149" s="44">
        <v>-2.0966194255736608</v>
      </c>
      <c r="CI149" s="44">
        <v>0</v>
      </c>
      <c r="CJ149" s="44">
        <v>-0.10483097127868304</v>
      </c>
      <c r="CK149" s="44">
        <v>-0.10483097127868304</v>
      </c>
      <c r="CL149" s="44"/>
      <c r="CM149" s="44">
        <v>-17.7424</v>
      </c>
      <c r="CN149" s="44" t="s">
        <v>544</v>
      </c>
      <c r="CO149" s="44">
        <v>0</v>
      </c>
      <c r="CP149" s="44">
        <v>0</v>
      </c>
      <c r="CQ149" s="44">
        <v>-141.70887933462839</v>
      </c>
      <c r="CR149" s="44">
        <v>0</v>
      </c>
      <c r="CS149" s="44">
        <v>0</v>
      </c>
      <c r="CT149" s="44">
        <v>-141.70887933462839</v>
      </c>
      <c r="CU149" s="44">
        <v>0</v>
      </c>
      <c r="CV149" s="44">
        <v>9999</v>
      </c>
      <c r="CW149" s="257">
        <v>0</v>
      </c>
      <c r="CX149" s="23"/>
      <c r="CY149" s="23"/>
      <c r="CZ149" s="23"/>
      <c r="DA149" s="23"/>
      <c r="DB149" s="23"/>
      <c r="DC149" s="23"/>
      <c r="DD149" s="23"/>
      <c r="DE149" s="23"/>
      <c r="DF149" s="23"/>
      <c r="DG149" s="23"/>
      <c r="DH149" s="23"/>
      <c r="DI149" s="23"/>
      <c r="DJ149" s="23"/>
      <c r="DK149" s="23"/>
      <c r="DL149" s="23"/>
      <c r="DM149" s="23"/>
      <c r="DN149" s="23"/>
      <c r="DO149" s="23"/>
      <c r="DP149" s="23"/>
      <c r="DQ149" s="23"/>
      <c r="DR149" s="23"/>
      <c r="DS149" s="23"/>
      <c r="DT149" s="23"/>
      <c r="DU149" s="23"/>
      <c r="DV149" s="23"/>
      <c r="DW149" s="23"/>
      <c r="DX149" s="23"/>
      <c r="DY149" s="23"/>
      <c r="DZ149" s="23"/>
      <c r="EA149" s="23"/>
    </row>
    <row r="150" spans="1:131">
      <c r="A150" s="23" t="s">
        <v>835</v>
      </c>
      <c r="B150" s="23" t="s">
        <v>896</v>
      </c>
      <c r="C150" s="44">
        <v>15</v>
      </c>
      <c r="D150" s="44">
        <v>0</v>
      </c>
      <c r="E150" s="44">
        <v>-14.102933333333333</v>
      </c>
      <c r="F150" s="44">
        <v>0</v>
      </c>
      <c r="G150" s="44">
        <v>0</v>
      </c>
      <c r="H150" s="44">
        <v>0</v>
      </c>
      <c r="I150" s="44" t="s">
        <v>745</v>
      </c>
      <c r="J150" s="44"/>
      <c r="K150" s="44"/>
      <c r="L150" s="44">
        <v>0</v>
      </c>
      <c r="M150" s="44">
        <v>0</v>
      </c>
      <c r="N150" s="44">
        <v>0</v>
      </c>
      <c r="O150" s="44">
        <v>-14.24396278605818</v>
      </c>
      <c r="P150" s="44">
        <v>0</v>
      </c>
      <c r="Q150" s="44">
        <v>0</v>
      </c>
      <c r="R150" s="44">
        <v>0</v>
      </c>
      <c r="S150" s="44">
        <v>0</v>
      </c>
      <c r="T150" s="44">
        <v>0</v>
      </c>
      <c r="U150" s="44">
        <v>0</v>
      </c>
      <c r="V150" s="44" t="s">
        <v>743</v>
      </c>
      <c r="W150" s="44" t="s">
        <v>743</v>
      </c>
      <c r="X150" s="44" t="s">
        <v>743</v>
      </c>
      <c r="Y150" s="44" t="s">
        <v>743</v>
      </c>
      <c r="Z150" s="44">
        <v>0</v>
      </c>
      <c r="AA150" s="44">
        <v>0</v>
      </c>
      <c r="AB150" s="44">
        <v>0</v>
      </c>
      <c r="AC150" s="44">
        <v>0</v>
      </c>
      <c r="AD150" s="44">
        <v>0</v>
      </c>
      <c r="AE150" s="44">
        <v>0</v>
      </c>
      <c r="AF150" s="44">
        <v>0</v>
      </c>
      <c r="AG150" s="44">
        <v>0</v>
      </c>
      <c r="AH150" s="44">
        <v>0</v>
      </c>
      <c r="AI150" s="44">
        <v>0</v>
      </c>
      <c r="AJ150" s="44">
        <v>0</v>
      </c>
      <c r="AK150" s="44">
        <v>0</v>
      </c>
      <c r="AL150" s="44">
        <v>0</v>
      </c>
      <c r="AM150" s="44">
        <v>0</v>
      </c>
      <c r="AN150" s="44">
        <v>0</v>
      </c>
      <c r="AO150" s="44">
        <v>0</v>
      </c>
      <c r="AP150" s="44">
        <v>0</v>
      </c>
      <c r="AQ150" s="44">
        <v>0</v>
      </c>
      <c r="AR150" s="44">
        <v>0</v>
      </c>
      <c r="AS150" s="276">
        <v>9999</v>
      </c>
      <c r="AT150" s="44">
        <v>0</v>
      </c>
      <c r="AU150" s="44">
        <v>0</v>
      </c>
      <c r="AV150" s="44">
        <v>0</v>
      </c>
      <c r="AW150" s="44">
        <v>0</v>
      </c>
      <c r="AX150" s="44">
        <v>0</v>
      </c>
      <c r="AY150" s="44">
        <v>0</v>
      </c>
      <c r="AZ150" s="276">
        <v>9999</v>
      </c>
      <c r="BA150" s="44">
        <v>0</v>
      </c>
      <c r="BB150" s="44">
        <v>0</v>
      </c>
      <c r="BC150" s="44">
        <v>0</v>
      </c>
      <c r="BD150" s="44">
        <v>0</v>
      </c>
      <c r="BE150" s="44">
        <v>0</v>
      </c>
      <c r="BF150" s="44">
        <v>0</v>
      </c>
      <c r="BG150" s="44">
        <v>9999</v>
      </c>
      <c r="BH150" s="276">
        <v>9999</v>
      </c>
      <c r="BI150" s="44">
        <v>9999</v>
      </c>
      <c r="BJ150" s="44">
        <v>9999</v>
      </c>
      <c r="BK150" s="44">
        <v>9999</v>
      </c>
      <c r="BL150" s="44">
        <v>9999</v>
      </c>
      <c r="BM150" s="44">
        <v>9999</v>
      </c>
      <c r="BN150" s="44">
        <v>0</v>
      </c>
      <c r="BO150" s="44">
        <v>-112.64039126598654</v>
      </c>
      <c r="BP150" s="44">
        <v>0</v>
      </c>
      <c r="BQ150" s="44">
        <v>0</v>
      </c>
      <c r="BR150" s="44">
        <v>0</v>
      </c>
      <c r="BS150" s="44">
        <v>0</v>
      </c>
      <c r="BT150" s="44">
        <v>0</v>
      </c>
      <c r="BU150" s="44">
        <v>0</v>
      </c>
      <c r="BV150" s="44">
        <v>0</v>
      </c>
      <c r="BW150" s="44">
        <v>0</v>
      </c>
      <c r="BX150" s="44">
        <v>0</v>
      </c>
      <c r="BY150" s="44"/>
      <c r="BZ150" s="44">
        <v>0</v>
      </c>
      <c r="CA150" s="44">
        <v>0</v>
      </c>
      <c r="CB150" s="44">
        <v>-112.64039126598654</v>
      </c>
      <c r="CC150" s="44">
        <v>0</v>
      </c>
      <c r="CD150" s="257">
        <v>0</v>
      </c>
      <c r="CE150" s="44">
        <v>9999</v>
      </c>
      <c r="CF150" s="44">
        <v>0</v>
      </c>
      <c r="CG150" s="44">
        <v>-1.6665436459688066</v>
      </c>
      <c r="CH150" s="44">
        <v>-1.6665436459688066</v>
      </c>
      <c r="CI150" s="44">
        <v>0</v>
      </c>
      <c r="CJ150" s="44">
        <v>-8.3327182298440355E-2</v>
      </c>
      <c r="CK150" s="44">
        <v>-8.3327182298440355E-2</v>
      </c>
      <c r="CL150" s="44"/>
      <c r="CM150" s="44">
        <v>-14.102933333333333</v>
      </c>
      <c r="CN150" s="44" t="s">
        <v>544</v>
      </c>
      <c r="CO150" s="44">
        <v>0</v>
      </c>
      <c r="CP150" s="44">
        <v>0</v>
      </c>
      <c r="CQ150" s="44">
        <v>-112.64039126598654</v>
      </c>
      <c r="CR150" s="44">
        <v>0</v>
      </c>
      <c r="CS150" s="44">
        <v>0</v>
      </c>
      <c r="CT150" s="44">
        <v>-112.64039126598654</v>
      </c>
      <c r="CU150" s="44">
        <v>0</v>
      </c>
      <c r="CV150" s="44">
        <v>9999</v>
      </c>
      <c r="CW150" s="257">
        <v>0</v>
      </c>
      <c r="CX150" s="23"/>
      <c r="CY150" s="23"/>
      <c r="CZ150" s="23"/>
      <c r="DA150" s="23"/>
      <c r="DB150" s="23"/>
      <c r="DC150" s="23"/>
      <c r="DD150" s="23"/>
      <c r="DE150" s="23"/>
      <c r="DF150" s="23"/>
      <c r="DG150" s="23"/>
      <c r="DH150" s="23"/>
      <c r="DI150" s="23"/>
      <c r="DJ150" s="23"/>
      <c r="DK150" s="23"/>
      <c r="DL150" s="23"/>
      <c r="DM150" s="23"/>
      <c r="DN150" s="23"/>
      <c r="DO150" s="23"/>
      <c r="DP150" s="23"/>
      <c r="DQ150" s="23"/>
      <c r="DR150" s="23"/>
      <c r="DS150" s="23"/>
      <c r="DT150" s="23"/>
      <c r="DU150" s="23"/>
      <c r="DV150" s="23"/>
      <c r="DW150" s="23"/>
      <c r="DX150" s="23"/>
      <c r="DY150" s="23"/>
      <c r="DZ150" s="23"/>
      <c r="EA150" s="23"/>
    </row>
    <row r="151" spans="1:131">
      <c r="A151" s="23" t="s">
        <v>806</v>
      </c>
      <c r="B151" s="23" t="s">
        <v>897</v>
      </c>
      <c r="C151" s="44">
        <v>15</v>
      </c>
      <c r="D151" s="44">
        <v>272.16811163396022</v>
      </c>
      <c r="E151" s="44">
        <v>-21.8368</v>
      </c>
      <c r="F151" s="44">
        <v>341.07502876871905</v>
      </c>
      <c r="G151" s="44">
        <v>0</v>
      </c>
      <c r="H151" s="44">
        <v>0</v>
      </c>
      <c r="I151" s="44" t="s">
        <v>746</v>
      </c>
      <c r="J151" s="44"/>
      <c r="K151" s="44"/>
      <c r="L151" s="44">
        <v>292.65905984338713</v>
      </c>
      <c r="M151" s="44">
        <v>3.8525044264467949E-2</v>
      </c>
      <c r="N151" s="44">
        <v>3.824698777127572E-2</v>
      </c>
      <c r="O151" s="44">
        <v>-22.05516804108095</v>
      </c>
      <c r="P151" s="44">
        <v>0</v>
      </c>
      <c r="Q151" s="44">
        <v>0</v>
      </c>
      <c r="R151" s="44">
        <v>68.014916987995278</v>
      </c>
      <c r="S151" s="44">
        <v>157.17212814878064</v>
      </c>
      <c r="T151" s="44">
        <v>0</v>
      </c>
      <c r="U151" s="44">
        <v>228.21998793514982</v>
      </c>
      <c r="V151" s="44" t="s">
        <v>743</v>
      </c>
      <c r="W151" s="44" t="s">
        <v>743</v>
      </c>
      <c r="X151" s="44" t="s">
        <v>743</v>
      </c>
      <c r="Y151" s="44" t="s">
        <v>743</v>
      </c>
      <c r="Z151" s="44">
        <v>0</v>
      </c>
      <c r="AA151" s="44">
        <v>0</v>
      </c>
      <c r="AB151" s="44">
        <v>0</v>
      </c>
      <c r="AC151" s="44">
        <v>0</v>
      </c>
      <c r="AD151" s="44">
        <v>0</v>
      </c>
      <c r="AE151" s="44">
        <v>0</v>
      </c>
      <c r="AF151" s="44">
        <v>0</v>
      </c>
      <c r="AG151" s="44">
        <v>0</v>
      </c>
      <c r="AH151" s="44">
        <v>68.014916987995278</v>
      </c>
      <c r="AI151" s="44">
        <v>157.17212814878064</v>
      </c>
      <c r="AJ151" s="44">
        <v>0</v>
      </c>
      <c r="AK151" s="44">
        <v>228.21998793514982</v>
      </c>
      <c r="AL151" s="44">
        <v>453.40703307192575</v>
      </c>
      <c r="AM151" s="44">
        <v>154.45043378961711</v>
      </c>
      <c r="AN151" s="44">
        <v>13.612766024219571</v>
      </c>
      <c r="AO151" s="44">
        <v>0</v>
      </c>
      <c r="AP151" s="44">
        <v>0</v>
      </c>
      <c r="AQ151" s="44">
        <v>168.06319981383669</v>
      </c>
      <c r="AR151" s="44">
        <v>68.014916987995278</v>
      </c>
      <c r="AS151" s="276">
        <v>2.4709755926556531</v>
      </c>
      <c r="AT151" s="44">
        <v>154.45043378961711</v>
      </c>
      <c r="AU151" s="44">
        <v>16.113460411232381</v>
      </c>
      <c r="AV151" s="44">
        <v>0</v>
      </c>
      <c r="AW151" s="44">
        <v>0</v>
      </c>
      <c r="AX151" s="44">
        <v>170.56389420084949</v>
      </c>
      <c r="AY151" s="44">
        <v>157.17212814878064</v>
      </c>
      <c r="AZ151" s="276">
        <v>1.0852044583845812</v>
      </c>
      <c r="BA151" s="44">
        <v>154.45043378961711</v>
      </c>
      <c r="BB151" s="44">
        <v>29.726226435451952</v>
      </c>
      <c r="BC151" s="44">
        <v>0</v>
      </c>
      <c r="BD151" s="44">
        <v>0</v>
      </c>
      <c r="BE151" s="44">
        <v>184.17666022506907</v>
      </c>
      <c r="BF151" s="44">
        <v>225.18704513677591</v>
      </c>
      <c r="BG151" s="44">
        <v>49.143700415106714</v>
      </c>
      <c r="BH151" s="257">
        <v>0.81788301859550749</v>
      </c>
      <c r="BI151" s="44">
        <v>17.100638002156042</v>
      </c>
      <c r="BJ151" s="44">
        <v>39.51697343062505</v>
      </c>
      <c r="BK151" s="44">
        <v>0</v>
      </c>
      <c r="BL151" s="44">
        <v>57.380168518389127</v>
      </c>
      <c r="BM151" s="44">
        <v>113.99777995117022</v>
      </c>
      <c r="BN151" s="44">
        <v>154.45043378961711</v>
      </c>
      <c r="BO151" s="44">
        <v>-173.71349296611763</v>
      </c>
      <c r="BP151" s="44">
        <v>29.726226435451952</v>
      </c>
      <c r="BQ151" s="44">
        <v>0</v>
      </c>
      <c r="BR151" s="44">
        <v>0</v>
      </c>
      <c r="BS151" s="44">
        <v>0</v>
      </c>
      <c r="BT151" s="44">
        <v>0</v>
      </c>
      <c r="BU151" s="44">
        <v>0</v>
      </c>
      <c r="BV151" s="44">
        <v>0</v>
      </c>
      <c r="BW151" s="44">
        <v>0</v>
      </c>
      <c r="BX151" s="44">
        <v>453.40703307192575</v>
      </c>
      <c r="BY151" s="44"/>
      <c r="BZ151" s="44">
        <v>0</v>
      </c>
      <c r="CA151" s="44">
        <v>0</v>
      </c>
      <c r="CB151" s="44">
        <v>10.463167258951444</v>
      </c>
      <c r="CC151" s="44">
        <v>453.40703307192575</v>
      </c>
      <c r="CD151" s="257">
        <v>0.29368622549901396</v>
      </c>
      <c r="CE151" s="44">
        <v>150.19975197291754</v>
      </c>
      <c r="CF151" s="44">
        <v>2.7802752381491529</v>
      </c>
      <c r="CG151" s="44">
        <v>-2.5804546608064722</v>
      </c>
      <c r="CH151" s="44">
        <v>0.19982057734268066</v>
      </c>
      <c r="CI151" s="44">
        <v>0.13901305342560885</v>
      </c>
      <c r="CJ151" s="44">
        <v>-0.12902273304032352</v>
      </c>
      <c r="CK151" s="44">
        <v>9.9903203852853284E-3</v>
      </c>
      <c r="CL151" s="44"/>
      <c r="CM151" s="44">
        <v>-21.8368</v>
      </c>
      <c r="CN151" s="44" t="s">
        <v>545</v>
      </c>
      <c r="CO151" s="44">
        <v>0</v>
      </c>
      <c r="CP151" s="44">
        <v>0</v>
      </c>
      <c r="CQ151" s="44">
        <v>-173.71349296611763</v>
      </c>
      <c r="CR151" s="44">
        <v>0</v>
      </c>
      <c r="CS151" s="44">
        <v>0</v>
      </c>
      <c r="CT151" s="44">
        <v>-173.71349296611763</v>
      </c>
      <c r="CU151" s="44">
        <v>0</v>
      </c>
      <c r="CV151" s="44">
        <v>9999</v>
      </c>
      <c r="CW151" s="257">
        <v>0</v>
      </c>
      <c r="CX151" s="23"/>
      <c r="CY151" s="23"/>
      <c r="CZ151" s="23"/>
      <c r="DA151" s="23"/>
      <c r="DB151" s="23"/>
      <c r="DC151" s="23"/>
      <c r="DD151" s="23"/>
      <c r="DE151" s="23"/>
      <c r="DF151" s="23"/>
      <c r="DG151" s="23"/>
      <c r="DH151" s="23"/>
      <c r="DI151" s="23"/>
      <c r="DJ151" s="23"/>
      <c r="DK151" s="23"/>
      <c r="DL151" s="23"/>
      <c r="DM151" s="23"/>
      <c r="DN151" s="23"/>
      <c r="DO151" s="23"/>
      <c r="DP151" s="23"/>
      <c r="DQ151" s="23"/>
      <c r="DR151" s="23"/>
      <c r="DS151" s="23"/>
      <c r="DT151" s="23"/>
      <c r="DU151" s="23"/>
      <c r="DV151" s="23"/>
      <c r="DW151" s="23"/>
      <c r="DX151" s="23"/>
      <c r="DY151" s="23"/>
      <c r="DZ151" s="23"/>
      <c r="EA151" s="23"/>
    </row>
    <row r="152" spans="1:131">
      <c r="A152" s="23" t="s">
        <v>802</v>
      </c>
      <c r="B152" s="23" t="s">
        <v>898</v>
      </c>
      <c r="C152" s="44">
        <v>15</v>
      </c>
      <c r="D152" s="44">
        <v>304.50920729709634</v>
      </c>
      <c r="E152" s="44">
        <v>-21.381866666666667</v>
      </c>
      <c r="F152" s="44">
        <v>341.07502876871905</v>
      </c>
      <c r="G152" s="44">
        <v>0</v>
      </c>
      <c r="H152" s="44">
        <v>0</v>
      </c>
      <c r="I152" s="44" t="s">
        <v>747</v>
      </c>
      <c r="J152" s="44"/>
      <c r="K152" s="44"/>
      <c r="L152" s="44">
        <v>327.37195268305783</v>
      </c>
      <c r="M152" s="44">
        <v>7.0191230486296968E-2</v>
      </c>
      <c r="N152" s="44">
        <v>6.9684621661453422E-2</v>
      </c>
      <c r="O152" s="44">
        <v>-21.595685494233727</v>
      </c>
      <c r="P152" s="44">
        <v>0</v>
      </c>
      <c r="Q152" s="44">
        <v>0</v>
      </c>
      <c r="R152" s="44">
        <v>68.014916987995278</v>
      </c>
      <c r="S152" s="44">
        <v>157.17212814878064</v>
      </c>
      <c r="T152" s="44">
        <v>0</v>
      </c>
      <c r="U152" s="44">
        <v>228.21998793514982</v>
      </c>
      <c r="V152" s="44" t="s">
        <v>743</v>
      </c>
      <c r="W152" s="44" t="s">
        <v>743</v>
      </c>
      <c r="X152" s="44" t="s">
        <v>743</v>
      </c>
      <c r="Y152" s="44" t="s">
        <v>743</v>
      </c>
      <c r="Z152" s="44">
        <v>0</v>
      </c>
      <c r="AA152" s="44">
        <v>0</v>
      </c>
      <c r="AB152" s="44">
        <v>0</v>
      </c>
      <c r="AC152" s="44">
        <v>0</v>
      </c>
      <c r="AD152" s="44">
        <v>0</v>
      </c>
      <c r="AE152" s="44">
        <v>0</v>
      </c>
      <c r="AF152" s="44">
        <v>0</v>
      </c>
      <c r="AG152" s="44">
        <v>0</v>
      </c>
      <c r="AH152" s="44">
        <v>68.014916987995278</v>
      </c>
      <c r="AI152" s="44">
        <v>157.17212814878064</v>
      </c>
      <c r="AJ152" s="44">
        <v>0</v>
      </c>
      <c r="AK152" s="44">
        <v>228.21998793514982</v>
      </c>
      <c r="AL152" s="44">
        <v>453.40703307192575</v>
      </c>
      <c r="AM152" s="44">
        <v>171.57730884270674</v>
      </c>
      <c r="AN152" s="44">
        <v>24.801964950454135</v>
      </c>
      <c r="AO152" s="44">
        <v>0</v>
      </c>
      <c r="AP152" s="44">
        <v>0</v>
      </c>
      <c r="AQ152" s="44">
        <v>196.37927379316088</v>
      </c>
      <c r="AR152" s="44">
        <v>68.014916987995278</v>
      </c>
      <c r="AS152" s="276">
        <v>2.8872971178928597</v>
      </c>
      <c r="AT152" s="44">
        <v>171.57730884270674</v>
      </c>
      <c r="AU152" s="44">
        <v>29.358139237747437</v>
      </c>
      <c r="AV152" s="44">
        <v>0</v>
      </c>
      <c r="AW152" s="44">
        <v>0</v>
      </c>
      <c r="AX152" s="44">
        <v>200.93544808045419</v>
      </c>
      <c r="AY152" s="44">
        <v>157.17212814878064</v>
      </c>
      <c r="AZ152" s="276">
        <v>1.2784419887109169</v>
      </c>
      <c r="BA152" s="44">
        <v>171.57730884270674</v>
      </c>
      <c r="BB152" s="44">
        <v>54.160104188201572</v>
      </c>
      <c r="BC152" s="44">
        <v>0</v>
      </c>
      <c r="BD152" s="44">
        <v>0</v>
      </c>
      <c r="BE152" s="44">
        <v>225.73741303090833</v>
      </c>
      <c r="BF152" s="44">
        <v>225.18704513677591</v>
      </c>
      <c r="BG152" s="44">
        <v>38.44086692585627</v>
      </c>
      <c r="BH152" s="276">
        <v>1.0024440477639294</v>
      </c>
      <c r="BI152" s="44">
        <v>15.287371442227055</v>
      </c>
      <c r="BJ152" s="44">
        <v>35.326790206916058</v>
      </c>
      <c r="BK152" s="44">
        <v>0</v>
      </c>
      <c r="BL152" s="44">
        <v>51.295860975923922</v>
      </c>
      <c r="BM152" s="44">
        <v>101.91002262506703</v>
      </c>
      <c r="BN152" s="44">
        <v>171.57730884270674</v>
      </c>
      <c r="BO152" s="44">
        <v>-159.78485920121486</v>
      </c>
      <c r="BP152" s="44">
        <v>54.160104188201572</v>
      </c>
      <c r="BQ152" s="44">
        <v>0</v>
      </c>
      <c r="BR152" s="44">
        <v>0</v>
      </c>
      <c r="BS152" s="44">
        <v>0</v>
      </c>
      <c r="BT152" s="44">
        <v>0</v>
      </c>
      <c r="BU152" s="44">
        <v>0</v>
      </c>
      <c r="BV152" s="44">
        <v>0</v>
      </c>
      <c r="BW152" s="44">
        <v>0</v>
      </c>
      <c r="BX152" s="44">
        <v>453.40703307192575</v>
      </c>
      <c r="BY152" s="44"/>
      <c r="BZ152" s="44">
        <v>0</v>
      </c>
      <c r="CA152" s="44">
        <v>0</v>
      </c>
      <c r="CB152" s="44">
        <v>65.952553829693471</v>
      </c>
      <c r="CC152" s="44">
        <v>453.40703307192575</v>
      </c>
      <c r="CD152" s="257">
        <v>0.36813502571615164</v>
      </c>
      <c r="CE152" s="44">
        <v>125.65076855089343</v>
      </c>
      <c r="CF152" s="44">
        <v>3.1100527406754104</v>
      </c>
      <c r="CG152" s="44">
        <v>-2.5266952028253438</v>
      </c>
      <c r="CH152" s="44">
        <v>0.58335753785006661</v>
      </c>
      <c r="CI152" s="44">
        <v>0.15550167752445246</v>
      </c>
      <c r="CJ152" s="44">
        <v>-0.12633476014126732</v>
      </c>
      <c r="CK152" s="44">
        <v>2.9166917383185137E-2</v>
      </c>
      <c r="CL152" s="44"/>
      <c r="CM152" s="44">
        <v>-21.381866666666667</v>
      </c>
      <c r="CN152" s="44" t="s">
        <v>546</v>
      </c>
      <c r="CO152" s="44">
        <v>0</v>
      </c>
      <c r="CP152" s="44">
        <v>0</v>
      </c>
      <c r="CQ152" s="44">
        <v>-159.78485920121486</v>
      </c>
      <c r="CR152" s="44">
        <v>0</v>
      </c>
      <c r="CS152" s="44">
        <v>0</v>
      </c>
      <c r="CT152" s="44">
        <v>-159.78485920121486</v>
      </c>
      <c r="CU152" s="44">
        <v>0</v>
      </c>
      <c r="CV152" s="44">
        <v>9999</v>
      </c>
      <c r="CW152" s="257">
        <v>0</v>
      </c>
      <c r="CX152" s="23"/>
      <c r="CY152" s="23"/>
      <c r="CZ152" s="23"/>
      <c r="DA152" s="23"/>
      <c r="DB152" s="23"/>
      <c r="DC152" s="23"/>
      <c r="DD152" s="23"/>
      <c r="DE152" s="23"/>
      <c r="DF152" s="23"/>
      <c r="DG152" s="23"/>
      <c r="DH152" s="23"/>
      <c r="DI152" s="23"/>
      <c r="DJ152" s="23"/>
      <c r="DK152" s="23"/>
      <c r="DL152" s="23"/>
      <c r="DM152" s="23"/>
      <c r="DN152" s="23"/>
      <c r="DO152" s="23"/>
      <c r="DP152" s="23"/>
      <c r="DQ152" s="23"/>
      <c r="DR152" s="23"/>
      <c r="DS152" s="23"/>
      <c r="DT152" s="23"/>
      <c r="DU152" s="23"/>
      <c r="DV152" s="23"/>
      <c r="DW152" s="23"/>
      <c r="DX152" s="23"/>
      <c r="DY152" s="23"/>
      <c r="DZ152" s="23"/>
      <c r="EA152" s="23"/>
    </row>
    <row r="153" spans="1:131">
      <c r="A153" s="23" t="s">
        <v>797</v>
      </c>
      <c r="B153" s="23" t="s">
        <v>899</v>
      </c>
      <c r="C153" s="44">
        <v>15</v>
      </c>
      <c r="D153" s="44">
        <v>135.27619316994193</v>
      </c>
      <c r="E153" s="44">
        <v>-17.7424</v>
      </c>
      <c r="F153" s="44">
        <v>158.97585527520172</v>
      </c>
      <c r="G153" s="44">
        <v>0</v>
      </c>
      <c r="H153" s="44">
        <v>0</v>
      </c>
      <c r="I153" s="44" t="s">
        <v>748</v>
      </c>
      <c r="J153" s="44"/>
      <c r="K153" s="44"/>
      <c r="L153" s="44">
        <v>145.4041624778996</v>
      </c>
      <c r="M153" s="44">
        <v>2.5435240439941699E-2</v>
      </c>
      <c r="N153" s="44">
        <v>2.5251660280716435E-2</v>
      </c>
      <c r="O153" s="44">
        <v>-17.919823924898889</v>
      </c>
      <c r="P153" s="44">
        <v>0</v>
      </c>
      <c r="Q153" s="44">
        <v>0</v>
      </c>
      <c r="R153" s="44">
        <v>31.701909221183254</v>
      </c>
      <c r="S153" s="44">
        <v>73.258290376981122</v>
      </c>
      <c r="T153" s="44">
        <v>0</v>
      </c>
      <c r="U153" s="44">
        <v>106.37386121130817</v>
      </c>
      <c r="V153" s="44" t="s">
        <v>743</v>
      </c>
      <c r="W153" s="44" t="s">
        <v>743</v>
      </c>
      <c r="X153" s="44" t="s">
        <v>743</v>
      </c>
      <c r="Y153" s="44" t="s">
        <v>743</v>
      </c>
      <c r="Z153" s="44">
        <v>0</v>
      </c>
      <c r="AA153" s="44">
        <v>0</v>
      </c>
      <c r="AB153" s="44">
        <v>0</v>
      </c>
      <c r="AC153" s="44">
        <v>0</v>
      </c>
      <c r="AD153" s="44">
        <v>0</v>
      </c>
      <c r="AE153" s="44">
        <v>0</v>
      </c>
      <c r="AF153" s="44">
        <v>0</v>
      </c>
      <c r="AG153" s="44">
        <v>0</v>
      </c>
      <c r="AH153" s="44">
        <v>31.701909221183254</v>
      </c>
      <c r="AI153" s="44">
        <v>73.258290376981122</v>
      </c>
      <c r="AJ153" s="44">
        <v>0</v>
      </c>
      <c r="AK153" s="44">
        <v>106.37386121130817</v>
      </c>
      <c r="AL153" s="44">
        <v>211.33406080947253</v>
      </c>
      <c r="AM153" s="44">
        <v>75.920183077667815</v>
      </c>
      <c r="AN153" s="44">
        <v>8.9875036742797043</v>
      </c>
      <c r="AO153" s="44">
        <v>0</v>
      </c>
      <c r="AP153" s="44">
        <v>0</v>
      </c>
      <c r="AQ153" s="44">
        <v>84.907686751947523</v>
      </c>
      <c r="AR153" s="44">
        <v>31.701909221183254</v>
      </c>
      <c r="AS153" s="276">
        <v>2.6783146137839582</v>
      </c>
      <c r="AT153" s="44">
        <v>75.920183077667815</v>
      </c>
      <c r="AU153" s="44">
        <v>10.638527422983033</v>
      </c>
      <c r="AV153" s="44">
        <v>0</v>
      </c>
      <c r="AW153" s="44">
        <v>0</v>
      </c>
      <c r="AX153" s="44">
        <v>86.558710500650847</v>
      </c>
      <c r="AY153" s="44">
        <v>73.258290376981122</v>
      </c>
      <c r="AZ153" s="276">
        <v>1.1815551530786053</v>
      </c>
      <c r="BA153" s="44">
        <v>75.920183077667815</v>
      </c>
      <c r="BB153" s="44">
        <v>19.626031097262739</v>
      </c>
      <c r="BC153" s="44">
        <v>0</v>
      </c>
      <c r="BD153" s="44">
        <v>0</v>
      </c>
      <c r="BE153" s="44">
        <v>95.546214174930554</v>
      </c>
      <c r="BF153" s="44">
        <v>104.96019959816438</v>
      </c>
      <c r="BG153" s="44">
        <v>43.18334065635058</v>
      </c>
      <c r="BH153" s="257">
        <v>0.91030899846537194</v>
      </c>
      <c r="BI153" s="44">
        <v>16.042745472355467</v>
      </c>
      <c r="BJ153" s="44">
        <v>37.072344698801395</v>
      </c>
      <c r="BK153" s="44">
        <v>0</v>
      </c>
      <c r="BL153" s="44">
        <v>53.830473376801493</v>
      </c>
      <c r="BM153" s="44">
        <v>106.94556354795836</v>
      </c>
      <c r="BN153" s="44">
        <v>75.920183077667815</v>
      </c>
      <c r="BO153" s="44">
        <v>-144.74289954760448</v>
      </c>
      <c r="BP153" s="44">
        <v>19.626031097262739</v>
      </c>
      <c r="BQ153" s="44">
        <v>0</v>
      </c>
      <c r="BR153" s="44">
        <v>0</v>
      </c>
      <c r="BS153" s="44">
        <v>0</v>
      </c>
      <c r="BT153" s="44">
        <v>0</v>
      </c>
      <c r="BU153" s="44">
        <v>0</v>
      </c>
      <c r="BV153" s="44">
        <v>0</v>
      </c>
      <c r="BW153" s="44">
        <v>0</v>
      </c>
      <c r="BX153" s="44">
        <v>211.33406080947253</v>
      </c>
      <c r="BY153" s="44"/>
      <c r="BZ153" s="44">
        <v>0</v>
      </c>
      <c r="CA153" s="44">
        <v>0</v>
      </c>
      <c r="CB153" s="44">
        <v>-49.196685372673926</v>
      </c>
      <c r="CC153" s="44">
        <v>211.33406080947253</v>
      </c>
      <c r="CD153" s="257">
        <v>0.2683302342255337</v>
      </c>
      <c r="CE153" s="44">
        <v>170.26093237457115</v>
      </c>
      <c r="CF153" s="44">
        <v>1.3813463858224992</v>
      </c>
      <c r="CG153" s="44">
        <v>-2.0966193992131688</v>
      </c>
      <c r="CH153" s="44">
        <v>-0.71527301339066951</v>
      </c>
      <c r="CI153" s="44">
        <v>6.9066977177002303E-2</v>
      </c>
      <c r="CJ153" s="44">
        <v>-0.10483096996065844</v>
      </c>
      <c r="CK153" s="44">
        <v>-3.5763992783656134E-2</v>
      </c>
      <c r="CL153" s="44"/>
      <c r="CM153" s="44">
        <v>-17.7424</v>
      </c>
      <c r="CN153" s="44" t="s">
        <v>547</v>
      </c>
      <c r="CO153" s="44">
        <v>0</v>
      </c>
      <c r="CP153" s="44">
        <v>0</v>
      </c>
      <c r="CQ153" s="44">
        <v>-144.74289954760448</v>
      </c>
      <c r="CR153" s="44">
        <v>0</v>
      </c>
      <c r="CS153" s="44">
        <v>0</v>
      </c>
      <c r="CT153" s="44">
        <v>-144.74289954760448</v>
      </c>
      <c r="CU153" s="44">
        <v>0</v>
      </c>
      <c r="CV153" s="44">
        <v>9999</v>
      </c>
      <c r="CW153" s="257">
        <v>0</v>
      </c>
      <c r="CX153" s="23"/>
      <c r="CY153" s="23"/>
      <c r="CZ153" s="23"/>
      <c r="DA153" s="23"/>
      <c r="DB153" s="23"/>
      <c r="DC153" s="23"/>
      <c r="DD153" s="23"/>
      <c r="DE153" s="23"/>
      <c r="DF153" s="23"/>
      <c r="DG153" s="23"/>
      <c r="DH153" s="23"/>
      <c r="DI153" s="23"/>
      <c r="DJ153" s="23"/>
      <c r="DK153" s="23"/>
      <c r="DL153" s="23"/>
      <c r="DM153" s="23"/>
      <c r="DN153" s="23"/>
      <c r="DO153" s="23"/>
      <c r="DP153" s="23"/>
      <c r="DQ153" s="23"/>
      <c r="DR153" s="23"/>
      <c r="DS153" s="23"/>
      <c r="DT153" s="23"/>
      <c r="DU153" s="23"/>
      <c r="DV153" s="23"/>
      <c r="DW153" s="23"/>
      <c r="DX153" s="23"/>
      <c r="DY153" s="23"/>
      <c r="DZ153" s="23"/>
      <c r="EA153" s="23"/>
    </row>
    <row r="154" spans="1:131">
      <c r="A154" s="23" t="s">
        <v>836</v>
      </c>
      <c r="B154" s="23" t="s">
        <v>900</v>
      </c>
      <c r="C154" s="44">
        <v>15</v>
      </c>
      <c r="D154" s="44">
        <v>0</v>
      </c>
      <c r="E154" s="44">
        <v>-10.008533333333332</v>
      </c>
      <c r="F154" s="44">
        <v>0</v>
      </c>
      <c r="G154" s="44">
        <v>0</v>
      </c>
      <c r="H154" s="44">
        <v>0</v>
      </c>
      <c r="I154" s="44" t="s">
        <v>749</v>
      </c>
      <c r="J154" s="44"/>
      <c r="K154" s="44"/>
      <c r="L154" s="44">
        <v>0</v>
      </c>
      <c r="M154" s="44">
        <v>0</v>
      </c>
      <c r="N154" s="44">
        <v>0</v>
      </c>
      <c r="O154" s="44">
        <v>-10.108618647837897</v>
      </c>
      <c r="P154" s="44">
        <v>0</v>
      </c>
      <c r="Q154" s="44">
        <v>0</v>
      </c>
      <c r="R154" s="44">
        <v>0</v>
      </c>
      <c r="S154" s="44">
        <v>0</v>
      </c>
      <c r="T154" s="44">
        <v>0</v>
      </c>
      <c r="U154" s="44">
        <v>0</v>
      </c>
      <c r="V154" s="44" t="s">
        <v>743</v>
      </c>
      <c r="W154" s="44" t="s">
        <v>743</v>
      </c>
      <c r="X154" s="44" t="s">
        <v>743</v>
      </c>
      <c r="Y154" s="44" t="s">
        <v>743</v>
      </c>
      <c r="Z154" s="44">
        <v>0</v>
      </c>
      <c r="AA154" s="44">
        <v>0</v>
      </c>
      <c r="AB154" s="44">
        <v>0</v>
      </c>
      <c r="AC154" s="44">
        <v>0</v>
      </c>
      <c r="AD154" s="44">
        <v>0</v>
      </c>
      <c r="AE154" s="44">
        <v>0</v>
      </c>
      <c r="AF154" s="44">
        <v>0</v>
      </c>
      <c r="AG154" s="44">
        <v>0</v>
      </c>
      <c r="AH154" s="44">
        <v>0</v>
      </c>
      <c r="AI154" s="44">
        <v>0</v>
      </c>
      <c r="AJ154" s="44">
        <v>0</v>
      </c>
      <c r="AK154" s="44">
        <v>0</v>
      </c>
      <c r="AL154" s="44">
        <v>0</v>
      </c>
      <c r="AM154" s="44">
        <v>0</v>
      </c>
      <c r="AN154" s="44">
        <v>0</v>
      </c>
      <c r="AO154" s="44">
        <v>0</v>
      </c>
      <c r="AP154" s="44">
        <v>0</v>
      </c>
      <c r="AQ154" s="44">
        <v>0</v>
      </c>
      <c r="AR154" s="44">
        <v>0</v>
      </c>
      <c r="AS154" s="276">
        <v>9999</v>
      </c>
      <c r="AT154" s="44">
        <v>0</v>
      </c>
      <c r="AU154" s="44">
        <v>0</v>
      </c>
      <c r="AV154" s="44">
        <v>0</v>
      </c>
      <c r="AW154" s="44">
        <v>0</v>
      </c>
      <c r="AX154" s="44">
        <v>0</v>
      </c>
      <c r="AY154" s="44">
        <v>0</v>
      </c>
      <c r="AZ154" s="276">
        <v>9999</v>
      </c>
      <c r="BA154" s="44">
        <v>0</v>
      </c>
      <c r="BB154" s="44">
        <v>0</v>
      </c>
      <c r="BC154" s="44">
        <v>0</v>
      </c>
      <c r="BD154" s="44">
        <v>0</v>
      </c>
      <c r="BE154" s="44">
        <v>0</v>
      </c>
      <c r="BF154" s="44">
        <v>0</v>
      </c>
      <c r="BG154" s="44">
        <v>9999</v>
      </c>
      <c r="BH154" s="276">
        <v>9999</v>
      </c>
      <c r="BI154" s="44">
        <v>9999</v>
      </c>
      <c r="BJ154" s="44">
        <v>9999</v>
      </c>
      <c r="BK154" s="44">
        <v>9999</v>
      </c>
      <c r="BL154" s="44">
        <v>9999</v>
      </c>
      <c r="BM154" s="44">
        <v>9999</v>
      </c>
      <c r="BN154" s="44">
        <v>0</v>
      </c>
      <c r="BO154" s="44">
        <v>-79.530594448010049</v>
      </c>
      <c r="BP154" s="44">
        <v>0</v>
      </c>
      <c r="BQ154" s="44">
        <v>0</v>
      </c>
      <c r="BR154" s="44">
        <v>0</v>
      </c>
      <c r="BS154" s="44">
        <v>0</v>
      </c>
      <c r="BT154" s="44">
        <v>0</v>
      </c>
      <c r="BU154" s="44">
        <v>0</v>
      </c>
      <c r="BV154" s="44">
        <v>0</v>
      </c>
      <c r="BW154" s="44">
        <v>0</v>
      </c>
      <c r="BX154" s="44">
        <v>0</v>
      </c>
      <c r="BY154" s="44"/>
      <c r="BZ154" s="44">
        <v>0</v>
      </c>
      <c r="CA154" s="44">
        <v>0</v>
      </c>
      <c r="CB154" s="44">
        <v>-79.530594448010049</v>
      </c>
      <c r="CC154" s="44">
        <v>0</v>
      </c>
      <c r="CD154" s="257">
        <v>0</v>
      </c>
      <c r="CE154" s="44">
        <v>9999</v>
      </c>
      <c r="CF154" s="44">
        <v>0</v>
      </c>
      <c r="CG154" s="44">
        <v>-1.1827083817970334</v>
      </c>
      <c r="CH154" s="44">
        <v>-1.1827083817970334</v>
      </c>
      <c r="CI154" s="44">
        <v>0</v>
      </c>
      <c r="CJ154" s="44">
        <v>-5.9135419089851697E-2</v>
      </c>
      <c r="CK154" s="44">
        <v>-5.9135419089851697E-2</v>
      </c>
      <c r="CL154" s="44"/>
      <c r="CM154" s="44">
        <v>-10.008533333333332</v>
      </c>
      <c r="CN154" s="44" t="s">
        <v>548</v>
      </c>
      <c r="CO154" s="44">
        <v>0</v>
      </c>
      <c r="CP154" s="44">
        <v>0</v>
      </c>
      <c r="CQ154" s="44">
        <v>-79.530594448010049</v>
      </c>
      <c r="CR154" s="44">
        <v>0</v>
      </c>
      <c r="CS154" s="44">
        <v>0</v>
      </c>
      <c r="CT154" s="44">
        <v>-79.530594448010049</v>
      </c>
      <c r="CU154" s="44">
        <v>0</v>
      </c>
      <c r="CV154" s="44">
        <v>9999</v>
      </c>
      <c r="CW154" s="257">
        <v>0</v>
      </c>
      <c r="CX154" s="23"/>
      <c r="CY154" s="23"/>
      <c r="CZ154" s="23"/>
      <c r="DA154" s="23"/>
      <c r="DB154" s="23"/>
      <c r="DC154" s="23"/>
      <c r="DD154" s="23"/>
      <c r="DE154" s="23"/>
      <c r="DF154" s="23"/>
      <c r="DG154" s="23"/>
      <c r="DH154" s="23"/>
      <c r="DI154" s="23"/>
      <c r="DJ154" s="23"/>
      <c r="DK154" s="23"/>
      <c r="DL154" s="23"/>
      <c r="DM154" s="23"/>
      <c r="DN154" s="23"/>
      <c r="DO154" s="23"/>
      <c r="DP154" s="23"/>
      <c r="DQ154" s="23"/>
      <c r="DR154" s="23"/>
      <c r="DS154" s="23"/>
      <c r="DT154" s="23"/>
      <c r="DU154" s="23"/>
      <c r="DV154" s="23"/>
      <c r="DW154" s="23"/>
      <c r="DX154" s="23"/>
      <c r="DY154" s="23"/>
      <c r="DZ154" s="23"/>
      <c r="EA154" s="23"/>
    </row>
    <row r="155" spans="1:131">
      <c r="A155" s="23" t="s">
        <v>837</v>
      </c>
      <c r="B155" s="23" t="s">
        <v>901</v>
      </c>
      <c r="C155" s="44">
        <v>15</v>
      </c>
      <c r="D155" s="44">
        <v>0</v>
      </c>
      <c r="E155" s="44">
        <v>-17.7424</v>
      </c>
      <c r="F155" s="44">
        <v>0</v>
      </c>
      <c r="G155" s="44">
        <v>0</v>
      </c>
      <c r="H155" s="44">
        <v>0</v>
      </c>
      <c r="I155" s="44" t="s">
        <v>749</v>
      </c>
      <c r="J155" s="44"/>
      <c r="K155" s="44"/>
      <c r="L155" s="44">
        <v>0</v>
      </c>
      <c r="M155" s="44">
        <v>0</v>
      </c>
      <c r="N155" s="44">
        <v>0</v>
      </c>
      <c r="O155" s="44">
        <v>-17.919823966621728</v>
      </c>
      <c r="P155" s="44">
        <v>0</v>
      </c>
      <c r="Q155" s="44">
        <v>0</v>
      </c>
      <c r="R155" s="44">
        <v>0</v>
      </c>
      <c r="S155" s="44">
        <v>0</v>
      </c>
      <c r="T155" s="44">
        <v>0</v>
      </c>
      <c r="U155" s="44">
        <v>0</v>
      </c>
      <c r="V155" s="44" t="s">
        <v>743</v>
      </c>
      <c r="W155" s="44" t="s">
        <v>743</v>
      </c>
      <c r="X155" s="44" t="s">
        <v>743</v>
      </c>
      <c r="Y155" s="44" t="s">
        <v>743</v>
      </c>
      <c r="Z155" s="44">
        <v>0</v>
      </c>
      <c r="AA155" s="44">
        <v>0</v>
      </c>
      <c r="AB155" s="44">
        <v>0</v>
      </c>
      <c r="AC155" s="44">
        <v>0</v>
      </c>
      <c r="AD155" s="44">
        <v>0</v>
      </c>
      <c r="AE155" s="44">
        <v>0</v>
      </c>
      <c r="AF155" s="44">
        <v>0</v>
      </c>
      <c r="AG155" s="44">
        <v>0</v>
      </c>
      <c r="AH155" s="44">
        <v>0</v>
      </c>
      <c r="AI155" s="44">
        <v>0</v>
      </c>
      <c r="AJ155" s="44">
        <v>0</v>
      </c>
      <c r="AK155" s="44">
        <v>0</v>
      </c>
      <c r="AL155" s="44">
        <v>0</v>
      </c>
      <c r="AM155" s="44">
        <v>0</v>
      </c>
      <c r="AN155" s="44">
        <v>0</v>
      </c>
      <c r="AO155" s="44">
        <v>0</v>
      </c>
      <c r="AP155" s="44">
        <v>0</v>
      </c>
      <c r="AQ155" s="44">
        <v>0</v>
      </c>
      <c r="AR155" s="44">
        <v>0</v>
      </c>
      <c r="AS155" s="276">
        <v>9999</v>
      </c>
      <c r="AT155" s="44">
        <v>0</v>
      </c>
      <c r="AU155" s="44">
        <v>0</v>
      </c>
      <c r="AV155" s="44">
        <v>0</v>
      </c>
      <c r="AW155" s="44">
        <v>0</v>
      </c>
      <c r="AX155" s="44">
        <v>0</v>
      </c>
      <c r="AY155" s="44">
        <v>0</v>
      </c>
      <c r="AZ155" s="276">
        <v>9999</v>
      </c>
      <c r="BA155" s="44">
        <v>0</v>
      </c>
      <c r="BB155" s="44">
        <v>0</v>
      </c>
      <c r="BC155" s="44">
        <v>0</v>
      </c>
      <c r="BD155" s="44">
        <v>0</v>
      </c>
      <c r="BE155" s="44">
        <v>0</v>
      </c>
      <c r="BF155" s="44">
        <v>0</v>
      </c>
      <c r="BG155" s="44">
        <v>9999</v>
      </c>
      <c r="BH155" s="276">
        <v>9999</v>
      </c>
      <c r="BI155" s="44">
        <v>9999</v>
      </c>
      <c r="BJ155" s="44">
        <v>9999</v>
      </c>
      <c r="BK155" s="44">
        <v>9999</v>
      </c>
      <c r="BL155" s="44">
        <v>9999</v>
      </c>
      <c r="BM155" s="44">
        <v>9999</v>
      </c>
      <c r="BN155" s="44">
        <v>0</v>
      </c>
      <c r="BO155" s="44">
        <v>-140.98605379419951</v>
      </c>
      <c r="BP155" s="44">
        <v>0</v>
      </c>
      <c r="BQ155" s="44">
        <v>0</v>
      </c>
      <c r="BR155" s="44">
        <v>0</v>
      </c>
      <c r="BS155" s="44">
        <v>0</v>
      </c>
      <c r="BT155" s="44">
        <v>0</v>
      </c>
      <c r="BU155" s="44">
        <v>0</v>
      </c>
      <c r="BV155" s="44">
        <v>0</v>
      </c>
      <c r="BW155" s="44">
        <v>0</v>
      </c>
      <c r="BX155" s="44">
        <v>0</v>
      </c>
      <c r="BY155" s="44"/>
      <c r="BZ155" s="44">
        <v>0</v>
      </c>
      <c r="CA155" s="44">
        <v>0</v>
      </c>
      <c r="CB155" s="44">
        <v>-140.98605379419951</v>
      </c>
      <c r="CC155" s="44">
        <v>0</v>
      </c>
      <c r="CD155" s="257">
        <v>0</v>
      </c>
      <c r="CE155" s="44">
        <v>9999</v>
      </c>
      <c r="CF155" s="44">
        <v>0</v>
      </c>
      <c r="CG155" s="44">
        <v>-2.0966194040947452</v>
      </c>
      <c r="CH155" s="44">
        <v>-2.0966194040947452</v>
      </c>
      <c r="CI155" s="44">
        <v>0</v>
      </c>
      <c r="CJ155" s="44">
        <v>-0.10483097020473707</v>
      </c>
      <c r="CK155" s="44">
        <v>-0.10483097020473707</v>
      </c>
      <c r="CL155" s="44"/>
      <c r="CM155" s="44">
        <v>-17.7424</v>
      </c>
      <c r="CN155" s="44" t="s">
        <v>548</v>
      </c>
      <c r="CO155" s="44">
        <v>0</v>
      </c>
      <c r="CP155" s="44">
        <v>0</v>
      </c>
      <c r="CQ155" s="44">
        <v>-140.98605379419951</v>
      </c>
      <c r="CR155" s="44">
        <v>0</v>
      </c>
      <c r="CS155" s="44">
        <v>0</v>
      </c>
      <c r="CT155" s="44">
        <v>-140.98605379419951</v>
      </c>
      <c r="CU155" s="44">
        <v>0</v>
      </c>
      <c r="CV155" s="44">
        <v>9999</v>
      </c>
      <c r="CW155" s="257">
        <v>0</v>
      </c>
      <c r="CX155" s="23"/>
      <c r="CY155" s="23"/>
      <c r="CZ155" s="23"/>
      <c r="DA155" s="23"/>
      <c r="DB155" s="23"/>
      <c r="DC155" s="23"/>
      <c r="DD155" s="23"/>
      <c r="DE155" s="23"/>
      <c r="DF155" s="23"/>
      <c r="DG155" s="23"/>
      <c r="DH155" s="23"/>
      <c r="DI155" s="23"/>
      <c r="DJ155" s="23"/>
      <c r="DK155" s="23"/>
      <c r="DL155" s="23"/>
      <c r="DM155" s="23"/>
      <c r="DN155" s="23"/>
      <c r="DO155" s="23"/>
      <c r="DP155" s="23"/>
      <c r="DQ155" s="23"/>
      <c r="DR155" s="23"/>
      <c r="DS155" s="23"/>
      <c r="DT155" s="23"/>
      <c r="DU155" s="23"/>
      <c r="DV155" s="23"/>
      <c r="DW155" s="23"/>
      <c r="DX155" s="23"/>
      <c r="DY155" s="23"/>
      <c r="DZ155" s="23"/>
      <c r="EA155" s="23"/>
    </row>
    <row r="156" spans="1:131">
      <c r="A156" s="23" t="s">
        <v>838</v>
      </c>
      <c r="B156" s="23" t="s">
        <v>902</v>
      </c>
      <c r="C156" s="44">
        <v>15</v>
      </c>
      <c r="D156" s="44">
        <v>0</v>
      </c>
      <c r="E156" s="44">
        <v>-26.841066666666666</v>
      </c>
      <c r="F156" s="44">
        <v>0</v>
      </c>
      <c r="G156" s="44">
        <v>0</v>
      </c>
      <c r="H156" s="44">
        <v>0</v>
      </c>
      <c r="I156" s="44" t="s">
        <v>750</v>
      </c>
      <c r="J156" s="44"/>
      <c r="K156" s="44"/>
      <c r="L156" s="44">
        <v>0</v>
      </c>
      <c r="M156" s="44">
        <v>0</v>
      </c>
      <c r="N156" s="44">
        <v>0</v>
      </c>
      <c r="O156" s="44">
        <v>-27.109477156599652</v>
      </c>
      <c r="P156" s="44">
        <v>0</v>
      </c>
      <c r="Q156" s="44">
        <v>0</v>
      </c>
      <c r="R156" s="44">
        <v>0</v>
      </c>
      <c r="S156" s="44">
        <v>0</v>
      </c>
      <c r="T156" s="44">
        <v>0</v>
      </c>
      <c r="U156" s="44">
        <v>0</v>
      </c>
      <c r="V156" s="44" t="s">
        <v>743</v>
      </c>
      <c r="W156" s="44" t="s">
        <v>743</v>
      </c>
      <c r="X156" s="44" t="s">
        <v>743</v>
      </c>
      <c r="Y156" s="44" t="s">
        <v>743</v>
      </c>
      <c r="Z156" s="44">
        <v>0</v>
      </c>
      <c r="AA156" s="44">
        <v>0</v>
      </c>
      <c r="AB156" s="44">
        <v>0</v>
      </c>
      <c r="AC156" s="44">
        <v>0</v>
      </c>
      <c r="AD156" s="44">
        <v>0</v>
      </c>
      <c r="AE156" s="44">
        <v>0</v>
      </c>
      <c r="AF156" s="44">
        <v>0</v>
      </c>
      <c r="AG156" s="44">
        <v>0</v>
      </c>
      <c r="AH156" s="44">
        <v>0</v>
      </c>
      <c r="AI156" s="44">
        <v>0</v>
      </c>
      <c r="AJ156" s="44">
        <v>0</v>
      </c>
      <c r="AK156" s="44">
        <v>0</v>
      </c>
      <c r="AL156" s="44">
        <v>0</v>
      </c>
      <c r="AM156" s="44">
        <v>0</v>
      </c>
      <c r="AN156" s="44">
        <v>0</v>
      </c>
      <c r="AO156" s="44">
        <v>0</v>
      </c>
      <c r="AP156" s="44">
        <v>0</v>
      </c>
      <c r="AQ156" s="44">
        <v>0</v>
      </c>
      <c r="AR156" s="44">
        <v>0</v>
      </c>
      <c r="AS156" s="276">
        <v>9999</v>
      </c>
      <c r="AT156" s="44">
        <v>0</v>
      </c>
      <c r="AU156" s="44">
        <v>0</v>
      </c>
      <c r="AV156" s="44">
        <v>0</v>
      </c>
      <c r="AW156" s="44">
        <v>0</v>
      </c>
      <c r="AX156" s="44">
        <v>0</v>
      </c>
      <c r="AY156" s="44">
        <v>0</v>
      </c>
      <c r="AZ156" s="276">
        <v>9999</v>
      </c>
      <c r="BA156" s="44">
        <v>0</v>
      </c>
      <c r="BB156" s="44">
        <v>0</v>
      </c>
      <c r="BC156" s="44">
        <v>0</v>
      </c>
      <c r="BD156" s="44">
        <v>0</v>
      </c>
      <c r="BE156" s="44">
        <v>0</v>
      </c>
      <c r="BF156" s="44">
        <v>0</v>
      </c>
      <c r="BG156" s="44">
        <v>9999</v>
      </c>
      <c r="BH156" s="276">
        <v>9999</v>
      </c>
      <c r="BI156" s="44">
        <v>9999</v>
      </c>
      <c r="BJ156" s="44">
        <v>9999</v>
      </c>
      <c r="BK156" s="44">
        <v>9999</v>
      </c>
      <c r="BL156" s="44">
        <v>9999</v>
      </c>
      <c r="BM156" s="44">
        <v>9999</v>
      </c>
      <c r="BN156" s="44">
        <v>0</v>
      </c>
      <c r="BO156" s="44">
        <v>-213.89261750229392</v>
      </c>
      <c r="BP156" s="44">
        <v>0</v>
      </c>
      <c r="BQ156" s="44">
        <v>0</v>
      </c>
      <c r="BR156" s="44">
        <v>0</v>
      </c>
      <c r="BS156" s="44">
        <v>0</v>
      </c>
      <c r="BT156" s="44">
        <v>0</v>
      </c>
      <c r="BU156" s="44">
        <v>0</v>
      </c>
      <c r="BV156" s="44">
        <v>0</v>
      </c>
      <c r="BW156" s="44">
        <v>0</v>
      </c>
      <c r="BX156" s="44">
        <v>0</v>
      </c>
      <c r="BY156" s="44"/>
      <c r="BZ156" s="44">
        <v>0</v>
      </c>
      <c r="CA156" s="44">
        <v>0</v>
      </c>
      <c r="CB156" s="44">
        <v>-213.89261750229392</v>
      </c>
      <c r="CC156" s="44">
        <v>0</v>
      </c>
      <c r="CD156" s="257">
        <v>0</v>
      </c>
      <c r="CE156" s="44">
        <v>9999</v>
      </c>
      <c r="CF156" s="44">
        <v>0</v>
      </c>
      <c r="CG156" s="44">
        <v>-3.1718088273221654</v>
      </c>
      <c r="CH156" s="44">
        <v>-3.1718088273221654</v>
      </c>
      <c r="CI156" s="44">
        <v>0</v>
      </c>
      <c r="CJ156" s="44">
        <v>-0.15859044136610798</v>
      </c>
      <c r="CK156" s="44">
        <v>-0.15859044136610798</v>
      </c>
      <c r="CL156" s="44"/>
      <c r="CM156" s="44">
        <v>-26.841066666666666</v>
      </c>
      <c r="CN156" s="44" t="s">
        <v>549</v>
      </c>
      <c r="CO156" s="44">
        <v>0</v>
      </c>
      <c r="CP156" s="44">
        <v>0</v>
      </c>
      <c r="CQ156" s="44">
        <v>-213.89261750229392</v>
      </c>
      <c r="CR156" s="44">
        <v>0</v>
      </c>
      <c r="CS156" s="44">
        <v>0</v>
      </c>
      <c r="CT156" s="44">
        <v>-213.89261750229392</v>
      </c>
      <c r="CU156" s="44">
        <v>0</v>
      </c>
      <c r="CV156" s="44">
        <v>9999</v>
      </c>
      <c r="CW156" s="257">
        <v>0</v>
      </c>
      <c r="CX156" s="23"/>
      <c r="CY156" s="23"/>
      <c r="CZ156" s="23"/>
      <c r="DA156" s="23"/>
      <c r="DB156" s="23"/>
      <c r="DC156" s="23"/>
      <c r="DD156" s="23"/>
      <c r="DE156" s="23"/>
      <c r="DF156" s="23"/>
      <c r="DG156" s="23"/>
      <c r="DH156" s="23"/>
      <c r="DI156" s="23"/>
      <c r="DJ156" s="23"/>
      <c r="DK156" s="23"/>
      <c r="DL156" s="23"/>
      <c r="DM156" s="23"/>
      <c r="DN156" s="23"/>
      <c r="DO156" s="23"/>
      <c r="DP156" s="23"/>
      <c r="DQ156" s="23"/>
      <c r="DR156" s="23"/>
      <c r="DS156" s="23"/>
      <c r="DT156" s="23"/>
      <c r="DU156" s="23"/>
      <c r="DV156" s="23"/>
      <c r="DW156" s="23"/>
      <c r="DX156" s="23"/>
      <c r="DY156" s="23"/>
      <c r="DZ156" s="23"/>
      <c r="EA156" s="23"/>
    </row>
    <row r="157" spans="1:131">
      <c r="A157" s="23" t="s">
        <v>839</v>
      </c>
      <c r="B157" s="23" t="s">
        <v>903</v>
      </c>
      <c r="C157" s="44">
        <v>15</v>
      </c>
      <c r="D157" s="44">
        <v>0</v>
      </c>
      <c r="E157" s="44">
        <v>-18.197333333333333</v>
      </c>
      <c r="F157" s="44">
        <v>0</v>
      </c>
      <c r="G157" s="44">
        <v>0</v>
      </c>
      <c r="H157" s="44">
        <v>0</v>
      </c>
      <c r="I157" s="44" t="s">
        <v>751</v>
      </c>
      <c r="J157" s="44"/>
      <c r="K157" s="44"/>
      <c r="L157" s="44">
        <v>0</v>
      </c>
      <c r="M157" s="44">
        <v>0</v>
      </c>
      <c r="N157" s="44">
        <v>0</v>
      </c>
      <c r="O157" s="44">
        <v>-18.379306427027785</v>
      </c>
      <c r="P157" s="44">
        <v>0</v>
      </c>
      <c r="Q157" s="44">
        <v>0</v>
      </c>
      <c r="R157" s="44">
        <v>0</v>
      </c>
      <c r="S157" s="44">
        <v>0</v>
      </c>
      <c r="T157" s="44">
        <v>0</v>
      </c>
      <c r="U157" s="44">
        <v>0</v>
      </c>
      <c r="V157" s="44" t="s">
        <v>743</v>
      </c>
      <c r="W157" s="44" t="s">
        <v>743</v>
      </c>
      <c r="X157" s="44" t="s">
        <v>743</v>
      </c>
      <c r="Y157" s="44" t="s">
        <v>743</v>
      </c>
      <c r="Z157" s="44">
        <v>0</v>
      </c>
      <c r="AA157" s="44">
        <v>0</v>
      </c>
      <c r="AB157" s="44">
        <v>0</v>
      </c>
      <c r="AC157" s="44">
        <v>0</v>
      </c>
      <c r="AD157" s="44">
        <v>0</v>
      </c>
      <c r="AE157" s="44">
        <v>0</v>
      </c>
      <c r="AF157" s="44">
        <v>0</v>
      </c>
      <c r="AG157" s="44">
        <v>0</v>
      </c>
      <c r="AH157" s="44">
        <v>0</v>
      </c>
      <c r="AI157" s="44">
        <v>0</v>
      </c>
      <c r="AJ157" s="44">
        <v>0</v>
      </c>
      <c r="AK157" s="44">
        <v>0</v>
      </c>
      <c r="AL157" s="44">
        <v>0</v>
      </c>
      <c r="AM157" s="44">
        <v>0</v>
      </c>
      <c r="AN157" s="44">
        <v>0</v>
      </c>
      <c r="AO157" s="44">
        <v>0</v>
      </c>
      <c r="AP157" s="44">
        <v>0</v>
      </c>
      <c r="AQ157" s="44">
        <v>0</v>
      </c>
      <c r="AR157" s="44">
        <v>0</v>
      </c>
      <c r="AS157" s="276">
        <v>9999</v>
      </c>
      <c r="AT157" s="44">
        <v>0</v>
      </c>
      <c r="AU157" s="44">
        <v>0</v>
      </c>
      <c r="AV157" s="44">
        <v>0</v>
      </c>
      <c r="AW157" s="44">
        <v>0</v>
      </c>
      <c r="AX157" s="44">
        <v>0</v>
      </c>
      <c r="AY157" s="44">
        <v>0</v>
      </c>
      <c r="AZ157" s="276">
        <v>9999</v>
      </c>
      <c r="BA157" s="44">
        <v>0</v>
      </c>
      <c r="BB157" s="44">
        <v>0</v>
      </c>
      <c r="BC157" s="44">
        <v>0</v>
      </c>
      <c r="BD157" s="44">
        <v>0</v>
      </c>
      <c r="BE157" s="44">
        <v>0</v>
      </c>
      <c r="BF157" s="44">
        <v>0</v>
      </c>
      <c r="BG157" s="44">
        <v>9999</v>
      </c>
      <c r="BH157" s="276">
        <v>9999</v>
      </c>
      <c r="BI157" s="44">
        <v>9999</v>
      </c>
      <c r="BJ157" s="44">
        <v>9999</v>
      </c>
      <c r="BK157" s="44">
        <v>9999</v>
      </c>
      <c r="BL157" s="44">
        <v>9999</v>
      </c>
      <c r="BM157" s="44">
        <v>9999</v>
      </c>
      <c r="BN157" s="44">
        <v>0</v>
      </c>
      <c r="BO157" s="44">
        <v>-142.66760700385581</v>
      </c>
      <c r="BP157" s="44">
        <v>0</v>
      </c>
      <c r="BQ157" s="44">
        <v>0</v>
      </c>
      <c r="BR157" s="44">
        <v>0</v>
      </c>
      <c r="BS157" s="44">
        <v>0</v>
      </c>
      <c r="BT157" s="44">
        <v>0</v>
      </c>
      <c r="BU157" s="44">
        <v>0</v>
      </c>
      <c r="BV157" s="44">
        <v>0</v>
      </c>
      <c r="BW157" s="44">
        <v>0</v>
      </c>
      <c r="BX157" s="44">
        <v>0</v>
      </c>
      <c r="BY157" s="44"/>
      <c r="BZ157" s="44">
        <v>0</v>
      </c>
      <c r="CA157" s="44">
        <v>0</v>
      </c>
      <c r="CB157" s="44">
        <v>-142.66760700385581</v>
      </c>
      <c r="CC157" s="44">
        <v>0</v>
      </c>
      <c r="CD157" s="257">
        <v>0</v>
      </c>
      <c r="CE157" s="44">
        <v>9999</v>
      </c>
      <c r="CF157" s="44">
        <v>0</v>
      </c>
      <c r="CG157" s="44">
        <v>-2.1503788519622464</v>
      </c>
      <c r="CH157" s="44">
        <v>-2.1503788519622464</v>
      </c>
      <c r="CI157" s="44">
        <v>0</v>
      </c>
      <c r="CJ157" s="44">
        <v>-0.10751894259811252</v>
      </c>
      <c r="CK157" s="44">
        <v>-0.10751894259811252</v>
      </c>
      <c r="CL157" s="44"/>
      <c r="CM157" s="44">
        <v>-18.197333333333333</v>
      </c>
      <c r="CN157" s="44" t="s">
        <v>550</v>
      </c>
      <c r="CO157" s="44">
        <v>0</v>
      </c>
      <c r="CP157" s="44">
        <v>0</v>
      </c>
      <c r="CQ157" s="44">
        <v>-142.66760700385581</v>
      </c>
      <c r="CR157" s="44">
        <v>0</v>
      </c>
      <c r="CS157" s="44">
        <v>0</v>
      </c>
      <c r="CT157" s="44">
        <v>-142.66760700385581</v>
      </c>
      <c r="CU157" s="44">
        <v>0</v>
      </c>
      <c r="CV157" s="44">
        <v>9999</v>
      </c>
      <c r="CW157" s="257">
        <v>0</v>
      </c>
      <c r="CX157" s="23"/>
      <c r="CY157" s="23"/>
      <c r="CZ157" s="23"/>
      <c r="DA157" s="23"/>
      <c r="DB157" s="23"/>
      <c r="DC157" s="23"/>
      <c r="DD157" s="23"/>
      <c r="DE157" s="23"/>
      <c r="DF157" s="23"/>
      <c r="DG157" s="23"/>
      <c r="DH157" s="23"/>
      <c r="DI157" s="23"/>
      <c r="DJ157" s="23"/>
      <c r="DK157" s="23"/>
      <c r="DL157" s="23"/>
      <c r="DM157" s="23"/>
      <c r="DN157" s="23"/>
      <c r="DO157" s="23"/>
      <c r="DP157" s="23"/>
      <c r="DQ157" s="23"/>
      <c r="DR157" s="23"/>
      <c r="DS157" s="23"/>
      <c r="DT157" s="23"/>
      <c r="DU157" s="23"/>
      <c r="DV157" s="23"/>
      <c r="DW157" s="23"/>
      <c r="DX157" s="23"/>
      <c r="DY157" s="23"/>
      <c r="DZ157" s="23"/>
      <c r="EA157" s="23"/>
    </row>
    <row r="158" spans="1:131">
      <c r="A158" s="23" t="s">
        <v>840</v>
      </c>
      <c r="B158" s="23" t="s">
        <v>904</v>
      </c>
      <c r="C158" s="44">
        <v>15</v>
      </c>
      <c r="D158" s="44">
        <v>0</v>
      </c>
      <c r="E158" s="44">
        <v>-32.755199999999995</v>
      </c>
      <c r="F158" s="44">
        <v>0</v>
      </c>
      <c r="G158" s="44">
        <v>0</v>
      </c>
      <c r="H158" s="44">
        <v>0</v>
      </c>
      <c r="I158" s="44" t="s">
        <v>752</v>
      </c>
      <c r="J158" s="44"/>
      <c r="K158" s="44"/>
      <c r="L158" s="44">
        <v>0</v>
      </c>
      <c r="M158" s="44">
        <v>0</v>
      </c>
      <c r="N158" s="44">
        <v>0</v>
      </c>
      <c r="O158" s="44">
        <v>-33.082751999999992</v>
      </c>
      <c r="P158" s="44">
        <v>0</v>
      </c>
      <c r="Q158" s="44">
        <v>0</v>
      </c>
      <c r="R158" s="44">
        <v>0</v>
      </c>
      <c r="S158" s="44">
        <v>0</v>
      </c>
      <c r="T158" s="44">
        <v>0</v>
      </c>
      <c r="U158" s="44">
        <v>0</v>
      </c>
      <c r="V158" s="44" t="s">
        <v>743</v>
      </c>
      <c r="W158" s="44" t="s">
        <v>743</v>
      </c>
      <c r="X158" s="44" t="s">
        <v>743</v>
      </c>
      <c r="Y158" s="44" t="s">
        <v>743</v>
      </c>
      <c r="Z158" s="44">
        <v>0</v>
      </c>
      <c r="AA158" s="44">
        <v>0</v>
      </c>
      <c r="AB158" s="44">
        <v>0</v>
      </c>
      <c r="AC158" s="44">
        <v>0</v>
      </c>
      <c r="AD158" s="44">
        <v>0</v>
      </c>
      <c r="AE158" s="44">
        <v>0</v>
      </c>
      <c r="AF158" s="44">
        <v>0</v>
      </c>
      <c r="AG158" s="44">
        <v>0</v>
      </c>
      <c r="AH158" s="44">
        <v>0</v>
      </c>
      <c r="AI158" s="44">
        <v>0</v>
      </c>
      <c r="AJ158" s="44">
        <v>0</v>
      </c>
      <c r="AK158" s="44">
        <v>0</v>
      </c>
      <c r="AL158" s="44">
        <v>0</v>
      </c>
      <c r="AM158" s="44">
        <v>0</v>
      </c>
      <c r="AN158" s="44">
        <v>0</v>
      </c>
      <c r="AO158" s="44">
        <v>0</v>
      </c>
      <c r="AP158" s="44">
        <v>0</v>
      </c>
      <c r="AQ158" s="44">
        <v>0</v>
      </c>
      <c r="AR158" s="44">
        <v>0</v>
      </c>
      <c r="AS158" s="276">
        <v>9999</v>
      </c>
      <c r="AT158" s="44">
        <v>0</v>
      </c>
      <c r="AU158" s="44">
        <v>0</v>
      </c>
      <c r="AV158" s="44">
        <v>0</v>
      </c>
      <c r="AW158" s="44">
        <v>0</v>
      </c>
      <c r="AX158" s="44">
        <v>0</v>
      </c>
      <c r="AY158" s="44">
        <v>0</v>
      </c>
      <c r="AZ158" s="276">
        <v>9999</v>
      </c>
      <c r="BA158" s="44">
        <v>0</v>
      </c>
      <c r="BB158" s="44">
        <v>0</v>
      </c>
      <c r="BC158" s="44">
        <v>0</v>
      </c>
      <c r="BD158" s="44">
        <v>0</v>
      </c>
      <c r="BE158" s="44">
        <v>0</v>
      </c>
      <c r="BF158" s="44">
        <v>0</v>
      </c>
      <c r="BG158" s="44">
        <v>9999</v>
      </c>
      <c r="BH158" s="276">
        <v>9999</v>
      </c>
      <c r="BI158" s="44">
        <v>9999</v>
      </c>
      <c r="BJ158" s="44">
        <v>9999</v>
      </c>
      <c r="BK158" s="44">
        <v>9999</v>
      </c>
      <c r="BL158" s="44">
        <v>9999</v>
      </c>
      <c r="BM158" s="44">
        <v>9999</v>
      </c>
      <c r="BN158" s="44">
        <v>0</v>
      </c>
      <c r="BO158" s="44">
        <v>-243.63062456852035</v>
      </c>
      <c r="BP158" s="44">
        <v>0</v>
      </c>
      <c r="BQ158" s="44">
        <v>0</v>
      </c>
      <c r="BR158" s="44">
        <v>0</v>
      </c>
      <c r="BS158" s="44">
        <v>0</v>
      </c>
      <c r="BT158" s="44">
        <v>0</v>
      </c>
      <c r="BU158" s="44">
        <v>0</v>
      </c>
      <c r="BV158" s="44">
        <v>0</v>
      </c>
      <c r="BW158" s="44">
        <v>0</v>
      </c>
      <c r="BX158" s="44">
        <v>0</v>
      </c>
      <c r="BY158" s="44"/>
      <c r="BZ158" s="44">
        <v>0</v>
      </c>
      <c r="CA158" s="44">
        <v>0</v>
      </c>
      <c r="CB158" s="44">
        <v>-243.63062456852035</v>
      </c>
      <c r="CC158" s="44">
        <v>0</v>
      </c>
      <c r="CD158" s="257">
        <v>0</v>
      </c>
      <c r="CE158" s="44">
        <v>9999</v>
      </c>
      <c r="CF158" s="44">
        <v>0</v>
      </c>
      <c r="CG158" s="44">
        <v>-3.8706819839999973</v>
      </c>
      <c r="CH158" s="44">
        <v>-3.8706819839999973</v>
      </c>
      <c r="CI158" s="44">
        <v>0</v>
      </c>
      <c r="CJ158" s="44">
        <v>-0.1935340992</v>
      </c>
      <c r="CK158" s="44">
        <v>-0.1935340992</v>
      </c>
      <c r="CL158" s="44"/>
      <c r="CM158" s="44">
        <v>-32.755199999999995</v>
      </c>
      <c r="CN158" s="44" t="s">
        <v>551</v>
      </c>
      <c r="CO158" s="44">
        <v>0</v>
      </c>
      <c r="CP158" s="44">
        <v>0</v>
      </c>
      <c r="CQ158" s="44">
        <v>-243.63062456852035</v>
      </c>
      <c r="CR158" s="44">
        <v>0</v>
      </c>
      <c r="CS158" s="44">
        <v>0</v>
      </c>
      <c r="CT158" s="44">
        <v>-243.63062456852035</v>
      </c>
      <c r="CU158" s="44">
        <v>0</v>
      </c>
      <c r="CV158" s="44">
        <v>9999</v>
      </c>
      <c r="CW158" s="257">
        <v>0</v>
      </c>
      <c r="CX158" s="23"/>
      <c r="CY158" s="23"/>
      <c r="CZ158" s="23"/>
      <c r="DA158" s="23"/>
      <c r="DB158" s="23"/>
      <c r="DC158" s="23"/>
      <c r="DD158" s="23"/>
      <c r="DE158" s="23"/>
      <c r="DF158" s="23"/>
      <c r="DG158" s="23"/>
      <c r="DH158" s="23"/>
      <c r="DI158" s="23"/>
      <c r="DJ158" s="23"/>
      <c r="DK158" s="23"/>
      <c r="DL158" s="23"/>
      <c r="DM158" s="23"/>
      <c r="DN158" s="23"/>
      <c r="DO158" s="23"/>
      <c r="DP158" s="23"/>
      <c r="DQ158" s="23"/>
      <c r="DR158" s="23"/>
      <c r="DS158" s="23"/>
      <c r="DT158" s="23"/>
      <c r="DU158" s="23"/>
      <c r="DV158" s="23"/>
      <c r="DW158" s="23"/>
      <c r="DX158" s="23"/>
      <c r="DY158" s="23"/>
      <c r="DZ158" s="23"/>
      <c r="EA158" s="23"/>
    </row>
    <row r="159" spans="1:131">
      <c r="A159" s="23" t="s">
        <v>841</v>
      </c>
      <c r="B159" s="23" t="s">
        <v>905</v>
      </c>
      <c r="C159" s="44">
        <v>15</v>
      </c>
      <c r="D159" s="44">
        <v>0</v>
      </c>
      <c r="E159" s="44">
        <v>-18.197333333333333</v>
      </c>
      <c r="F159" s="44">
        <v>0</v>
      </c>
      <c r="G159" s="44">
        <v>0</v>
      </c>
      <c r="H159" s="44">
        <v>0</v>
      </c>
      <c r="I159" s="44" t="s">
        <v>752</v>
      </c>
      <c r="J159" s="44"/>
      <c r="K159" s="44"/>
      <c r="L159" s="44">
        <v>0</v>
      </c>
      <c r="M159" s="44">
        <v>0</v>
      </c>
      <c r="N159" s="44">
        <v>0</v>
      </c>
      <c r="O159" s="44">
        <v>-18.379306666666665</v>
      </c>
      <c r="P159" s="44">
        <v>0</v>
      </c>
      <c r="Q159" s="44">
        <v>0</v>
      </c>
      <c r="R159" s="44">
        <v>0</v>
      </c>
      <c r="S159" s="44">
        <v>0</v>
      </c>
      <c r="T159" s="44">
        <v>0</v>
      </c>
      <c r="U159" s="44">
        <v>0</v>
      </c>
      <c r="V159" s="44" t="s">
        <v>743</v>
      </c>
      <c r="W159" s="44" t="s">
        <v>743</v>
      </c>
      <c r="X159" s="44" t="s">
        <v>743</v>
      </c>
      <c r="Y159" s="44" t="s">
        <v>743</v>
      </c>
      <c r="Z159" s="44">
        <v>0</v>
      </c>
      <c r="AA159" s="44">
        <v>0</v>
      </c>
      <c r="AB159" s="44">
        <v>0</v>
      </c>
      <c r="AC159" s="44">
        <v>0</v>
      </c>
      <c r="AD159" s="44">
        <v>0</v>
      </c>
      <c r="AE159" s="44">
        <v>0</v>
      </c>
      <c r="AF159" s="44">
        <v>0</v>
      </c>
      <c r="AG159" s="44">
        <v>0</v>
      </c>
      <c r="AH159" s="44">
        <v>0</v>
      </c>
      <c r="AI159" s="44">
        <v>0</v>
      </c>
      <c r="AJ159" s="44">
        <v>0</v>
      </c>
      <c r="AK159" s="44">
        <v>0</v>
      </c>
      <c r="AL159" s="44">
        <v>0</v>
      </c>
      <c r="AM159" s="44">
        <v>0</v>
      </c>
      <c r="AN159" s="44">
        <v>0</v>
      </c>
      <c r="AO159" s="44">
        <v>0</v>
      </c>
      <c r="AP159" s="44">
        <v>0</v>
      </c>
      <c r="AQ159" s="44">
        <v>0</v>
      </c>
      <c r="AR159" s="44">
        <v>0</v>
      </c>
      <c r="AS159" s="276">
        <v>9999</v>
      </c>
      <c r="AT159" s="44">
        <v>0</v>
      </c>
      <c r="AU159" s="44">
        <v>0</v>
      </c>
      <c r="AV159" s="44">
        <v>0</v>
      </c>
      <c r="AW159" s="44">
        <v>0</v>
      </c>
      <c r="AX159" s="44">
        <v>0</v>
      </c>
      <c r="AY159" s="44">
        <v>0</v>
      </c>
      <c r="AZ159" s="276">
        <v>9999</v>
      </c>
      <c r="BA159" s="44">
        <v>0</v>
      </c>
      <c r="BB159" s="44">
        <v>0</v>
      </c>
      <c r="BC159" s="44">
        <v>0</v>
      </c>
      <c r="BD159" s="44">
        <v>0</v>
      </c>
      <c r="BE159" s="44">
        <v>0</v>
      </c>
      <c r="BF159" s="44">
        <v>0</v>
      </c>
      <c r="BG159" s="44">
        <v>9999</v>
      </c>
      <c r="BH159" s="276">
        <v>9999</v>
      </c>
      <c r="BI159" s="44">
        <v>9999</v>
      </c>
      <c r="BJ159" s="44">
        <v>9999</v>
      </c>
      <c r="BK159" s="44">
        <v>9999</v>
      </c>
      <c r="BL159" s="44">
        <v>9999</v>
      </c>
      <c r="BM159" s="44">
        <v>9999</v>
      </c>
      <c r="BN159" s="44">
        <v>0</v>
      </c>
      <c r="BO159" s="44">
        <v>-135.35034698251158</v>
      </c>
      <c r="BP159" s="44">
        <v>0</v>
      </c>
      <c r="BQ159" s="44">
        <v>0</v>
      </c>
      <c r="BR159" s="44">
        <v>0</v>
      </c>
      <c r="BS159" s="44">
        <v>0</v>
      </c>
      <c r="BT159" s="44">
        <v>0</v>
      </c>
      <c r="BU159" s="44">
        <v>0</v>
      </c>
      <c r="BV159" s="44">
        <v>0</v>
      </c>
      <c r="BW159" s="44">
        <v>0</v>
      </c>
      <c r="BX159" s="44">
        <v>0</v>
      </c>
      <c r="BY159" s="44"/>
      <c r="BZ159" s="44">
        <v>0</v>
      </c>
      <c r="CA159" s="44">
        <v>0</v>
      </c>
      <c r="CB159" s="44">
        <v>-135.35034698251158</v>
      </c>
      <c r="CC159" s="44">
        <v>0</v>
      </c>
      <c r="CD159" s="257">
        <v>0</v>
      </c>
      <c r="CE159" s="44">
        <v>9999</v>
      </c>
      <c r="CF159" s="44">
        <v>0</v>
      </c>
      <c r="CG159" s="44">
        <v>-2.1503788799999999</v>
      </c>
      <c r="CH159" s="44">
        <v>-2.1503788799999999</v>
      </c>
      <c r="CI159" s="44">
        <v>0</v>
      </c>
      <c r="CJ159" s="44">
        <v>-0.10751894399999999</v>
      </c>
      <c r="CK159" s="44">
        <v>-0.10751894399999999</v>
      </c>
      <c r="CL159" s="44"/>
      <c r="CM159" s="44">
        <v>-18.197333333333333</v>
      </c>
      <c r="CN159" s="44" t="s">
        <v>551</v>
      </c>
      <c r="CO159" s="44">
        <v>0</v>
      </c>
      <c r="CP159" s="44">
        <v>0</v>
      </c>
      <c r="CQ159" s="44">
        <v>-135.35034698251158</v>
      </c>
      <c r="CR159" s="44">
        <v>0</v>
      </c>
      <c r="CS159" s="44">
        <v>0</v>
      </c>
      <c r="CT159" s="44">
        <v>-135.35034698251158</v>
      </c>
      <c r="CU159" s="44">
        <v>0</v>
      </c>
      <c r="CV159" s="44">
        <v>9999</v>
      </c>
      <c r="CW159" s="257">
        <v>0</v>
      </c>
      <c r="CX159" s="23"/>
      <c r="CY159" s="23"/>
      <c r="CZ159" s="23"/>
      <c r="DA159" s="23"/>
      <c r="DB159" s="23"/>
      <c r="DC159" s="23"/>
      <c r="DD159" s="23"/>
      <c r="DE159" s="23"/>
      <c r="DF159" s="23"/>
      <c r="DG159" s="23"/>
      <c r="DH159" s="23"/>
      <c r="DI159" s="23"/>
      <c r="DJ159" s="23"/>
      <c r="DK159" s="23"/>
      <c r="DL159" s="23"/>
      <c r="DM159" s="23"/>
      <c r="DN159" s="23"/>
      <c r="DO159" s="23"/>
      <c r="DP159" s="23"/>
      <c r="DQ159" s="23"/>
      <c r="DR159" s="23"/>
      <c r="DS159" s="23"/>
      <c r="DT159" s="23"/>
      <c r="DU159" s="23"/>
      <c r="DV159" s="23"/>
      <c r="DW159" s="23"/>
      <c r="DX159" s="23"/>
      <c r="DY159" s="23"/>
      <c r="DZ159" s="23"/>
      <c r="EA159" s="23"/>
    </row>
    <row r="160" spans="1:131">
      <c r="A160" s="23" t="s">
        <v>842</v>
      </c>
      <c r="B160" s="23" t="s">
        <v>906</v>
      </c>
      <c r="C160" s="44">
        <v>15</v>
      </c>
      <c r="D160" s="44">
        <v>0</v>
      </c>
      <c r="E160" s="44">
        <v>-8.1887999999999987</v>
      </c>
      <c r="F160" s="44">
        <v>0</v>
      </c>
      <c r="G160" s="44">
        <v>0</v>
      </c>
      <c r="H160" s="44">
        <v>0</v>
      </c>
      <c r="I160" s="44" t="s">
        <v>753</v>
      </c>
      <c r="J160" s="44"/>
      <c r="K160" s="44"/>
      <c r="L160" s="44">
        <v>0</v>
      </c>
      <c r="M160" s="44">
        <v>0</v>
      </c>
      <c r="N160" s="44">
        <v>0</v>
      </c>
      <c r="O160" s="44">
        <v>-8.270688046216069</v>
      </c>
      <c r="P160" s="44">
        <v>0</v>
      </c>
      <c r="Q160" s="44">
        <v>0</v>
      </c>
      <c r="R160" s="44">
        <v>0</v>
      </c>
      <c r="S160" s="44">
        <v>0</v>
      </c>
      <c r="T160" s="44">
        <v>0</v>
      </c>
      <c r="U160" s="44">
        <v>0</v>
      </c>
      <c r="V160" s="44" t="s">
        <v>743</v>
      </c>
      <c r="W160" s="44" t="s">
        <v>743</v>
      </c>
      <c r="X160" s="44" t="s">
        <v>743</v>
      </c>
      <c r="Y160" s="44" t="s">
        <v>743</v>
      </c>
      <c r="Z160" s="44">
        <v>0</v>
      </c>
      <c r="AA160" s="44">
        <v>0</v>
      </c>
      <c r="AB160" s="44">
        <v>0</v>
      </c>
      <c r="AC160" s="44">
        <v>0</v>
      </c>
      <c r="AD160" s="44">
        <v>0</v>
      </c>
      <c r="AE160" s="44">
        <v>0</v>
      </c>
      <c r="AF160" s="44">
        <v>0</v>
      </c>
      <c r="AG160" s="44">
        <v>0</v>
      </c>
      <c r="AH160" s="44">
        <v>0</v>
      </c>
      <c r="AI160" s="44">
        <v>0</v>
      </c>
      <c r="AJ160" s="44">
        <v>0</v>
      </c>
      <c r="AK160" s="44">
        <v>0</v>
      </c>
      <c r="AL160" s="44">
        <v>0</v>
      </c>
      <c r="AM160" s="44">
        <v>0</v>
      </c>
      <c r="AN160" s="44">
        <v>0</v>
      </c>
      <c r="AO160" s="44">
        <v>0</v>
      </c>
      <c r="AP160" s="44">
        <v>0</v>
      </c>
      <c r="AQ160" s="44">
        <v>0</v>
      </c>
      <c r="AR160" s="44">
        <v>0</v>
      </c>
      <c r="AS160" s="276">
        <v>9999</v>
      </c>
      <c r="AT160" s="44">
        <v>0</v>
      </c>
      <c r="AU160" s="44">
        <v>0</v>
      </c>
      <c r="AV160" s="44">
        <v>0</v>
      </c>
      <c r="AW160" s="44">
        <v>0</v>
      </c>
      <c r="AX160" s="44">
        <v>0</v>
      </c>
      <c r="AY160" s="44">
        <v>0</v>
      </c>
      <c r="AZ160" s="276">
        <v>9999</v>
      </c>
      <c r="BA160" s="44">
        <v>0</v>
      </c>
      <c r="BB160" s="44">
        <v>0</v>
      </c>
      <c r="BC160" s="44">
        <v>0</v>
      </c>
      <c r="BD160" s="44">
        <v>0</v>
      </c>
      <c r="BE160" s="44">
        <v>0</v>
      </c>
      <c r="BF160" s="44">
        <v>0</v>
      </c>
      <c r="BG160" s="44">
        <v>9999</v>
      </c>
      <c r="BH160" s="276">
        <v>9999</v>
      </c>
      <c r="BI160" s="44">
        <v>9999</v>
      </c>
      <c r="BJ160" s="44">
        <v>9999</v>
      </c>
      <c r="BK160" s="44">
        <v>9999</v>
      </c>
      <c r="BL160" s="44">
        <v>9999</v>
      </c>
      <c r="BM160" s="44">
        <v>9999</v>
      </c>
      <c r="BN160" s="44">
        <v>0</v>
      </c>
      <c r="BO160" s="44">
        <v>-64.605972635995229</v>
      </c>
      <c r="BP160" s="44">
        <v>0</v>
      </c>
      <c r="BQ160" s="44">
        <v>0</v>
      </c>
      <c r="BR160" s="44">
        <v>0</v>
      </c>
      <c r="BS160" s="44">
        <v>0</v>
      </c>
      <c r="BT160" s="44">
        <v>0</v>
      </c>
      <c r="BU160" s="44">
        <v>0</v>
      </c>
      <c r="BV160" s="44">
        <v>0</v>
      </c>
      <c r="BW160" s="44">
        <v>0</v>
      </c>
      <c r="BX160" s="44">
        <v>0</v>
      </c>
      <c r="BY160" s="44"/>
      <c r="BZ160" s="44">
        <v>0</v>
      </c>
      <c r="CA160" s="44">
        <v>0</v>
      </c>
      <c r="CB160" s="44">
        <v>-64.605972635995229</v>
      </c>
      <c r="CC160" s="44">
        <v>0</v>
      </c>
      <c r="CD160" s="257">
        <v>0</v>
      </c>
      <c r="CE160" s="44">
        <v>9999</v>
      </c>
      <c r="CF160" s="44">
        <v>0</v>
      </c>
      <c r="CG160" s="44">
        <v>-0.96767050140727873</v>
      </c>
      <c r="CH160" s="44">
        <v>-0.96767050140727873</v>
      </c>
      <c r="CI160" s="44">
        <v>0</v>
      </c>
      <c r="CJ160" s="44">
        <v>-4.8383525070364003E-2</v>
      </c>
      <c r="CK160" s="44">
        <v>-4.8383525070364003E-2</v>
      </c>
      <c r="CL160" s="44"/>
      <c r="CM160" s="44">
        <v>-8.1887999999999987</v>
      </c>
      <c r="CN160" s="44" t="s">
        <v>552</v>
      </c>
      <c r="CO160" s="44">
        <v>0</v>
      </c>
      <c r="CP160" s="44">
        <v>0</v>
      </c>
      <c r="CQ160" s="44">
        <v>-64.605972635995229</v>
      </c>
      <c r="CR160" s="44">
        <v>0</v>
      </c>
      <c r="CS160" s="44">
        <v>0</v>
      </c>
      <c r="CT160" s="44">
        <v>-64.605972635995229</v>
      </c>
      <c r="CU160" s="44">
        <v>0</v>
      </c>
      <c r="CV160" s="44">
        <v>9999</v>
      </c>
      <c r="CW160" s="257">
        <v>0</v>
      </c>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row>
    <row r="161" spans="1:131">
      <c r="A161" s="23" t="s">
        <v>785</v>
      </c>
      <c r="B161" s="23" t="s">
        <v>907</v>
      </c>
      <c r="C161" s="44">
        <v>15</v>
      </c>
      <c r="D161" s="44">
        <v>373.07259021363018</v>
      </c>
      <c r="E161" s="44">
        <v>-8.1887999999999987</v>
      </c>
      <c r="F161" s="44">
        <v>341.07502876871905</v>
      </c>
      <c r="G161" s="44">
        <v>0</v>
      </c>
      <c r="H161" s="44">
        <v>0</v>
      </c>
      <c r="I161" s="44" t="s">
        <v>753</v>
      </c>
      <c r="J161" s="44"/>
      <c r="K161" s="44"/>
      <c r="L161" s="44">
        <v>400.94925728417473</v>
      </c>
      <c r="M161" s="44">
        <v>6.3814565609291204E-2</v>
      </c>
      <c r="N161" s="44">
        <v>6.3353980691955469E-2</v>
      </c>
      <c r="O161" s="44">
        <v>-8.270688046216069</v>
      </c>
      <c r="P161" s="44">
        <v>0</v>
      </c>
      <c r="Q161" s="44">
        <v>0</v>
      </c>
      <c r="R161" s="44">
        <v>68.014916987995278</v>
      </c>
      <c r="S161" s="44">
        <v>157.17212814878064</v>
      </c>
      <c r="T161" s="44">
        <v>0</v>
      </c>
      <c r="U161" s="44">
        <v>228.21998793514982</v>
      </c>
      <c r="V161" s="44" t="s">
        <v>743</v>
      </c>
      <c r="W161" s="44" t="s">
        <v>743</v>
      </c>
      <c r="X161" s="44" t="s">
        <v>743</v>
      </c>
      <c r="Y161" s="44" t="s">
        <v>743</v>
      </c>
      <c r="Z161" s="44">
        <v>0</v>
      </c>
      <c r="AA161" s="44">
        <v>0</v>
      </c>
      <c r="AB161" s="44">
        <v>0</v>
      </c>
      <c r="AC161" s="44">
        <v>0</v>
      </c>
      <c r="AD161" s="44">
        <v>0</v>
      </c>
      <c r="AE161" s="44">
        <v>0</v>
      </c>
      <c r="AF161" s="44">
        <v>0</v>
      </c>
      <c r="AG161" s="44">
        <v>0</v>
      </c>
      <c r="AH161" s="44">
        <v>68.014916987995278</v>
      </c>
      <c r="AI161" s="44">
        <v>157.17212814878064</v>
      </c>
      <c r="AJ161" s="44">
        <v>0</v>
      </c>
      <c r="AK161" s="44">
        <v>228.21998793514982</v>
      </c>
      <c r="AL161" s="44">
        <v>453.40703307192575</v>
      </c>
      <c r="AM161" s="44">
        <v>208.73943760719803</v>
      </c>
      <c r="AN161" s="44">
        <v>22.548780077008093</v>
      </c>
      <c r="AO161" s="44">
        <v>0</v>
      </c>
      <c r="AP161" s="44">
        <v>0</v>
      </c>
      <c r="AQ161" s="44">
        <v>231.28821768420613</v>
      </c>
      <c r="AR161" s="44">
        <v>68.014916987995278</v>
      </c>
      <c r="AS161" s="276">
        <v>3.4005513485376864</v>
      </c>
      <c r="AT161" s="44">
        <v>208.73943760719803</v>
      </c>
      <c r="AU161" s="44">
        <v>26.691039458550147</v>
      </c>
      <c r="AV161" s="44">
        <v>0</v>
      </c>
      <c r="AW161" s="44">
        <v>0</v>
      </c>
      <c r="AX161" s="44">
        <v>235.43047706574816</v>
      </c>
      <c r="AY161" s="44">
        <v>157.17212814878064</v>
      </c>
      <c r="AZ161" s="276">
        <v>1.4979149282936948</v>
      </c>
      <c r="BA161" s="44">
        <v>208.73943760719803</v>
      </c>
      <c r="BB161" s="44">
        <v>49.23981953555824</v>
      </c>
      <c r="BC161" s="44">
        <v>0</v>
      </c>
      <c r="BD161" s="44">
        <v>0</v>
      </c>
      <c r="BE161" s="44">
        <v>257.97925714275624</v>
      </c>
      <c r="BF161" s="44">
        <v>225.18704513677591</v>
      </c>
      <c r="BG161" s="44">
        <v>32.289634136989655</v>
      </c>
      <c r="BH161" s="276">
        <v>1.1456221071068398</v>
      </c>
      <c r="BI161" s="44">
        <v>12.482019980114369</v>
      </c>
      <c r="BJ161" s="44">
        <v>28.844049669522359</v>
      </c>
      <c r="BK161" s="44">
        <v>0</v>
      </c>
      <c r="BL161" s="44">
        <v>41.882671852276019</v>
      </c>
      <c r="BM161" s="44">
        <v>83.208741501912755</v>
      </c>
      <c r="BN161" s="44">
        <v>208.73943760719803</v>
      </c>
      <c r="BO161" s="44">
        <v>-64.605972635995229</v>
      </c>
      <c r="BP161" s="44">
        <v>49.23981953555824</v>
      </c>
      <c r="BQ161" s="44">
        <v>0</v>
      </c>
      <c r="BR161" s="44">
        <v>0</v>
      </c>
      <c r="BS161" s="44">
        <v>0</v>
      </c>
      <c r="BT161" s="44">
        <v>0</v>
      </c>
      <c r="BU161" s="44">
        <v>0</v>
      </c>
      <c r="BV161" s="44">
        <v>0</v>
      </c>
      <c r="BW161" s="44">
        <v>0</v>
      </c>
      <c r="BX161" s="44">
        <v>453.40703307192575</v>
      </c>
      <c r="BY161" s="44"/>
      <c r="BZ161" s="44">
        <v>0</v>
      </c>
      <c r="CA161" s="44">
        <v>0</v>
      </c>
      <c r="CB161" s="44">
        <v>193.37328450676108</v>
      </c>
      <c r="CC161" s="44">
        <v>453.40703307192575</v>
      </c>
      <c r="CD161" s="257">
        <v>0.49801694996093704</v>
      </c>
      <c r="CE161" s="44">
        <v>86.028720390529244</v>
      </c>
      <c r="CF161" s="44">
        <v>3.80905178217896</v>
      </c>
      <c r="CG161" s="44">
        <v>-0.96767050140727873</v>
      </c>
      <c r="CH161" s="44">
        <v>2.8413812807716812</v>
      </c>
      <c r="CI161" s="44">
        <v>0.19045089720998298</v>
      </c>
      <c r="CJ161" s="44">
        <v>-4.8383525070364003E-2</v>
      </c>
      <c r="CK161" s="44">
        <v>0.14206737213961898</v>
      </c>
      <c r="CL161" s="44"/>
      <c r="CM161" s="44">
        <v>-8.1887999999999987</v>
      </c>
      <c r="CN161" s="44" t="s">
        <v>552</v>
      </c>
      <c r="CO161" s="44">
        <v>0</v>
      </c>
      <c r="CP161" s="44">
        <v>0</v>
      </c>
      <c r="CQ161" s="44">
        <v>-64.605972635995229</v>
      </c>
      <c r="CR161" s="44">
        <v>0</v>
      </c>
      <c r="CS161" s="44">
        <v>0</v>
      </c>
      <c r="CT161" s="44">
        <v>-64.605972635995229</v>
      </c>
      <c r="CU161" s="44">
        <v>0</v>
      </c>
      <c r="CV161" s="44">
        <v>9999</v>
      </c>
      <c r="CW161" s="257">
        <v>0</v>
      </c>
      <c r="CX161" s="23"/>
      <c r="CY161" s="23"/>
      <c r="CZ161" s="23"/>
      <c r="DA161" s="23"/>
      <c r="DB161" s="23"/>
      <c r="DC161" s="23"/>
      <c r="DD161" s="23"/>
      <c r="DE161" s="23"/>
      <c r="DF161" s="23"/>
      <c r="DG161" s="23"/>
      <c r="DH161" s="23"/>
      <c r="DI161" s="23"/>
      <c r="DJ161" s="23"/>
      <c r="DK161" s="23"/>
      <c r="DL161" s="23"/>
      <c r="DM161" s="23"/>
      <c r="DN161" s="23"/>
      <c r="DO161" s="23"/>
      <c r="DP161" s="23"/>
      <c r="DQ161" s="23"/>
      <c r="DR161" s="23"/>
      <c r="DS161" s="23"/>
      <c r="DT161" s="23"/>
      <c r="DU161" s="23"/>
      <c r="DV161" s="23"/>
      <c r="DW161" s="23"/>
      <c r="DX161" s="23"/>
      <c r="DY161" s="23"/>
      <c r="DZ161" s="23"/>
      <c r="EA161" s="23"/>
    </row>
    <row r="162" spans="1:131">
      <c r="A162" s="23" t="s">
        <v>789</v>
      </c>
      <c r="B162" s="23" t="s">
        <v>908</v>
      </c>
      <c r="C162" s="44">
        <v>15</v>
      </c>
      <c r="D162" s="44">
        <v>596.91614434180826</v>
      </c>
      <c r="E162" s="44">
        <v>-8.1887999999999987</v>
      </c>
      <c r="F162" s="44">
        <v>562.77379746838631</v>
      </c>
      <c r="G162" s="44">
        <v>0</v>
      </c>
      <c r="H162" s="44">
        <v>0</v>
      </c>
      <c r="I162" s="44" t="s">
        <v>742</v>
      </c>
      <c r="J162" s="44"/>
      <c r="K162" s="44"/>
      <c r="L162" s="44">
        <v>641.44520348237063</v>
      </c>
      <c r="M162" s="44">
        <v>0.10840845653276636</v>
      </c>
      <c r="N162" s="44">
        <v>0.10762601290858897</v>
      </c>
      <c r="O162" s="44">
        <v>-8.270688061621426</v>
      </c>
      <c r="P162" s="44">
        <v>0</v>
      </c>
      <c r="Q162" s="44">
        <v>0</v>
      </c>
      <c r="R162" s="44">
        <v>112.22461303019217</v>
      </c>
      <c r="S162" s="44">
        <v>259.33401144548799</v>
      </c>
      <c r="T162" s="44">
        <v>0</v>
      </c>
      <c r="U162" s="44">
        <v>376.56298009299712</v>
      </c>
      <c r="V162" s="44" t="s">
        <v>743</v>
      </c>
      <c r="W162" s="44" t="s">
        <v>743</v>
      </c>
      <c r="X162" s="44" t="s">
        <v>743</v>
      </c>
      <c r="Y162" s="44" t="s">
        <v>743</v>
      </c>
      <c r="Z162" s="44">
        <v>0</v>
      </c>
      <c r="AA162" s="44">
        <v>0</v>
      </c>
      <c r="AB162" s="44">
        <v>0</v>
      </c>
      <c r="AC162" s="44">
        <v>0</v>
      </c>
      <c r="AD162" s="44">
        <v>0</v>
      </c>
      <c r="AE162" s="44">
        <v>0</v>
      </c>
      <c r="AF162" s="44">
        <v>0</v>
      </c>
      <c r="AG162" s="44">
        <v>0</v>
      </c>
      <c r="AH162" s="44">
        <v>112.22461303019217</v>
      </c>
      <c r="AI162" s="44">
        <v>259.33401144548799</v>
      </c>
      <c r="AJ162" s="44">
        <v>0</v>
      </c>
      <c r="AK162" s="44">
        <v>376.56298009299712</v>
      </c>
      <c r="AL162" s="44">
        <v>748.1216045686773</v>
      </c>
      <c r="AM162" s="44">
        <v>332.97336242587318</v>
      </c>
      <c r="AN162" s="44">
        <v>38.305963873698012</v>
      </c>
      <c r="AO162" s="44">
        <v>0</v>
      </c>
      <c r="AP162" s="44">
        <v>0</v>
      </c>
      <c r="AQ162" s="44">
        <v>371.27932629957121</v>
      </c>
      <c r="AR162" s="44">
        <v>112.22461303019217</v>
      </c>
      <c r="AS162" s="276">
        <v>3.3083591582506475</v>
      </c>
      <c r="AT162" s="44">
        <v>332.97336242587318</v>
      </c>
      <c r="AU162" s="44">
        <v>45.342851797698287</v>
      </c>
      <c r="AV162" s="44">
        <v>0</v>
      </c>
      <c r="AW162" s="44">
        <v>0</v>
      </c>
      <c r="AX162" s="44">
        <v>378.31621422357148</v>
      </c>
      <c r="AY162" s="44">
        <v>259.33401144548799</v>
      </c>
      <c r="AZ162" s="276">
        <v>1.4587990681009981</v>
      </c>
      <c r="BA162" s="44">
        <v>332.97336242587318</v>
      </c>
      <c r="BB162" s="44">
        <v>83.648815671396306</v>
      </c>
      <c r="BC162" s="44">
        <v>0</v>
      </c>
      <c r="BD162" s="44">
        <v>0</v>
      </c>
      <c r="BE162" s="44">
        <v>416.62217809726951</v>
      </c>
      <c r="BF162" s="44">
        <v>371.55862447568018</v>
      </c>
      <c r="BG162" s="44">
        <v>33.026839320940255</v>
      </c>
      <c r="BH162" s="276">
        <v>1.1212824858666117</v>
      </c>
      <c r="BI162" s="44">
        <v>12.873560222890561</v>
      </c>
      <c r="BJ162" s="44">
        <v>29.748839617643391</v>
      </c>
      <c r="BK162" s="44">
        <v>0</v>
      </c>
      <c r="BL162" s="44">
        <v>43.19646173013885</v>
      </c>
      <c r="BM162" s="44">
        <v>85.818861570672794</v>
      </c>
      <c r="BN162" s="44">
        <v>332.97336242587318</v>
      </c>
      <c r="BO162" s="44">
        <v>-61.212205469586252</v>
      </c>
      <c r="BP162" s="44">
        <v>83.648815671396306</v>
      </c>
      <c r="BQ162" s="44">
        <v>0</v>
      </c>
      <c r="BR162" s="44">
        <v>0</v>
      </c>
      <c r="BS162" s="44">
        <v>0</v>
      </c>
      <c r="BT162" s="44">
        <v>0</v>
      </c>
      <c r="BU162" s="44">
        <v>0</v>
      </c>
      <c r="BV162" s="44">
        <v>0</v>
      </c>
      <c r="BW162" s="44">
        <v>0</v>
      </c>
      <c r="BX162" s="44">
        <v>748.1216045686773</v>
      </c>
      <c r="BY162" s="44"/>
      <c r="BZ162" s="44">
        <v>0</v>
      </c>
      <c r="CA162" s="44">
        <v>0</v>
      </c>
      <c r="CB162" s="44">
        <v>355.40997262768326</v>
      </c>
      <c r="CC162" s="44">
        <v>748.1216045686773</v>
      </c>
      <c r="CD162" s="257">
        <v>0.51477174551446514</v>
      </c>
      <c r="CE162" s="44">
        <v>83.245103062342565</v>
      </c>
      <c r="CF162" s="44">
        <v>6.0937729887802901</v>
      </c>
      <c r="CG162" s="44">
        <v>-0.96767050320970405</v>
      </c>
      <c r="CH162" s="44">
        <v>5.1261024855705859</v>
      </c>
      <c r="CI162" s="44">
        <v>0.30468647165412605</v>
      </c>
      <c r="CJ162" s="44">
        <v>-4.8383525160485344E-2</v>
      </c>
      <c r="CK162" s="44">
        <v>0.25630294649364072</v>
      </c>
      <c r="CL162" s="44"/>
      <c r="CM162" s="44">
        <v>-8.1887999999999987</v>
      </c>
      <c r="CN162" s="44" t="s">
        <v>542</v>
      </c>
      <c r="CO162" s="44">
        <v>0</v>
      </c>
      <c r="CP162" s="44">
        <v>0</v>
      </c>
      <c r="CQ162" s="44">
        <v>-61.212205469586252</v>
      </c>
      <c r="CR162" s="44">
        <v>0</v>
      </c>
      <c r="CS162" s="44">
        <v>0</v>
      </c>
      <c r="CT162" s="44">
        <v>-61.212205469586252</v>
      </c>
      <c r="CU162" s="44">
        <v>0</v>
      </c>
      <c r="CV162" s="44">
        <v>9999</v>
      </c>
      <c r="CW162" s="257">
        <v>0</v>
      </c>
      <c r="CX162" s="23"/>
      <c r="CY162" s="23"/>
      <c r="CZ162" s="23"/>
      <c r="DA162" s="23"/>
      <c r="DB162" s="23"/>
      <c r="DC162" s="23"/>
      <c r="DD162" s="23"/>
      <c r="DE162" s="23"/>
      <c r="DF162" s="23"/>
      <c r="DG162" s="23"/>
      <c r="DH162" s="23"/>
      <c r="DI162" s="23"/>
      <c r="DJ162" s="23"/>
      <c r="DK162" s="23"/>
      <c r="DL162" s="23"/>
      <c r="DM162" s="23"/>
      <c r="DN162" s="23"/>
      <c r="DO162" s="23"/>
      <c r="DP162" s="23"/>
      <c r="DQ162" s="23"/>
      <c r="DR162" s="23"/>
      <c r="DS162" s="23"/>
      <c r="DT162" s="23"/>
      <c r="DU162" s="23"/>
      <c r="DV162" s="23"/>
      <c r="DW162" s="23"/>
      <c r="DX162" s="23"/>
      <c r="DY162" s="23"/>
      <c r="DZ162" s="23"/>
      <c r="EA162" s="23"/>
    </row>
    <row r="163" spans="1:131">
      <c r="A163" s="23" t="s">
        <v>794</v>
      </c>
      <c r="B163" s="23" t="s">
        <v>909</v>
      </c>
      <c r="C163" s="44">
        <v>15</v>
      </c>
      <c r="D163" s="44">
        <v>529.43297820926398</v>
      </c>
      <c r="E163" s="44">
        <v>-8.1887999999999987</v>
      </c>
      <c r="F163" s="44">
        <v>562.77379746838631</v>
      </c>
      <c r="G163" s="44">
        <v>0</v>
      </c>
      <c r="H163" s="44">
        <v>0</v>
      </c>
      <c r="I163" s="44" t="s">
        <v>742</v>
      </c>
      <c r="J163" s="44"/>
      <c r="K163" s="44"/>
      <c r="L163" s="44">
        <v>568.92789323395243</v>
      </c>
      <c r="M163" s="44">
        <v>9.6152554339938065E-2</v>
      </c>
      <c r="N163" s="44">
        <v>9.545856832170789E-2</v>
      </c>
      <c r="O163" s="44">
        <v>-8.270688061621426</v>
      </c>
      <c r="P163" s="44">
        <v>0</v>
      </c>
      <c r="Q163" s="44">
        <v>0</v>
      </c>
      <c r="R163" s="44">
        <v>112.22461303019217</v>
      </c>
      <c r="S163" s="44">
        <v>259.33401144548799</v>
      </c>
      <c r="T163" s="44">
        <v>0</v>
      </c>
      <c r="U163" s="44">
        <v>376.56298009299712</v>
      </c>
      <c r="V163" s="44" t="s">
        <v>743</v>
      </c>
      <c r="W163" s="44" t="s">
        <v>743</v>
      </c>
      <c r="X163" s="44" t="s">
        <v>743</v>
      </c>
      <c r="Y163" s="44" t="s">
        <v>743</v>
      </c>
      <c r="Z163" s="44">
        <v>0</v>
      </c>
      <c r="AA163" s="44">
        <v>0</v>
      </c>
      <c r="AB163" s="44">
        <v>0</v>
      </c>
      <c r="AC163" s="44">
        <v>0</v>
      </c>
      <c r="AD163" s="44">
        <v>0</v>
      </c>
      <c r="AE163" s="44">
        <v>0</v>
      </c>
      <c r="AF163" s="44">
        <v>0</v>
      </c>
      <c r="AG163" s="44">
        <v>0</v>
      </c>
      <c r="AH163" s="44">
        <v>112.22461303019217</v>
      </c>
      <c r="AI163" s="44">
        <v>259.33401144548799</v>
      </c>
      <c r="AJ163" s="44">
        <v>0</v>
      </c>
      <c r="AK163" s="44">
        <v>376.56298009299712</v>
      </c>
      <c r="AL163" s="44">
        <v>748.1216045686773</v>
      </c>
      <c r="AM163" s="44">
        <v>295.32972194589672</v>
      </c>
      <c r="AN163" s="44">
        <v>33.975359401931925</v>
      </c>
      <c r="AO163" s="44">
        <v>0</v>
      </c>
      <c r="AP163" s="44">
        <v>0</v>
      </c>
      <c r="AQ163" s="44">
        <v>329.30508134782866</v>
      </c>
      <c r="AR163" s="44">
        <v>112.22461303019217</v>
      </c>
      <c r="AS163" s="276">
        <v>2.9343392011450695</v>
      </c>
      <c r="AT163" s="44">
        <v>295.32972194589672</v>
      </c>
      <c r="AU163" s="44">
        <v>40.216705973377536</v>
      </c>
      <c r="AV163" s="44">
        <v>0</v>
      </c>
      <c r="AW163" s="44">
        <v>0</v>
      </c>
      <c r="AX163" s="44">
        <v>335.54642791927427</v>
      </c>
      <c r="AY163" s="44">
        <v>259.33401144548799</v>
      </c>
      <c r="AZ163" s="276">
        <v>1.2938774441847791</v>
      </c>
      <c r="BA163" s="44">
        <v>295.32972194589672</v>
      </c>
      <c r="BB163" s="44">
        <v>74.192065375309454</v>
      </c>
      <c r="BC163" s="44">
        <v>0</v>
      </c>
      <c r="BD163" s="44">
        <v>0</v>
      </c>
      <c r="BE163" s="44">
        <v>369.5217873212062</v>
      </c>
      <c r="BF163" s="44">
        <v>371.55862447568018</v>
      </c>
      <c r="BG163" s="44">
        <v>38.459622331804368</v>
      </c>
      <c r="BH163" s="257">
        <v>0.99451812709946319</v>
      </c>
      <c r="BI163" s="44">
        <v>14.514464055849858</v>
      </c>
      <c r="BJ163" s="44">
        <v>33.540718795548209</v>
      </c>
      <c r="BK163" s="44">
        <v>0</v>
      </c>
      <c r="BL163" s="44">
        <v>48.702416446319852</v>
      </c>
      <c r="BM163" s="44">
        <v>96.757599297717917</v>
      </c>
      <c r="BN163" s="44">
        <v>295.32972194589672</v>
      </c>
      <c r="BO163" s="44">
        <v>-61.212205469586252</v>
      </c>
      <c r="BP163" s="44">
        <v>74.192065375309454</v>
      </c>
      <c r="BQ163" s="44">
        <v>0</v>
      </c>
      <c r="BR163" s="44">
        <v>0</v>
      </c>
      <c r="BS163" s="44">
        <v>0</v>
      </c>
      <c r="BT163" s="44">
        <v>0</v>
      </c>
      <c r="BU163" s="44">
        <v>0</v>
      </c>
      <c r="BV163" s="44">
        <v>0</v>
      </c>
      <c r="BW163" s="44">
        <v>0</v>
      </c>
      <c r="BX163" s="44">
        <v>748.1216045686773</v>
      </c>
      <c r="BY163" s="44"/>
      <c r="BZ163" s="44">
        <v>0</v>
      </c>
      <c r="CA163" s="44">
        <v>0</v>
      </c>
      <c r="CB163" s="44">
        <v>308.30958185161995</v>
      </c>
      <c r="CC163" s="44">
        <v>748.1216045686773</v>
      </c>
      <c r="CD163" s="257">
        <v>0.45657525082726497</v>
      </c>
      <c r="CE163" s="44">
        <v>95.078861408010056</v>
      </c>
      <c r="CF163" s="44">
        <v>5.4048536173176238</v>
      </c>
      <c r="CG163" s="44">
        <v>-0.96767050320970405</v>
      </c>
      <c r="CH163" s="44">
        <v>4.4371831141079197</v>
      </c>
      <c r="CI163" s="44">
        <v>0.27024074928612746</v>
      </c>
      <c r="CJ163" s="44">
        <v>-4.8383525160485344E-2</v>
      </c>
      <c r="CK163" s="44">
        <v>0.22185722412564213</v>
      </c>
      <c r="CL163" s="44"/>
      <c r="CM163" s="44">
        <v>-8.1887999999999987</v>
      </c>
      <c r="CN163" s="44" t="s">
        <v>542</v>
      </c>
      <c r="CO163" s="44">
        <v>0</v>
      </c>
      <c r="CP163" s="44">
        <v>0</v>
      </c>
      <c r="CQ163" s="44">
        <v>-61.212205469586252</v>
      </c>
      <c r="CR163" s="44">
        <v>0</v>
      </c>
      <c r="CS163" s="44">
        <v>0</v>
      </c>
      <c r="CT163" s="44">
        <v>-61.212205469586252</v>
      </c>
      <c r="CU163" s="44">
        <v>0</v>
      </c>
      <c r="CV163" s="44">
        <v>9999</v>
      </c>
      <c r="CW163" s="257">
        <v>0</v>
      </c>
      <c r="CX163" s="23"/>
      <c r="CY163" s="23"/>
      <c r="CZ163" s="23"/>
      <c r="DA163" s="23"/>
      <c r="DB163" s="23"/>
      <c r="DC163" s="23"/>
      <c r="DD163" s="23"/>
      <c r="DE163" s="23"/>
      <c r="DF163" s="23"/>
      <c r="DG163" s="23"/>
      <c r="DH163" s="23"/>
      <c r="DI163" s="23"/>
      <c r="DJ163" s="23"/>
      <c r="DK163" s="23"/>
      <c r="DL163" s="23"/>
      <c r="DM163" s="23"/>
      <c r="DN163" s="23"/>
      <c r="DO163" s="23"/>
      <c r="DP163" s="23"/>
      <c r="DQ163" s="23"/>
      <c r="DR163" s="23"/>
      <c r="DS163" s="23"/>
      <c r="DT163" s="23"/>
      <c r="DU163" s="23"/>
      <c r="DV163" s="23"/>
      <c r="DW163" s="23"/>
      <c r="DX163" s="23"/>
      <c r="DY163" s="23"/>
      <c r="DZ163" s="23"/>
      <c r="EA163" s="23"/>
    </row>
    <row r="164" spans="1:131">
      <c r="A164" s="23" t="s">
        <v>798</v>
      </c>
      <c r="B164" s="23" t="s">
        <v>910</v>
      </c>
      <c r="C164" s="44">
        <v>15</v>
      </c>
      <c r="D164" s="44">
        <v>516.36254199274424</v>
      </c>
      <c r="E164" s="44">
        <v>-21.381866666666667</v>
      </c>
      <c r="F164" s="44">
        <v>562.77379746838631</v>
      </c>
      <c r="G164" s="44">
        <v>0</v>
      </c>
      <c r="H164" s="44">
        <v>0</v>
      </c>
      <c r="I164" s="44" t="s">
        <v>744</v>
      </c>
      <c r="J164" s="44"/>
      <c r="K164" s="44"/>
      <c r="L164" s="44">
        <v>555.37841516252274</v>
      </c>
      <c r="M164" s="44">
        <v>0.10373629799966304</v>
      </c>
      <c r="N164" s="44">
        <v>0.10298757592057811</v>
      </c>
      <c r="O164" s="44">
        <v>-21.595685735584315</v>
      </c>
      <c r="P164" s="44">
        <v>0</v>
      </c>
      <c r="Q164" s="44">
        <v>0</v>
      </c>
      <c r="R164" s="44">
        <v>112.22461303019217</v>
      </c>
      <c r="S164" s="44">
        <v>259.33401144548799</v>
      </c>
      <c r="T164" s="44">
        <v>0</v>
      </c>
      <c r="U164" s="44">
        <v>376.56298009299712</v>
      </c>
      <c r="V164" s="44" t="s">
        <v>743</v>
      </c>
      <c r="W164" s="44" t="s">
        <v>743</v>
      </c>
      <c r="X164" s="44" t="s">
        <v>743</v>
      </c>
      <c r="Y164" s="44" t="s">
        <v>743</v>
      </c>
      <c r="Z164" s="44">
        <v>0</v>
      </c>
      <c r="AA164" s="44">
        <v>0</v>
      </c>
      <c r="AB164" s="44">
        <v>0</v>
      </c>
      <c r="AC164" s="44">
        <v>0</v>
      </c>
      <c r="AD164" s="44">
        <v>0</v>
      </c>
      <c r="AE164" s="44">
        <v>0</v>
      </c>
      <c r="AF164" s="44">
        <v>0</v>
      </c>
      <c r="AG164" s="44">
        <v>0</v>
      </c>
      <c r="AH164" s="44">
        <v>112.22461303019217</v>
      </c>
      <c r="AI164" s="44">
        <v>259.33401144548799</v>
      </c>
      <c r="AJ164" s="44">
        <v>0</v>
      </c>
      <c r="AK164" s="44">
        <v>376.56298009299712</v>
      </c>
      <c r="AL164" s="44">
        <v>748.1216045686773</v>
      </c>
      <c r="AM164" s="44">
        <v>295.18587287102997</v>
      </c>
      <c r="AN164" s="44">
        <v>36.65506373449022</v>
      </c>
      <c r="AO164" s="44">
        <v>0</v>
      </c>
      <c r="AP164" s="44">
        <v>0</v>
      </c>
      <c r="AQ164" s="44">
        <v>331.8409366055202</v>
      </c>
      <c r="AR164" s="44">
        <v>112.22461303019217</v>
      </c>
      <c r="AS164" s="276">
        <v>2.9569354497684381</v>
      </c>
      <c r="AT164" s="44">
        <v>295.18587287102997</v>
      </c>
      <c r="AU164" s="44">
        <v>43.38867775337156</v>
      </c>
      <c r="AV164" s="44">
        <v>0</v>
      </c>
      <c r="AW164" s="44">
        <v>0</v>
      </c>
      <c r="AX164" s="44">
        <v>338.57455062440152</v>
      </c>
      <c r="AY164" s="44">
        <v>259.33401144548799</v>
      </c>
      <c r="AZ164" s="276">
        <v>1.3055539793536488</v>
      </c>
      <c r="BA164" s="44">
        <v>295.18587287102997</v>
      </c>
      <c r="BB164" s="44">
        <v>80.04374148786178</v>
      </c>
      <c r="BC164" s="44">
        <v>0</v>
      </c>
      <c r="BD164" s="44">
        <v>0</v>
      </c>
      <c r="BE164" s="44">
        <v>375.22961435889175</v>
      </c>
      <c r="BF164" s="44">
        <v>371.55862447568018</v>
      </c>
      <c r="BG164" s="44">
        <v>38.622630537076326</v>
      </c>
      <c r="BH164" s="276">
        <v>1.0098799748986902</v>
      </c>
      <c r="BI164" s="44">
        <v>14.86857110623953</v>
      </c>
      <c r="BJ164" s="44">
        <v>34.359006329620414</v>
      </c>
      <c r="BK164" s="44">
        <v>0</v>
      </c>
      <c r="BL164" s="44">
        <v>49.890601484933462</v>
      </c>
      <c r="BM164" s="44">
        <v>99.118178920793397</v>
      </c>
      <c r="BN164" s="44">
        <v>295.18587287102997</v>
      </c>
      <c r="BO164" s="44">
        <v>-171.64453663870299</v>
      </c>
      <c r="BP164" s="44">
        <v>80.04374148786178</v>
      </c>
      <c r="BQ164" s="44">
        <v>0</v>
      </c>
      <c r="BR164" s="44">
        <v>0</v>
      </c>
      <c r="BS164" s="44">
        <v>0</v>
      </c>
      <c r="BT164" s="44">
        <v>0</v>
      </c>
      <c r="BU164" s="44">
        <v>0</v>
      </c>
      <c r="BV164" s="44">
        <v>0</v>
      </c>
      <c r="BW164" s="44">
        <v>0</v>
      </c>
      <c r="BX164" s="44">
        <v>748.1216045686773</v>
      </c>
      <c r="BY164" s="44"/>
      <c r="BZ164" s="44">
        <v>0</v>
      </c>
      <c r="CA164" s="44">
        <v>0</v>
      </c>
      <c r="CB164" s="44">
        <v>203.58507772018876</v>
      </c>
      <c r="CC164" s="44">
        <v>748.1216045686773</v>
      </c>
      <c r="CD164" s="257">
        <v>0.4079619781027452</v>
      </c>
      <c r="CE164" s="44">
        <v>111.2543128696086</v>
      </c>
      <c r="CF164" s="44">
        <v>5.2761217953301527</v>
      </c>
      <c r="CG164" s="44">
        <v>-2.5266952310633628</v>
      </c>
      <c r="CH164" s="44">
        <v>2.7494265642667899</v>
      </c>
      <c r="CI164" s="44">
        <v>0.26380474720219826</v>
      </c>
      <c r="CJ164" s="44">
        <v>-0.12633476155316825</v>
      </c>
      <c r="CK164" s="44">
        <v>0.13746998564903001</v>
      </c>
      <c r="CL164" s="44"/>
      <c r="CM164" s="44">
        <v>-21.381866666666667</v>
      </c>
      <c r="CN164" s="44" t="s">
        <v>543</v>
      </c>
      <c r="CO164" s="44">
        <v>0</v>
      </c>
      <c r="CP164" s="44">
        <v>0</v>
      </c>
      <c r="CQ164" s="44">
        <v>-171.64453663870299</v>
      </c>
      <c r="CR164" s="44">
        <v>0</v>
      </c>
      <c r="CS164" s="44">
        <v>0</v>
      </c>
      <c r="CT164" s="44">
        <v>-171.64453663870299</v>
      </c>
      <c r="CU164" s="44">
        <v>0</v>
      </c>
      <c r="CV164" s="44">
        <v>9999</v>
      </c>
      <c r="CW164" s="257">
        <v>0</v>
      </c>
      <c r="CX164" s="23"/>
      <c r="CY164" s="23"/>
      <c r="CZ164" s="23"/>
      <c r="DA164" s="23"/>
      <c r="DB164" s="23"/>
      <c r="DC164" s="23"/>
      <c r="DD164" s="23"/>
      <c r="DE164" s="23"/>
      <c r="DF164" s="23"/>
      <c r="DG164" s="23"/>
      <c r="DH164" s="23"/>
      <c r="DI164" s="23"/>
      <c r="DJ164" s="23"/>
      <c r="DK164" s="23"/>
      <c r="DL164" s="23"/>
      <c r="DM164" s="23"/>
      <c r="DN164" s="23"/>
      <c r="DO164" s="23"/>
      <c r="DP164" s="23"/>
      <c r="DQ164" s="23"/>
      <c r="DR164" s="23"/>
      <c r="DS164" s="23"/>
      <c r="DT164" s="23"/>
      <c r="DU164" s="23"/>
      <c r="DV164" s="23"/>
      <c r="DW164" s="23"/>
      <c r="DX164" s="23"/>
      <c r="DY164" s="23"/>
      <c r="DZ164" s="23"/>
      <c r="EA164" s="23"/>
    </row>
    <row r="165" spans="1:131">
      <c r="A165" s="23" t="s">
        <v>843</v>
      </c>
      <c r="B165" s="23" t="s">
        <v>911</v>
      </c>
      <c r="C165" s="44">
        <v>15</v>
      </c>
      <c r="D165" s="44">
        <v>0</v>
      </c>
      <c r="E165" s="44">
        <v>-15.0128</v>
      </c>
      <c r="F165" s="44">
        <v>0</v>
      </c>
      <c r="G165" s="44">
        <v>0</v>
      </c>
      <c r="H165" s="44">
        <v>0</v>
      </c>
      <c r="I165" s="44" t="s">
        <v>745</v>
      </c>
      <c r="J165" s="44"/>
      <c r="K165" s="44"/>
      <c r="L165" s="44">
        <v>0</v>
      </c>
      <c r="M165" s="44">
        <v>0</v>
      </c>
      <c r="N165" s="44">
        <v>0</v>
      </c>
      <c r="O165" s="44">
        <v>-15.162928127094194</v>
      </c>
      <c r="P165" s="44">
        <v>0</v>
      </c>
      <c r="Q165" s="44">
        <v>0</v>
      </c>
      <c r="R165" s="44">
        <v>0</v>
      </c>
      <c r="S165" s="44">
        <v>0</v>
      </c>
      <c r="T165" s="44">
        <v>0</v>
      </c>
      <c r="U165" s="44">
        <v>0</v>
      </c>
      <c r="V165" s="44" t="s">
        <v>743</v>
      </c>
      <c r="W165" s="44" t="s">
        <v>743</v>
      </c>
      <c r="X165" s="44" t="s">
        <v>743</v>
      </c>
      <c r="Y165" s="44" t="s">
        <v>743</v>
      </c>
      <c r="Z165" s="44">
        <v>0</v>
      </c>
      <c r="AA165" s="44">
        <v>0</v>
      </c>
      <c r="AB165" s="44">
        <v>0</v>
      </c>
      <c r="AC165" s="44">
        <v>0</v>
      </c>
      <c r="AD165" s="44">
        <v>0</v>
      </c>
      <c r="AE165" s="44">
        <v>0</v>
      </c>
      <c r="AF165" s="44">
        <v>0</v>
      </c>
      <c r="AG165" s="44">
        <v>0</v>
      </c>
      <c r="AH165" s="44">
        <v>0</v>
      </c>
      <c r="AI165" s="44">
        <v>0</v>
      </c>
      <c r="AJ165" s="44">
        <v>0</v>
      </c>
      <c r="AK165" s="44">
        <v>0</v>
      </c>
      <c r="AL165" s="44">
        <v>0</v>
      </c>
      <c r="AM165" s="44">
        <v>0</v>
      </c>
      <c r="AN165" s="44">
        <v>0</v>
      </c>
      <c r="AO165" s="44">
        <v>0</v>
      </c>
      <c r="AP165" s="44">
        <v>0</v>
      </c>
      <c r="AQ165" s="44">
        <v>0</v>
      </c>
      <c r="AR165" s="44">
        <v>0</v>
      </c>
      <c r="AS165" s="276">
        <v>9999</v>
      </c>
      <c r="AT165" s="44">
        <v>0</v>
      </c>
      <c r="AU165" s="44">
        <v>0</v>
      </c>
      <c r="AV165" s="44">
        <v>0</v>
      </c>
      <c r="AW165" s="44">
        <v>0</v>
      </c>
      <c r="AX165" s="44">
        <v>0</v>
      </c>
      <c r="AY165" s="44">
        <v>0</v>
      </c>
      <c r="AZ165" s="276">
        <v>9999</v>
      </c>
      <c r="BA165" s="44">
        <v>0</v>
      </c>
      <c r="BB165" s="44">
        <v>0</v>
      </c>
      <c r="BC165" s="44">
        <v>0</v>
      </c>
      <c r="BD165" s="44">
        <v>0</v>
      </c>
      <c r="BE165" s="44">
        <v>0</v>
      </c>
      <c r="BF165" s="44">
        <v>0</v>
      </c>
      <c r="BG165" s="44">
        <v>9999</v>
      </c>
      <c r="BH165" s="276">
        <v>9999</v>
      </c>
      <c r="BI165" s="44">
        <v>9999</v>
      </c>
      <c r="BJ165" s="44">
        <v>9999</v>
      </c>
      <c r="BK165" s="44">
        <v>9999</v>
      </c>
      <c r="BL165" s="44">
        <v>9999</v>
      </c>
      <c r="BM165" s="44">
        <v>9999</v>
      </c>
      <c r="BN165" s="44">
        <v>0</v>
      </c>
      <c r="BO165" s="44">
        <v>-119.90751328314691</v>
      </c>
      <c r="BP165" s="44">
        <v>0</v>
      </c>
      <c r="BQ165" s="44">
        <v>0</v>
      </c>
      <c r="BR165" s="44">
        <v>0</v>
      </c>
      <c r="BS165" s="44">
        <v>0</v>
      </c>
      <c r="BT165" s="44">
        <v>0</v>
      </c>
      <c r="BU165" s="44">
        <v>0</v>
      </c>
      <c r="BV165" s="44">
        <v>0</v>
      </c>
      <c r="BW165" s="44">
        <v>0</v>
      </c>
      <c r="BX165" s="44">
        <v>0</v>
      </c>
      <c r="BY165" s="44"/>
      <c r="BZ165" s="44">
        <v>0</v>
      </c>
      <c r="CA165" s="44">
        <v>0</v>
      </c>
      <c r="CB165" s="44">
        <v>-119.90751328314691</v>
      </c>
      <c r="CC165" s="44">
        <v>0</v>
      </c>
      <c r="CD165" s="257">
        <v>0</v>
      </c>
      <c r="CE165" s="44">
        <v>9999</v>
      </c>
      <c r="CF165" s="44">
        <v>0</v>
      </c>
      <c r="CG165" s="44">
        <v>-1.7740625908700156</v>
      </c>
      <c r="CH165" s="44">
        <v>-1.7740625908700156</v>
      </c>
      <c r="CI165" s="44">
        <v>0</v>
      </c>
      <c r="CJ165" s="44">
        <v>-8.8703129543501041E-2</v>
      </c>
      <c r="CK165" s="44">
        <v>-8.8703129543501041E-2</v>
      </c>
      <c r="CL165" s="44"/>
      <c r="CM165" s="44">
        <v>-15.0128</v>
      </c>
      <c r="CN165" s="44" t="s">
        <v>544</v>
      </c>
      <c r="CO165" s="44">
        <v>0</v>
      </c>
      <c r="CP165" s="44">
        <v>0</v>
      </c>
      <c r="CQ165" s="44">
        <v>-119.90751328314691</v>
      </c>
      <c r="CR165" s="44">
        <v>0</v>
      </c>
      <c r="CS165" s="44">
        <v>0</v>
      </c>
      <c r="CT165" s="44">
        <v>-119.90751328314691</v>
      </c>
      <c r="CU165" s="44">
        <v>0</v>
      </c>
      <c r="CV165" s="44">
        <v>9999</v>
      </c>
      <c r="CW165" s="257">
        <v>0</v>
      </c>
      <c r="CX165" s="23"/>
      <c r="CY165" s="23"/>
      <c r="CZ165" s="23"/>
      <c r="DA165" s="23"/>
      <c r="DB165" s="23"/>
      <c r="DC165" s="23"/>
      <c r="DD165" s="23"/>
      <c r="DE165" s="23"/>
      <c r="DF165" s="23"/>
      <c r="DG165" s="23"/>
      <c r="DH165" s="23"/>
      <c r="DI165" s="23"/>
      <c r="DJ165" s="23"/>
      <c r="DK165" s="23"/>
      <c r="DL165" s="23"/>
      <c r="DM165" s="23"/>
      <c r="DN165" s="23"/>
      <c r="DO165" s="23"/>
      <c r="DP165" s="23"/>
      <c r="DQ165" s="23"/>
      <c r="DR165" s="23"/>
      <c r="DS165" s="23"/>
      <c r="DT165" s="23"/>
      <c r="DU165" s="23"/>
      <c r="DV165" s="23"/>
      <c r="DW165" s="23"/>
      <c r="DX165" s="23"/>
      <c r="DY165" s="23"/>
      <c r="DZ165" s="23"/>
      <c r="EA165" s="23"/>
    </row>
    <row r="166" spans="1:131">
      <c r="A166" s="23" t="s">
        <v>844</v>
      </c>
      <c r="B166" s="23" t="s">
        <v>912</v>
      </c>
      <c r="C166" s="44">
        <v>15</v>
      </c>
      <c r="D166" s="44">
        <v>0</v>
      </c>
      <c r="E166" s="44">
        <v>-19.562133333333332</v>
      </c>
      <c r="F166" s="44">
        <v>0</v>
      </c>
      <c r="G166" s="44">
        <v>0</v>
      </c>
      <c r="H166" s="44">
        <v>0</v>
      </c>
      <c r="I166" s="44" t="s">
        <v>745</v>
      </c>
      <c r="J166" s="44"/>
      <c r="K166" s="44"/>
      <c r="L166" s="44">
        <v>0</v>
      </c>
      <c r="M166" s="44">
        <v>0</v>
      </c>
      <c r="N166" s="44">
        <v>0</v>
      </c>
      <c r="O166" s="44">
        <v>-19.757754832274252</v>
      </c>
      <c r="P166" s="44">
        <v>0</v>
      </c>
      <c r="Q166" s="44">
        <v>0</v>
      </c>
      <c r="R166" s="44">
        <v>0</v>
      </c>
      <c r="S166" s="44">
        <v>0</v>
      </c>
      <c r="T166" s="44">
        <v>0</v>
      </c>
      <c r="U166" s="44">
        <v>0</v>
      </c>
      <c r="V166" s="44" t="s">
        <v>743</v>
      </c>
      <c r="W166" s="44" t="s">
        <v>743</v>
      </c>
      <c r="X166" s="44" t="s">
        <v>743</v>
      </c>
      <c r="Y166" s="44" t="s">
        <v>743</v>
      </c>
      <c r="Z166" s="44">
        <v>0</v>
      </c>
      <c r="AA166" s="44">
        <v>0</v>
      </c>
      <c r="AB166" s="44">
        <v>0</v>
      </c>
      <c r="AC166" s="44">
        <v>0</v>
      </c>
      <c r="AD166" s="44">
        <v>0</v>
      </c>
      <c r="AE166" s="44">
        <v>0</v>
      </c>
      <c r="AF166" s="44">
        <v>0</v>
      </c>
      <c r="AG166" s="44">
        <v>0</v>
      </c>
      <c r="AH166" s="44">
        <v>0</v>
      </c>
      <c r="AI166" s="44">
        <v>0</v>
      </c>
      <c r="AJ166" s="44">
        <v>0</v>
      </c>
      <c r="AK166" s="44">
        <v>0</v>
      </c>
      <c r="AL166" s="44">
        <v>0</v>
      </c>
      <c r="AM166" s="44">
        <v>0</v>
      </c>
      <c r="AN166" s="44">
        <v>0</v>
      </c>
      <c r="AO166" s="44">
        <v>0</v>
      </c>
      <c r="AP166" s="44">
        <v>0</v>
      </c>
      <c r="AQ166" s="44">
        <v>0</v>
      </c>
      <c r="AR166" s="44">
        <v>0</v>
      </c>
      <c r="AS166" s="276">
        <v>9999</v>
      </c>
      <c r="AT166" s="44">
        <v>0</v>
      </c>
      <c r="AU166" s="44">
        <v>0</v>
      </c>
      <c r="AV166" s="44">
        <v>0</v>
      </c>
      <c r="AW166" s="44">
        <v>0</v>
      </c>
      <c r="AX166" s="44">
        <v>0</v>
      </c>
      <c r="AY166" s="44">
        <v>0</v>
      </c>
      <c r="AZ166" s="276">
        <v>9999</v>
      </c>
      <c r="BA166" s="44">
        <v>0</v>
      </c>
      <c r="BB166" s="44">
        <v>0</v>
      </c>
      <c r="BC166" s="44">
        <v>0</v>
      </c>
      <c r="BD166" s="44">
        <v>0</v>
      </c>
      <c r="BE166" s="44">
        <v>0</v>
      </c>
      <c r="BF166" s="44">
        <v>0</v>
      </c>
      <c r="BG166" s="44">
        <v>9999</v>
      </c>
      <c r="BH166" s="276">
        <v>9999</v>
      </c>
      <c r="BI166" s="44">
        <v>9999</v>
      </c>
      <c r="BJ166" s="44">
        <v>9999</v>
      </c>
      <c r="BK166" s="44">
        <v>9999</v>
      </c>
      <c r="BL166" s="44">
        <v>9999</v>
      </c>
      <c r="BM166" s="44">
        <v>9999</v>
      </c>
      <c r="BN166" s="44">
        <v>0</v>
      </c>
      <c r="BO166" s="44">
        <v>-156.2431233689492</v>
      </c>
      <c r="BP166" s="44">
        <v>0</v>
      </c>
      <c r="BQ166" s="44">
        <v>0</v>
      </c>
      <c r="BR166" s="44">
        <v>0</v>
      </c>
      <c r="BS166" s="44">
        <v>0</v>
      </c>
      <c r="BT166" s="44">
        <v>0</v>
      </c>
      <c r="BU166" s="44">
        <v>0</v>
      </c>
      <c r="BV166" s="44">
        <v>0</v>
      </c>
      <c r="BW166" s="44">
        <v>0</v>
      </c>
      <c r="BX166" s="44">
        <v>0</v>
      </c>
      <c r="BY166" s="44"/>
      <c r="BZ166" s="44">
        <v>0</v>
      </c>
      <c r="CA166" s="44">
        <v>0</v>
      </c>
      <c r="CB166" s="44">
        <v>-156.2431233689492</v>
      </c>
      <c r="CC166" s="44">
        <v>0</v>
      </c>
      <c r="CD166" s="257">
        <v>0</v>
      </c>
      <c r="CE166" s="44">
        <v>9999</v>
      </c>
      <c r="CF166" s="44">
        <v>0</v>
      </c>
      <c r="CG166" s="44">
        <v>-2.3116573153760887</v>
      </c>
      <c r="CH166" s="44">
        <v>-2.3116573153760887</v>
      </c>
      <c r="CI166" s="44">
        <v>0</v>
      </c>
      <c r="CJ166" s="44">
        <v>-0.11558286576880437</v>
      </c>
      <c r="CK166" s="44">
        <v>-0.11558286576880437</v>
      </c>
      <c r="CL166" s="44"/>
      <c r="CM166" s="44">
        <v>-19.562133333333332</v>
      </c>
      <c r="CN166" s="44" t="s">
        <v>544</v>
      </c>
      <c r="CO166" s="44">
        <v>0</v>
      </c>
      <c r="CP166" s="44">
        <v>0</v>
      </c>
      <c r="CQ166" s="44">
        <v>-156.2431233689492</v>
      </c>
      <c r="CR166" s="44">
        <v>0</v>
      </c>
      <c r="CS166" s="44">
        <v>0</v>
      </c>
      <c r="CT166" s="44">
        <v>-156.2431233689492</v>
      </c>
      <c r="CU166" s="44">
        <v>0</v>
      </c>
      <c r="CV166" s="44">
        <v>9999</v>
      </c>
      <c r="CW166" s="257">
        <v>0</v>
      </c>
      <c r="CX166" s="23"/>
      <c r="CY166" s="23"/>
      <c r="CZ166" s="23"/>
      <c r="DA166" s="23"/>
      <c r="DB166" s="23"/>
      <c r="DC166" s="23"/>
      <c r="DD166" s="23"/>
      <c r="DE166" s="23"/>
      <c r="DF166" s="23"/>
      <c r="DG166" s="23"/>
      <c r="DH166" s="23"/>
      <c r="DI166" s="23"/>
      <c r="DJ166" s="23"/>
      <c r="DK166" s="23"/>
      <c r="DL166" s="23"/>
      <c r="DM166" s="23"/>
      <c r="DN166" s="23"/>
      <c r="DO166" s="23"/>
      <c r="DP166" s="23"/>
      <c r="DQ166" s="23"/>
      <c r="DR166" s="23"/>
      <c r="DS166" s="23"/>
      <c r="DT166" s="23"/>
      <c r="DU166" s="23"/>
      <c r="DV166" s="23"/>
      <c r="DW166" s="23"/>
      <c r="DX166" s="23"/>
      <c r="DY166" s="23"/>
      <c r="DZ166" s="23"/>
      <c r="EA166" s="23"/>
    </row>
    <row r="167" spans="1:131">
      <c r="A167" s="23" t="s">
        <v>845</v>
      </c>
      <c r="B167" s="23" t="s">
        <v>913</v>
      </c>
      <c r="C167" s="44">
        <v>15</v>
      </c>
      <c r="D167" s="44">
        <v>0</v>
      </c>
      <c r="E167" s="44">
        <v>-17.7424</v>
      </c>
      <c r="F167" s="44">
        <v>0</v>
      </c>
      <c r="G167" s="44">
        <v>0</v>
      </c>
      <c r="H167" s="44">
        <v>0</v>
      </c>
      <c r="I167" s="44" t="s">
        <v>745</v>
      </c>
      <c r="J167" s="44"/>
      <c r="K167" s="44"/>
      <c r="L167" s="44">
        <v>0</v>
      </c>
      <c r="M167" s="44">
        <v>0</v>
      </c>
      <c r="N167" s="44">
        <v>0</v>
      </c>
      <c r="O167" s="44">
        <v>-17.919824150202228</v>
      </c>
      <c r="P167" s="44">
        <v>0</v>
      </c>
      <c r="Q167" s="44">
        <v>0</v>
      </c>
      <c r="R167" s="44">
        <v>0</v>
      </c>
      <c r="S167" s="44">
        <v>0</v>
      </c>
      <c r="T167" s="44">
        <v>0</v>
      </c>
      <c r="U167" s="44">
        <v>0</v>
      </c>
      <c r="V167" s="44" t="s">
        <v>743</v>
      </c>
      <c r="W167" s="44" t="s">
        <v>743</v>
      </c>
      <c r="X167" s="44" t="s">
        <v>743</v>
      </c>
      <c r="Y167" s="44" t="s">
        <v>743</v>
      </c>
      <c r="Z167" s="44">
        <v>0</v>
      </c>
      <c r="AA167" s="44">
        <v>0</v>
      </c>
      <c r="AB167" s="44">
        <v>0</v>
      </c>
      <c r="AC167" s="44">
        <v>0</v>
      </c>
      <c r="AD167" s="44">
        <v>0</v>
      </c>
      <c r="AE167" s="44">
        <v>0</v>
      </c>
      <c r="AF167" s="44">
        <v>0</v>
      </c>
      <c r="AG167" s="44">
        <v>0</v>
      </c>
      <c r="AH167" s="44">
        <v>0</v>
      </c>
      <c r="AI167" s="44">
        <v>0</v>
      </c>
      <c r="AJ167" s="44">
        <v>0</v>
      </c>
      <c r="AK167" s="44">
        <v>0</v>
      </c>
      <c r="AL167" s="44">
        <v>0</v>
      </c>
      <c r="AM167" s="44">
        <v>0</v>
      </c>
      <c r="AN167" s="44">
        <v>0</v>
      </c>
      <c r="AO167" s="44">
        <v>0</v>
      </c>
      <c r="AP167" s="44">
        <v>0</v>
      </c>
      <c r="AQ167" s="44">
        <v>0</v>
      </c>
      <c r="AR167" s="44">
        <v>0</v>
      </c>
      <c r="AS167" s="276">
        <v>9999</v>
      </c>
      <c r="AT167" s="44">
        <v>0</v>
      </c>
      <c r="AU167" s="44">
        <v>0</v>
      </c>
      <c r="AV167" s="44">
        <v>0</v>
      </c>
      <c r="AW167" s="44">
        <v>0</v>
      </c>
      <c r="AX167" s="44">
        <v>0</v>
      </c>
      <c r="AY167" s="44">
        <v>0</v>
      </c>
      <c r="AZ167" s="276">
        <v>9999</v>
      </c>
      <c r="BA167" s="44">
        <v>0</v>
      </c>
      <c r="BB167" s="44">
        <v>0</v>
      </c>
      <c r="BC167" s="44">
        <v>0</v>
      </c>
      <c r="BD167" s="44">
        <v>0</v>
      </c>
      <c r="BE167" s="44">
        <v>0</v>
      </c>
      <c r="BF167" s="44">
        <v>0</v>
      </c>
      <c r="BG167" s="44">
        <v>9999</v>
      </c>
      <c r="BH167" s="276">
        <v>9999</v>
      </c>
      <c r="BI167" s="44">
        <v>9999</v>
      </c>
      <c r="BJ167" s="44">
        <v>9999</v>
      </c>
      <c r="BK167" s="44">
        <v>9999</v>
      </c>
      <c r="BL167" s="44">
        <v>9999</v>
      </c>
      <c r="BM167" s="44">
        <v>9999</v>
      </c>
      <c r="BN167" s="44">
        <v>0</v>
      </c>
      <c r="BO167" s="44">
        <v>-141.70887933462839</v>
      </c>
      <c r="BP167" s="44">
        <v>0</v>
      </c>
      <c r="BQ167" s="44">
        <v>0</v>
      </c>
      <c r="BR167" s="44">
        <v>0</v>
      </c>
      <c r="BS167" s="44">
        <v>0</v>
      </c>
      <c r="BT167" s="44">
        <v>0</v>
      </c>
      <c r="BU167" s="44">
        <v>0</v>
      </c>
      <c r="BV167" s="44">
        <v>0</v>
      </c>
      <c r="BW167" s="44">
        <v>0</v>
      </c>
      <c r="BX167" s="44">
        <v>0</v>
      </c>
      <c r="BY167" s="44"/>
      <c r="BZ167" s="44">
        <v>0</v>
      </c>
      <c r="CA167" s="44">
        <v>0</v>
      </c>
      <c r="CB167" s="44">
        <v>-141.70887933462839</v>
      </c>
      <c r="CC167" s="44">
        <v>0</v>
      </c>
      <c r="CD167" s="257">
        <v>0</v>
      </c>
      <c r="CE167" s="44">
        <v>9999</v>
      </c>
      <c r="CF167" s="44">
        <v>0</v>
      </c>
      <c r="CG167" s="44">
        <v>-2.0966194255736608</v>
      </c>
      <c r="CH167" s="44">
        <v>-2.0966194255736608</v>
      </c>
      <c r="CI167" s="44">
        <v>0</v>
      </c>
      <c r="CJ167" s="44">
        <v>-0.10483097127868304</v>
      </c>
      <c r="CK167" s="44">
        <v>-0.10483097127868304</v>
      </c>
      <c r="CL167" s="44"/>
      <c r="CM167" s="44">
        <v>-17.7424</v>
      </c>
      <c r="CN167" s="44" t="s">
        <v>544</v>
      </c>
      <c r="CO167" s="44">
        <v>0</v>
      </c>
      <c r="CP167" s="44">
        <v>0</v>
      </c>
      <c r="CQ167" s="44">
        <v>-141.70887933462839</v>
      </c>
      <c r="CR167" s="44">
        <v>0</v>
      </c>
      <c r="CS167" s="44">
        <v>0</v>
      </c>
      <c r="CT167" s="44">
        <v>-141.70887933462839</v>
      </c>
      <c r="CU167" s="44">
        <v>0</v>
      </c>
      <c r="CV167" s="44">
        <v>9999</v>
      </c>
      <c r="CW167" s="257">
        <v>0</v>
      </c>
      <c r="CX167" s="23"/>
      <c r="CY167" s="23"/>
      <c r="CZ167" s="23"/>
      <c r="DA167" s="23"/>
      <c r="DB167" s="23"/>
      <c r="DC167" s="23"/>
      <c r="DD167" s="23"/>
      <c r="DE167" s="23"/>
      <c r="DF167" s="23"/>
      <c r="DG167" s="23"/>
      <c r="DH167" s="23"/>
      <c r="DI167" s="23"/>
      <c r="DJ167" s="23"/>
      <c r="DK167" s="23"/>
      <c r="DL167" s="23"/>
      <c r="DM167" s="23"/>
      <c r="DN167" s="23"/>
      <c r="DO167" s="23"/>
      <c r="DP167" s="23"/>
      <c r="DQ167" s="23"/>
      <c r="DR167" s="23"/>
      <c r="DS167" s="23"/>
      <c r="DT167" s="23"/>
      <c r="DU167" s="23"/>
      <c r="DV167" s="23"/>
      <c r="DW167" s="23"/>
      <c r="DX167" s="23"/>
      <c r="DY167" s="23"/>
      <c r="DZ167" s="23"/>
      <c r="EA167" s="23"/>
    </row>
    <row r="168" spans="1:131">
      <c r="A168" s="23" t="s">
        <v>846</v>
      </c>
      <c r="B168" s="23" t="s">
        <v>914</v>
      </c>
      <c r="C168" s="44">
        <v>15</v>
      </c>
      <c r="D168" s="44">
        <v>0</v>
      </c>
      <c r="E168" s="44">
        <v>-14.102933333333333</v>
      </c>
      <c r="F168" s="44">
        <v>0</v>
      </c>
      <c r="G168" s="44">
        <v>0</v>
      </c>
      <c r="H168" s="44">
        <v>0</v>
      </c>
      <c r="I168" s="44" t="s">
        <v>745</v>
      </c>
      <c r="J168" s="44"/>
      <c r="K168" s="44"/>
      <c r="L168" s="44">
        <v>0</v>
      </c>
      <c r="M168" s="44">
        <v>0</v>
      </c>
      <c r="N168" s="44">
        <v>0</v>
      </c>
      <c r="O168" s="44">
        <v>-14.24396278605818</v>
      </c>
      <c r="P168" s="44">
        <v>0</v>
      </c>
      <c r="Q168" s="44">
        <v>0</v>
      </c>
      <c r="R168" s="44">
        <v>0</v>
      </c>
      <c r="S168" s="44">
        <v>0</v>
      </c>
      <c r="T168" s="44">
        <v>0</v>
      </c>
      <c r="U168" s="44">
        <v>0</v>
      </c>
      <c r="V168" s="44" t="s">
        <v>743</v>
      </c>
      <c r="W168" s="44" t="s">
        <v>743</v>
      </c>
      <c r="X168" s="44" t="s">
        <v>743</v>
      </c>
      <c r="Y168" s="44" t="s">
        <v>743</v>
      </c>
      <c r="Z168" s="44">
        <v>0</v>
      </c>
      <c r="AA168" s="44">
        <v>0</v>
      </c>
      <c r="AB168" s="44">
        <v>0</v>
      </c>
      <c r="AC168" s="44">
        <v>0</v>
      </c>
      <c r="AD168" s="44">
        <v>0</v>
      </c>
      <c r="AE168" s="44">
        <v>0</v>
      </c>
      <c r="AF168" s="44">
        <v>0</v>
      </c>
      <c r="AG168" s="44">
        <v>0</v>
      </c>
      <c r="AH168" s="44">
        <v>0</v>
      </c>
      <c r="AI168" s="44">
        <v>0</v>
      </c>
      <c r="AJ168" s="44">
        <v>0</v>
      </c>
      <c r="AK168" s="44">
        <v>0</v>
      </c>
      <c r="AL168" s="44">
        <v>0</v>
      </c>
      <c r="AM168" s="44">
        <v>0</v>
      </c>
      <c r="AN168" s="44">
        <v>0</v>
      </c>
      <c r="AO168" s="44">
        <v>0</v>
      </c>
      <c r="AP168" s="44">
        <v>0</v>
      </c>
      <c r="AQ168" s="44">
        <v>0</v>
      </c>
      <c r="AR168" s="44">
        <v>0</v>
      </c>
      <c r="AS168" s="276">
        <v>9999</v>
      </c>
      <c r="AT168" s="44">
        <v>0</v>
      </c>
      <c r="AU168" s="44">
        <v>0</v>
      </c>
      <c r="AV168" s="44">
        <v>0</v>
      </c>
      <c r="AW168" s="44">
        <v>0</v>
      </c>
      <c r="AX168" s="44">
        <v>0</v>
      </c>
      <c r="AY168" s="44">
        <v>0</v>
      </c>
      <c r="AZ168" s="276">
        <v>9999</v>
      </c>
      <c r="BA168" s="44">
        <v>0</v>
      </c>
      <c r="BB168" s="44">
        <v>0</v>
      </c>
      <c r="BC168" s="44">
        <v>0</v>
      </c>
      <c r="BD168" s="44">
        <v>0</v>
      </c>
      <c r="BE168" s="44">
        <v>0</v>
      </c>
      <c r="BF168" s="44">
        <v>0</v>
      </c>
      <c r="BG168" s="44">
        <v>9999</v>
      </c>
      <c r="BH168" s="276">
        <v>9999</v>
      </c>
      <c r="BI168" s="44">
        <v>9999</v>
      </c>
      <c r="BJ168" s="44">
        <v>9999</v>
      </c>
      <c r="BK168" s="44">
        <v>9999</v>
      </c>
      <c r="BL168" s="44">
        <v>9999</v>
      </c>
      <c r="BM168" s="44">
        <v>9999</v>
      </c>
      <c r="BN168" s="44">
        <v>0</v>
      </c>
      <c r="BO168" s="44">
        <v>-112.64039126598654</v>
      </c>
      <c r="BP168" s="44">
        <v>0</v>
      </c>
      <c r="BQ168" s="44">
        <v>0</v>
      </c>
      <c r="BR168" s="44">
        <v>0</v>
      </c>
      <c r="BS168" s="44">
        <v>0</v>
      </c>
      <c r="BT168" s="44">
        <v>0</v>
      </c>
      <c r="BU168" s="44">
        <v>0</v>
      </c>
      <c r="BV168" s="44">
        <v>0</v>
      </c>
      <c r="BW168" s="44">
        <v>0</v>
      </c>
      <c r="BX168" s="44">
        <v>0</v>
      </c>
      <c r="BY168" s="44"/>
      <c r="BZ168" s="44">
        <v>0</v>
      </c>
      <c r="CA168" s="44">
        <v>0</v>
      </c>
      <c r="CB168" s="44">
        <v>-112.64039126598654</v>
      </c>
      <c r="CC168" s="44">
        <v>0</v>
      </c>
      <c r="CD168" s="257">
        <v>0</v>
      </c>
      <c r="CE168" s="44">
        <v>9999</v>
      </c>
      <c r="CF168" s="44">
        <v>0</v>
      </c>
      <c r="CG168" s="44">
        <v>-1.6665436459688066</v>
      </c>
      <c r="CH168" s="44">
        <v>-1.6665436459688066</v>
      </c>
      <c r="CI168" s="44">
        <v>0</v>
      </c>
      <c r="CJ168" s="44">
        <v>-8.3327182298440355E-2</v>
      </c>
      <c r="CK168" s="44">
        <v>-8.3327182298440355E-2</v>
      </c>
      <c r="CL168" s="44"/>
      <c r="CM168" s="44">
        <v>-14.102933333333333</v>
      </c>
      <c r="CN168" s="44" t="s">
        <v>544</v>
      </c>
      <c r="CO168" s="44">
        <v>0</v>
      </c>
      <c r="CP168" s="44">
        <v>0</v>
      </c>
      <c r="CQ168" s="44">
        <v>-112.64039126598654</v>
      </c>
      <c r="CR168" s="44">
        <v>0</v>
      </c>
      <c r="CS168" s="44">
        <v>0</v>
      </c>
      <c r="CT168" s="44">
        <v>-112.64039126598654</v>
      </c>
      <c r="CU168" s="44">
        <v>0</v>
      </c>
      <c r="CV168" s="44">
        <v>9999</v>
      </c>
      <c r="CW168" s="257">
        <v>0</v>
      </c>
      <c r="CX168" s="23"/>
      <c r="CY168" s="23"/>
      <c r="CZ168" s="23"/>
      <c r="DA168" s="23"/>
      <c r="DB168" s="23"/>
      <c r="DC168" s="23"/>
      <c r="DD168" s="23"/>
      <c r="DE168" s="23"/>
      <c r="DF168" s="23"/>
      <c r="DG168" s="23"/>
      <c r="DH168" s="23"/>
      <c r="DI168" s="23"/>
      <c r="DJ168" s="23"/>
      <c r="DK168" s="23"/>
      <c r="DL168" s="23"/>
      <c r="DM168" s="23"/>
      <c r="DN168" s="23"/>
      <c r="DO168" s="23"/>
      <c r="DP168" s="23"/>
      <c r="DQ168" s="23"/>
      <c r="DR168" s="23"/>
      <c r="DS168" s="23"/>
      <c r="DT168" s="23"/>
      <c r="DU168" s="23"/>
      <c r="DV168" s="23"/>
      <c r="DW168" s="23"/>
      <c r="DX168" s="23"/>
      <c r="DY168" s="23"/>
      <c r="DZ168" s="23"/>
      <c r="EA168" s="23"/>
    </row>
    <row r="169" spans="1:131">
      <c r="A169" s="23" t="s">
        <v>808</v>
      </c>
      <c r="B169" s="23" t="s">
        <v>915</v>
      </c>
      <c r="C169" s="44">
        <v>15</v>
      </c>
      <c r="D169" s="44">
        <v>381.03535628754423</v>
      </c>
      <c r="E169" s="44">
        <v>-21.8368</v>
      </c>
      <c r="F169" s="44">
        <v>562.77379746838631</v>
      </c>
      <c r="G169" s="44">
        <v>0</v>
      </c>
      <c r="H169" s="44">
        <v>0</v>
      </c>
      <c r="I169" s="44" t="s">
        <v>746</v>
      </c>
      <c r="J169" s="44"/>
      <c r="K169" s="44"/>
      <c r="L169" s="44">
        <v>409.72268378074193</v>
      </c>
      <c r="M169" s="44">
        <v>5.3935061970255119E-2</v>
      </c>
      <c r="N169" s="44">
        <v>5.3545782879785994E-2</v>
      </c>
      <c r="O169" s="44">
        <v>-22.05516804108095</v>
      </c>
      <c r="P169" s="44">
        <v>0</v>
      </c>
      <c r="Q169" s="44">
        <v>0</v>
      </c>
      <c r="R169" s="44">
        <v>112.22461303019217</v>
      </c>
      <c r="S169" s="44">
        <v>259.33401144548799</v>
      </c>
      <c r="T169" s="44">
        <v>0</v>
      </c>
      <c r="U169" s="44">
        <v>376.56298009299712</v>
      </c>
      <c r="V169" s="44" t="s">
        <v>743</v>
      </c>
      <c r="W169" s="44" t="s">
        <v>743</v>
      </c>
      <c r="X169" s="44" t="s">
        <v>743</v>
      </c>
      <c r="Y169" s="44" t="s">
        <v>743</v>
      </c>
      <c r="Z169" s="44">
        <v>0</v>
      </c>
      <c r="AA169" s="44">
        <v>0</v>
      </c>
      <c r="AB169" s="44">
        <v>0</v>
      </c>
      <c r="AC169" s="44">
        <v>0</v>
      </c>
      <c r="AD169" s="44">
        <v>0</v>
      </c>
      <c r="AE169" s="44">
        <v>0</v>
      </c>
      <c r="AF169" s="44">
        <v>0</v>
      </c>
      <c r="AG169" s="44">
        <v>0</v>
      </c>
      <c r="AH169" s="44">
        <v>112.22461303019217</v>
      </c>
      <c r="AI169" s="44">
        <v>259.33401144548799</v>
      </c>
      <c r="AJ169" s="44">
        <v>0</v>
      </c>
      <c r="AK169" s="44">
        <v>376.56298009299712</v>
      </c>
      <c r="AL169" s="44">
        <v>748.1216045686773</v>
      </c>
      <c r="AM169" s="44">
        <v>216.23060730546405</v>
      </c>
      <c r="AN169" s="44">
        <v>19.057872433907391</v>
      </c>
      <c r="AO169" s="44">
        <v>0</v>
      </c>
      <c r="AP169" s="44">
        <v>0</v>
      </c>
      <c r="AQ169" s="44">
        <v>235.28847973937144</v>
      </c>
      <c r="AR169" s="44">
        <v>112.22461303019217</v>
      </c>
      <c r="AS169" s="276">
        <v>2.0965853513441921</v>
      </c>
      <c r="AT169" s="44">
        <v>216.23060730546405</v>
      </c>
      <c r="AU169" s="44">
        <v>22.558844575725335</v>
      </c>
      <c r="AV169" s="44">
        <v>0</v>
      </c>
      <c r="AW169" s="44">
        <v>0</v>
      </c>
      <c r="AX169" s="44">
        <v>238.78945188118939</v>
      </c>
      <c r="AY169" s="44">
        <v>259.33401144548799</v>
      </c>
      <c r="AZ169" s="257">
        <v>0.92077954044752408</v>
      </c>
      <c r="BA169" s="44">
        <v>216.23060730546405</v>
      </c>
      <c r="BB169" s="44">
        <v>41.616717009632723</v>
      </c>
      <c r="BC169" s="44">
        <v>0</v>
      </c>
      <c r="BD169" s="44">
        <v>0</v>
      </c>
      <c r="BE169" s="44">
        <v>257.84732431509678</v>
      </c>
      <c r="BF169" s="44">
        <v>371.55862447568018</v>
      </c>
      <c r="BG169" s="44">
        <v>59.253988170960483</v>
      </c>
      <c r="BH169" s="257">
        <v>0.69396134911134</v>
      </c>
      <c r="BI169" s="44">
        <v>20.154323359683904</v>
      </c>
      <c r="BJ169" s="44">
        <v>46.573575828950943</v>
      </c>
      <c r="BK169" s="44">
        <v>0</v>
      </c>
      <c r="BL169" s="44">
        <v>67.626627182387182</v>
      </c>
      <c r="BM169" s="44">
        <v>134.35452637102202</v>
      </c>
      <c r="BN169" s="44">
        <v>216.23060730546405</v>
      </c>
      <c r="BO169" s="44">
        <v>-173.71349296611763</v>
      </c>
      <c r="BP169" s="44">
        <v>41.616717009632723</v>
      </c>
      <c r="BQ169" s="44">
        <v>0</v>
      </c>
      <c r="BR169" s="44">
        <v>0</v>
      </c>
      <c r="BS169" s="44">
        <v>0</v>
      </c>
      <c r="BT169" s="44">
        <v>0</v>
      </c>
      <c r="BU169" s="44">
        <v>0</v>
      </c>
      <c r="BV169" s="44">
        <v>0</v>
      </c>
      <c r="BW169" s="44">
        <v>0</v>
      </c>
      <c r="BX169" s="44">
        <v>748.1216045686773</v>
      </c>
      <c r="BY169" s="44"/>
      <c r="BZ169" s="44">
        <v>0</v>
      </c>
      <c r="CA169" s="44">
        <v>0</v>
      </c>
      <c r="CB169" s="44">
        <v>84.133831348979157</v>
      </c>
      <c r="CC169" s="44">
        <v>748.1216045686773</v>
      </c>
      <c r="CD169" s="257">
        <v>0.27971089949237288</v>
      </c>
      <c r="CE169" s="44">
        <v>158.07767466722032</v>
      </c>
      <c r="CF169" s="44">
        <v>3.8923853334088045</v>
      </c>
      <c r="CG169" s="44">
        <v>-2.5804546608064722</v>
      </c>
      <c r="CH169" s="44">
        <v>1.3119306726023323</v>
      </c>
      <c r="CI169" s="44">
        <v>0.19461827479585236</v>
      </c>
      <c r="CJ169" s="44">
        <v>-0.12902273304032352</v>
      </c>
      <c r="CK169" s="44">
        <v>6.5595541755528841E-2</v>
      </c>
      <c r="CL169" s="44"/>
      <c r="CM169" s="44">
        <v>-21.8368</v>
      </c>
      <c r="CN169" s="44" t="s">
        <v>545</v>
      </c>
      <c r="CO169" s="44">
        <v>0</v>
      </c>
      <c r="CP169" s="44">
        <v>0</v>
      </c>
      <c r="CQ169" s="44">
        <v>-173.71349296611763</v>
      </c>
      <c r="CR169" s="44">
        <v>0</v>
      </c>
      <c r="CS169" s="44">
        <v>0</v>
      </c>
      <c r="CT169" s="44">
        <v>-173.71349296611763</v>
      </c>
      <c r="CU169" s="44">
        <v>0</v>
      </c>
      <c r="CV169" s="44">
        <v>9999</v>
      </c>
      <c r="CW169" s="257">
        <v>0</v>
      </c>
      <c r="CX169" s="23"/>
      <c r="CY169" s="23"/>
      <c r="CZ169" s="23"/>
      <c r="DA169" s="23"/>
      <c r="DB169" s="23"/>
      <c r="DC169" s="23"/>
      <c r="DD169" s="23"/>
      <c r="DE169" s="23"/>
      <c r="DF169" s="23"/>
      <c r="DG169" s="23"/>
      <c r="DH169" s="23"/>
      <c r="DI169" s="23"/>
      <c r="DJ169" s="23"/>
      <c r="DK169" s="23"/>
      <c r="DL169" s="23"/>
      <c r="DM169" s="23"/>
      <c r="DN169" s="23"/>
      <c r="DO169" s="23"/>
      <c r="DP169" s="23"/>
      <c r="DQ169" s="23"/>
      <c r="DR169" s="23"/>
      <c r="DS169" s="23"/>
      <c r="DT169" s="23"/>
      <c r="DU169" s="23"/>
      <c r="DV169" s="23"/>
      <c r="DW169" s="23"/>
      <c r="DX169" s="23"/>
      <c r="DY169" s="23"/>
      <c r="DZ169" s="23"/>
      <c r="EA169" s="23"/>
    </row>
    <row r="170" spans="1:131">
      <c r="A170" s="23" t="s">
        <v>803</v>
      </c>
      <c r="B170" s="23" t="s">
        <v>916</v>
      </c>
      <c r="C170" s="44">
        <v>15</v>
      </c>
      <c r="D170" s="44">
        <v>426.31289021593494</v>
      </c>
      <c r="E170" s="44">
        <v>-21.381866666666667</v>
      </c>
      <c r="F170" s="44">
        <v>562.77379746838631</v>
      </c>
      <c r="G170" s="44">
        <v>0</v>
      </c>
      <c r="H170" s="44">
        <v>0</v>
      </c>
      <c r="I170" s="44" t="s">
        <v>747</v>
      </c>
      <c r="J170" s="44"/>
      <c r="K170" s="44"/>
      <c r="L170" s="44">
        <v>458.32073375628107</v>
      </c>
      <c r="M170" s="44">
        <v>9.8267722680815781E-2</v>
      </c>
      <c r="N170" s="44">
        <v>9.7558470326034818E-2</v>
      </c>
      <c r="O170" s="44">
        <v>-21.595685494233727</v>
      </c>
      <c r="P170" s="44">
        <v>0</v>
      </c>
      <c r="Q170" s="44">
        <v>0</v>
      </c>
      <c r="R170" s="44">
        <v>112.22461303019217</v>
      </c>
      <c r="S170" s="44">
        <v>259.33401144548799</v>
      </c>
      <c r="T170" s="44">
        <v>0</v>
      </c>
      <c r="U170" s="44">
        <v>376.56298009299712</v>
      </c>
      <c r="V170" s="44" t="s">
        <v>743</v>
      </c>
      <c r="W170" s="44" t="s">
        <v>743</v>
      </c>
      <c r="X170" s="44" t="s">
        <v>743</v>
      </c>
      <c r="Y170" s="44" t="s">
        <v>743</v>
      </c>
      <c r="Z170" s="44">
        <v>0</v>
      </c>
      <c r="AA170" s="44">
        <v>0</v>
      </c>
      <c r="AB170" s="44">
        <v>0</v>
      </c>
      <c r="AC170" s="44">
        <v>0</v>
      </c>
      <c r="AD170" s="44">
        <v>0</v>
      </c>
      <c r="AE170" s="44">
        <v>0</v>
      </c>
      <c r="AF170" s="44">
        <v>0</v>
      </c>
      <c r="AG170" s="44">
        <v>0</v>
      </c>
      <c r="AH170" s="44">
        <v>112.22461303019217</v>
      </c>
      <c r="AI170" s="44">
        <v>259.33401144548799</v>
      </c>
      <c r="AJ170" s="44">
        <v>0</v>
      </c>
      <c r="AK170" s="44">
        <v>376.56298009299712</v>
      </c>
      <c r="AL170" s="44">
        <v>748.1216045686773</v>
      </c>
      <c r="AM170" s="44">
        <v>240.20823237978962</v>
      </c>
      <c r="AN170" s="44">
        <v>34.72275093063579</v>
      </c>
      <c r="AO170" s="44">
        <v>0</v>
      </c>
      <c r="AP170" s="44">
        <v>0</v>
      </c>
      <c r="AQ170" s="44">
        <v>274.9309833104254</v>
      </c>
      <c r="AR170" s="44">
        <v>112.22461303019217</v>
      </c>
      <c r="AS170" s="276">
        <v>2.4498278576060653</v>
      </c>
      <c r="AT170" s="44">
        <v>240.20823237978962</v>
      </c>
      <c r="AU170" s="44">
        <v>41.101394932846425</v>
      </c>
      <c r="AV170" s="44">
        <v>0</v>
      </c>
      <c r="AW170" s="44">
        <v>0</v>
      </c>
      <c r="AX170" s="44">
        <v>281.30962731263605</v>
      </c>
      <c r="AY170" s="44">
        <v>259.33401144548799</v>
      </c>
      <c r="AZ170" s="276">
        <v>1.0847386570880517</v>
      </c>
      <c r="BA170" s="44">
        <v>240.20823237978962</v>
      </c>
      <c r="BB170" s="44">
        <v>75.824145863482215</v>
      </c>
      <c r="BC170" s="44">
        <v>0</v>
      </c>
      <c r="BD170" s="44">
        <v>0</v>
      </c>
      <c r="BE170" s="44">
        <v>316.03237824327186</v>
      </c>
      <c r="BF170" s="44">
        <v>371.55862447568018</v>
      </c>
      <c r="BG170" s="44">
        <v>47.479110077488947</v>
      </c>
      <c r="BH170" s="257">
        <v>0.85055858598151668</v>
      </c>
      <c r="BI170" s="44">
        <v>18.017259199767594</v>
      </c>
      <c r="BJ170" s="44">
        <v>41.63514560100819</v>
      </c>
      <c r="BK170" s="44">
        <v>0</v>
      </c>
      <c r="BL170" s="44">
        <v>60.455836150196035</v>
      </c>
      <c r="BM170" s="44">
        <v>120.1082409509718</v>
      </c>
      <c r="BN170" s="44">
        <v>240.20823237978962</v>
      </c>
      <c r="BO170" s="44">
        <v>-159.78485920121486</v>
      </c>
      <c r="BP170" s="44">
        <v>75.824145863482215</v>
      </c>
      <c r="BQ170" s="44">
        <v>0</v>
      </c>
      <c r="BR170" s="44">
        <v>0</v>
      </c>
      <c r="BS170" s="44">
        <v>0</v>
      </c>
      <c r="BT170" s="44">
        <v>0</v>
      </c>
      <c r="BU170" s="44">
        <v>0</v>
      </c>
      <c r="BV170" s="44">
        <v>0</v>
      </c>
      <c r="BW170" s="44">
        <v>0</v>
      </c>
      <c r="BX170" s="44">
        <v>748.1216045686773</v>
      </c>
      <c r="BY170" s="44"/>
      <c r="BZ170" s="44">
        <v>0</v>
      </c>
      <c r="CA170" s="44">
        <v>0</v>
      </c>
      <c r="CB170" s="44">
        <v>156.24751904205695</v>
      </c>
      <c r="CC170" s="44">
        <v>748.1216045686773</v>
      </c>
      <c r="CD170" s="257">
        <v>0.34808913787331491</v>
      </c>
      <c r="CE170" s="44">
        <v>133.587832405623</v>
      </c>
      <c r="CF170" s="44">
        <v>4.3540738369455765</v>
      </c>
      <c r="CG170" s="44">
        <v>-2.5266952028253438</v>
      </c>
      <c r="CH170" s="44">
        <v>1.8273786341202327</v>
      </c>
      <c r="CI170" s="44">
        <v>0.21770234853423345</v>
      </c>
      <c r="CJ170" s="44">
        <v>-0.12633476014126732</v>
      </c>
      <c r="CK170" s="44">
        <v>9.1367588392966131E-2</v>
      </c>
      <c r="CL170" s="44"/>
      <c r="CM170" s="44">
        <v>-21.381866666666667</v>
      </c>
      <c r="CN170" s="44" t="s">
        <v>546</v>
      </c>
      <c r="CO170" s="44">
        <v>0</v>
      </c>
      <c r="CP170" s="44">
        <v>0</v>
      </c>
      <c r="CQ170" s="44">
        <v>-159.78485920121486</v>
      </c>
      <c r="CR170" s="44">
        <v>0</v>
      </c>
      <c r="CS170" s="44">
        <v>0</v>
      </c>
      <c r="CT170" s="44">
        <v>-159.78485920121486</v>
      </c>
      <c r="CU170" s="44">
        <v>0</v>
      </c>
      <c r="CV170" s="44">
        <v>9999</v>
      </c>
      <c r="CW170" s="257">
        <v>0</v>
      </c>
      <c r="CX170" s="23"/>
      <c r="CY170" s="23"/>
      <c r="CZ170" s="23"/>
      <c r="DA170" s="23"/>
      <c r="DB170" s="23"/>
      <c r="DC170" s="23"/>
      <c r="DD170" s="23"/>
      <c r="DE170" s="23"/>
      <c r="DF170" s="23"/>
      <c r="DG170" s="23"/>
      <c r="DH170" s="23"/>
      <c r="DI170" s="23"/>
      <c r="DJ170" s="23"/>
      <c r="DK170" s="23"/>
      <c r="DL170" s="23"/>
      <c r="DM170" s="23"/>
      <c r="DN170" s="23"/>
      <c r="DO170" s="23"/>
      <c r="DP170" s="23"/>
      <c r="DQ170" s="23"/>
      <c r="DR170" s="23"/>
      <c r="DS170" s="23"/>
      <c r="DT170" s="23"/>
      <c r="DU170" s="23"/>
      <c r="DV170" s="23"/>
      <c r="DW170" s="23"/>
      <c r="DX170" s="23"/>
      <c r="DY170" s="23"/>
      <c r="DZ170" s="23"/>
      <c r="EA170" s="23"/>
    </row>
    <row r="171" spans="1:131">
      <c r="A171" s="23" t="s">
        <v>807</v>
      </c>
      <c r="B171" s="23" t="s">
        <v>917</v>
      </c>
      <c r="C171" s="44">
        <v>15</v>
      </c>
      <c r="D171" s="44">
        <v>180.36825755992257</v>
      </c>
      <c r="E171" s="44">
        <v>-17.7424</v>
      </c>
      <c r="F171" s="44">
        <v>368.550861496327</v>
      </c>
      <c r="G171" s="44">
        <v>0</v>
      </c>
      <c r="H171" s="44">
        <v>0</v>
      </c>
      <c r="I171" s="44" t="s">
        <v>748</v>
      </c>
      <c r="J171" s="44"/>
      <c r="K171" s="44"/>
      <c r="L171" s="44">
        <v>193.87221663719944</v>
      </c>
      <c r="M171" s="44">
        <v>3.3913653919922265E-2</v>
      </c>
      <c r="N171" s="44">
        <v>3.3668880374288578E-2</v>
      </c>
      <c r="O171" s="44">
        <v>-17.919823924898889</v>
      </c>
      <c r="P171" s="44">
        <v>0</v>
      </c>
      <c r="Q171" s="44">
        <v>0</v>
      </c>
      <c r="R171" s="44">
        <v>73.493965069851484</v>
      </c>
      <c r="S171" s="44">
        <v>169.83337490744134</v>
      </c>
      <c r="T171" s="44">
        <v>0</v>
      </c>
      <c r="U171" s="44">
        <v>246.60460622936949</v>
      </c>
      <c r="V171" s="44" t="s">
        <v>743</v>
      </c>
      <c r="W171" s="44" t="s">
        <v>743</v>
      </c>
      <c r="X171" s="44" t="s">
        <v>743</v>
      </c>
      <c r="Y171" s="44" t="s">
        <v>743</v>
      </c>
      <c r="Z171" s="44">
        <v>0</v>
      </c>
      <c r="AA171" s="44">
        <v>0</v>
      </c>
      <c r="AB171" s="44">
        <v>0</v>
      </c>
      <c r="AC171" s="44">
        <v>0</v>
      </c>
      <c r="AD171" s="44">
        <v>0</v>
      </c>
      <c r="AE171" s="44">
        <v>0</v>
      </c>
      <c r="AF171" s="44">
        <v>0</v>
      </c>
      <c r="AG171" s="44">
        <v>0</v>
      </c>
      <c r="AH171" s="44">
        <v>73.493965069851484</v>
      </c>
      <c r="AI171" s="44">
        <v>169.83337490744134</v>
      </c>
      <c r="AJ171" s="44">
        <v>0</v>
      </c>
      <c r="AK171" s="44">
        <v>246.60460622936949</v>
      </c>
      <c r="AL171" s="44">
        <v>489.9319462066623</v>
      </c>
      <c r="AM171" s="44">
        <v>101.2269107702238</v>
      </c>
      <c r="AN171" s="44">
        <v>11.983338232372938</v>
      </c>
      <c r="AO171" s="44">
        <v>0</v>
      </c>
      <c r="AP171" s="44">
        <v>0</v>
      </c>
      <c r="AQ171" s="44">
        <v>113.21024900259674</v>
      </c>
      <c r="AR171" s="44">
        <v>73.493965069851484</v>
      </c>
      <c r="AS171" s="276">
        <v>1.5404019757948475</v>
      </c>
      <c r="AT171" s="44">
        <v>101.2269107702238</v>
      </c>
      <c r="AU171" s="44">
        <v>14.184703230644045</v>
      </c>
      <c r="AV171" s="44">
        <v>0</v>
      </c>
      <c r="AW171" s="44">
        <v>0</v>
      </c>
      <c r="AX171" s="44">
        <v>115.41161400086784</v>
      </c>
      <c r="AY171" s="44">
        <v>169.83337490744134</v>
      </c>
      <c r="AZ171" s="257">
        <v>0.67955791412475208</v>
      </c>
      <c r="BA171" s="44">
        <v>101.2269107702238</v>
      </c>
      <c r="BB171" s="44">
        <v>26.168041463016984</v>
      </c>
      <c r="BC171" s="44">
        <v>0</v>
      </c>
      <c r="BD171" s="44">
        <v>0</v>
      </c>
      <c r="BE171" s="44">
        <v>127.39495223324079</v>
      </c>
      <c r="BF171" s="44">
        <v>243.32733997729281</v>
      </c>
      <c r="BG171" s="44">
        <v>82.420068032335294</v>
      </c>
      <c r="BH171" s="257">
        <v>0.52355379483920395</v>
      </c>
      <c r="BI171" s="44">
        <v>27.893705876126816</v>
      </c>
      <c r="BJ171" s="44">
        <v>64.458111671014763</v>
      </c>
      <c r="BK171" s="44">
        <v>0</v>
      </c>
      <c r="BL171" s="44">
        <v>93.595662546201012</v>
      </c>
      <c r="BM171" s="44">
        <v>185.94748009334256</v>
      </c>
      <c r="BN171" s="44">
        <v>101.2269107702238</v>
      </c>
      <c r="BO171" s="44">
        <v>-144.74289954760448</v>
      </c>
      <c r="BP171" s="44">
        <v>26.168041463016984</v>
      </c>
      <c r="BQ171" s="44">
        <v>0</v>
      </c>
      <c r="BR171" s="44">
        <v>0</v>
      </c>
      <c r="BS171" s="44">
        <v>0</v>
      </c>
      <c r="BT171" s="44">
        <v>0</v>
      </c>
      <c r="BU171" s="44">
        <v>0</v>
      </c>
      <c r="BV171" s="44">
        <v>0</v>
      </c>
      <c r="BW171" s="44">
        <v>0</v>
      </c>
      <c r="BX171" s="44">
        <v>489.9319462066623</v>
      </c>
      <c r="BY171" s="44"/>
      <c r="BZ171" s="44">
        <v>0</v>
      </c>
      <c r="CA171" s="44">
        <v>0</v>
      </c>
      <c r="CB171" s="44">
        <v>-17.347947314363694</v>
      </c>
      <c r="CC171" s="44">
        <v>489.9319462066623</v>
      </c>
      <c r="CD171" s="257">
        <v>0.20072475392000255</v>
      </c>
      <c r="CE171" s="44">
        <v>230.95106933460056</v>
      </c>
      <c r="CF171" s="44">
        <v>1.8417951810966608</v>
      </c>
      <c r="CG171" s="44">
        <v>-2.0966193992131688</v>
      </c>
      <c r="CH171" s="44">
        <v>-0.25482421811650791</v>
      </c>
      <c r="CI171" s="44">
        <v>9.2089302902669729E-2</v>
      </c>
      <c r="CJ171" s="44">
        <v>-0.10483096996065844</v>
      </c>
      <c r="CK171" s="44">
        <v>-1.2741667057988709E-2</v>
      </c>
      <c r="CL171" s="44"/>
      <c r="CM171" s="44">
        <v>-17.7424</v>
      </c>
      <c r="CN171" s="44" t="s">
        <v>547</v>
      </c>
      <c r="CO171" s="44">
        <v>0</v>
      </c>
      <c r="CP171" s="44">
        <v>0</v>
      </c>
      <c r="CQ171" s="44">
        <v>-144.74289954760448</v>
      </c>
      <c r="CR171" s="44">
        <v>0</v>
      </c>
      <c r="CS171" s="44">
        <v>0</v>
      </c>
      <c r="CT171" s="44">
        <v>-144.74289954760448</v>
      </c>
      <c r="CU171" s="44">
        <v>0</v>
      </c>
      <c r="CV171" s="44">
        <v>9999</v>
      </c>
      <c r="CW171" s="257">
        <v>0</v>
      </c>
      <c r="CX171" s="23"/>
      <c r="CY171" s="23"/>
      <c r="CZ171" s="23"/>
      <c r="DA171" s="23"/>
      <c r="DB171" s="23"/>
      <c r="DC171" s="23"/>
      <c r="DD171" s="23"/>
      <c r="DE171" s="23"/>
      <c r="DF171" s="23"/>
      <c r="DG171" s="23"/>
      <c r="DH171" s="23"/>
      <c r="DI171" s="23"/>
      <c r="DJ171" s="23"/>
      <c r="DK171" s="23"/>
      <c r="DL171" s="23"/>
      <c r="DM171" s="23"/>
      <c r="DN171" s="23"/>
      <c r="DO171" s="23"/>
      <c r="DP171" s="23"/>
      <c r="DQ171" s="23"/>
      <c r="DR171" s="23"/>
      <c r="DS171" s="23"/>
      <c r="DT171" s="23"/>
      <c r="DU171" s="23"/>
      <c r="DV171" s="23"/>
      <c r="DW171" s="23"/>
      <c r="DX171" s="23"/>
      <c r="DY171" s="23"/>
      <c r="DZ171" s="23"/>
      <c r="EA171" s="23"/>
    </row>
    <row r="172" spans="1:131">
      <c r="A172" s="23" t="s">
        <v>847</v>
      </c>
      <c r="B172" s="23" t="s">
        <v>918</v>
      </c>
      <c r="C172" s="44">
        <v>15</v>
      </c>
      <c r="D172" s="44">
        <v>0</v>
      </c>
      <c r="E172" s="44">
        <v>-10.008533333333332</v>
      </c>
      <c r="F172" s="44">
        <v>0</v>
      </c>
      <c r="G172" s="44">
        <v>0</v>
      </c>
      <c r="H172" s="44">
        <v>0</v>
      </c>
      <c r="I172" s="44" t="s">
        <v>749</v>
      </c>
      <c r="J172" s="44"/>
      <c r="K172" s="44"/>
      <c r="L172" s="44">
        <v>0</v>
      </c>
      <c r="M172" s="44">
        <v>0</v>
      </c>
      <c r="N172" s="44">
        <v>0</v>
      </c>
      <c r="O172" s="44">
        <v>-10.108618647837897</v>
      </c>
      <c r="P172" s="44">
        <v>0</v>
      </c>
      <c r="Q172" s="44">
        <v>0</v>
      </c>
      <c r="R172" s="44">
        <v>0</v>
      </c>
      <c r="S172" s="44">
        <v>0</v>
      </c>
      <c r="T172" s="44">
        <v>0</v>
      </c>
      <c r="U172" s="44">
        <v>0</v>
      </c>
      <c r="V172" s="44" t="s">
        <v>743</v>
      </c>
      <c r="W172" s="44" t="s">
        <v>743</v>
      </c>
      <c r="X172" s="44" t="s">
        <v>743</v>
      </c>
      <c r="Y172" s="44" t="s">
        <v>743</v>
      </c>
      <c r="Z172" s="44">
        <v>0</v>
      </c>
      <c r="AA172" s="44">
        <v>0</v>
      </c>
      <c r="AB172" s="44">
        <v>0</v>
      </c>
      <c r="AC172" s="44">
        <v>0</v>
      </c>
      <c r="AD172" s="44">
        <v>0</v>
      </c>
      <c r="AE172" s="44">
        <v>0</v>
      </c>
      <c r="AF172" s="44">
        <v>0</v>
      </c>
      <c r="AG172" s="44">
        <v>0</v>
      </c>
      <c r="AH172" s="44">
        <v>0</v>
      </c>
      <c r="AI172" s="44">
        <v>0</v>
      </c>
      <c r="AJ172" s="44">
        <v>0</v>
      </c>
      <c r="AK172" s="44">
        <v>0</v>
      </c>
      <c r="AL172" s="44">
        <v>0</v>
      </c>
      <c r="AM172" s="44">
        <v>0</v>
      </c>
      <c r="AN172" s="44">
        <v>0</v>
      </c>
      <c r="AO172" s="44">
        <v>0</v>
      </c>
      <c r="AP172" s="44">
        <v>0</v>
      </c>
      <c r="AQ172" s="44">
        <v>0</v>
      </c>
      <c r="AR172" s="44">
        <v>0</v>
      </c>
      <c r="AS172" s="276">
        <v>9999</v>
      </c>
      <c r="AT172" s="44">
        <v>0</v>
      </c>
      <c r="AU172" s="44">
        <v>0</v>
      </c>
      <c r="AV172" s="44">
        <v>0</v>
      </c>
      <c r="AW172" s="44">
        <v>0</v>
      </c>
      <c r="AX172" s="44">
        <v>0</v>
      </c>
      <c r="AY172" s="44">
        <v>0</v>
      </c>
      <c r="AZ172" s="276">
        <v>9999</v>
      </c>
      <c r="BA172" s="44">
        <v>0</v>
      </c>
      <c r="BB172" s="44">
        <v>0</v>
      </c>
      <c r="BC172" s="44">
        <v>0</v>
      </c>
      <c r="BD172" s="44">
        <v>0</v>
      </c>
      <c r="BE172" s="44">
        <v>0</v>
      </c>
      <c r="BF172" s="44">
        <v>0</v>
      </c>
      <c r="BG172" s="44">
        <v>9999</v>
      </c>
      <c r="BH172" s="276">
        <v>9999</v>
      </c>
      <c r="BI172" s="44">
        <v>9999</v>
      </c>
      <c r="BJ172" s="44">
        <v>9999</v>
      </c>
      <c r="BK172" s="44">
        <v>9999</v>
      </c>
      <c r="BL172" s="44">
        <v>9999</v>
      </c>
      <c r="BM172" s="44">
        <v>9999</v>
      </c>
      <c r="BN172" s="44">
        <v>0</v>
      </c>
      <c r="BO172" s="44">
        <v>-79.530594448010049</v>
      </c>
      <c r="BP172" s="44">
        <v>0</v>
      </c>
      <c r="BQ172" s="44">
        <v>0</v>
      </c>
      <c r="BR172" s="44">
        <v>0</v>
      </c>
      <c r="BS172" s="44">
        <v>0</v>
      </c>
      <c r="BT172" s="44">
        <v>0</v>
      </c>
      <c r="BU172" s="44">
        <v>0</v>
      </c>
      <c r="BV172" s="44">
        <v>0</v>
      </c>
      <c r="BW172" s="44">
        <v>0</v>
      </c>
      <c r="BX172" s="44">
        <v>0</v>
      </c>
      <c r="BY172" s="44"/>
      <c r="BZ172" s="44">
        <v>0</v>
      </c>
      <c r="CA172" s="44">
        <v>0</v>
      </c>
      <c r="CB172" s="44">
        <v>-79.530594448010049</v>
      </c>
      <c r="CC172" s="44">
        <v>0</v>
      </c>
      <c r="CD172" s="257">
        <v>0</v>
      </c>
      <c r="CE172" s="44">
        <v>9999</v>
      </c>
      <c r="CF172" s="44">
        <v>0</v>
      </c>
      <c r="CG172" s="44">
        <v>-1.1827083817970334</v>
      </c>
      <c r="CH172" s="44">
        <v>-1.1827083817970334</v>
      </c>
      <c r="CI172" s="44">
        <v>0</v>
      </c>
      <c r="CJ172" s="44">
        <v>-5.9135419089851697E-2</v>
      </c>
      <c r="CK172" s="44">
        <v>-5.9135419089851697E-2</v>
      </c>
      <c r="CL172" s="44"/>
      <c r="CM172" s="44">
        <v>-10.008533333333332</v>
      </c>
      <c r="CN172" s="44" t="s">
        <v>548</v>
      </c>
      <c r="CO172" s="44">
        <v>0</v>
      </c>
      <c r="CP172" s="44">
        <v>0</v>
      </c>
      <c r="CQ172" s="44">
        <v>-79.530594448010049</v>
      </c>
      <c r="CR172" s="44">
        <v>0</v>
      </c>
      <c r="CS172" s="44">
        <v>0</v>
      </c>
      <c r="CT172" s="44">
        <v>-79.530594448010049</v>
      </c>
      <c r="CU172" s="44">
        <v>0</v>
      </c>
      <c r="CV172" s="44">
        <v>9999</v>
      </c>
      <c r="CW172" s="257">
        <v>0</v>
      </c>
      <c r="CX172" s="23"/>
      <c r="CY172" s="23"/>
      <c r="CZ172" s="23"/>
      <c r="DA172" s="23"/>
      <c r="DB172" s="23"/>
      <c r="DC172" s="23"/>
      <c r="DD172" s="23"/>
      <c r="DE172" s="23"/>
      <c r="DF172" s="23"/>
      <c r="DG172" s="23"/>
      <c r="DH172" s="23"/>
      <c r="DI172" s="23"/>
      <c r="DJ172" s="23"/>
      <c r="DK172" s="23"/>
      <c r="DL172" s="23"/>
      <c r="DM172" s="23"/>
      <c r="DN172" s="23"/>
      <c r="DO172" s="23"/>
      <c r="DP172" s="23"/>
      <c r="DQ172" s="23"/>
      <c r="DR172" s="23"/>
      <c r="DS172" s="23"/>
      <c r="DT172" s="23"/>
      <c r="DU172" s="23"/>
      <c r="DV172" s="23"/>
      <c r="DW172" s="23"/>
      <c r="DX172" s="23"/>
      <c r="DY172" s="23"/>
      <c r="DZ172" s="23"/>
      <c r="EA172" s="23"/>
    </row>
    <row r="173" spans="1:131">
      <c r="A173" s="23" t="s">
        <v>848</v>
      </c>
      <c r="B173" s="23" t="s">
        <v>919</v>
      </c>
      <c r="C173" s="44">
        <v>15</v>
      </c>
      <c r="D173" s="44">
        <v>0</v>
      </c>
      <c r="E173" s="44">
        <v>-17.7424</v>
      </c>
      <c r="F173" s="44">
        <v>0</v>
      </c>
      <c r="G173" s="44">
        <v>0</v>
      </c>
      <c r="H173" s="44">
        <v>0</v>
      </c>
      <c r="I173" s="44" t="s">
        <v>749</v>
      </c>
      <c r="J173" s="44"/>
      <c r="K173" s="44"/>
      <c r="L173" s="44">
        <v>0</v>
      </c>
      <c r="M173" s="44">
        <v>0</v>
      </c>
      <c r="N173" s="44">
        <v>0</v>
      </c>
      <c r="O173" s="44">
        <v>-17.919823966621728</v>
      </c>
      <c r="P173" s="44">
        <v>0</v>
      </c>
      <c r="Q173" s="44">
        <v>0</v>
      </c>
      <c r="R173" s="44">
        <v>0</v>
      </c>
      <c r="S173" s="44">
        <v>0</v>
      </c>
      <c r="T173" s="44">
        <v>0</v>
      </c>
      <c r="U173" s="44">
        <v>0</v>
      </c>
      <c r="V173" s="44" t="s">
        <v>743</v>
      </c>
      <c r="W173" s="44" t="s">
        <v>743</v>
      </c>
      <c r="X173" s="44" t="s">
        <v>743</v>
      </c>
      <c r="Y173" s="44" t="s">
        <v>743</v>
      </c>
      <c r="Z173" s="44">
        <v>0</v>
      </c>
      <c r="AA173" s="44">
        <v>0</v>
      </c>
      <c r="AB173" s="44">
        <v>0</v>
      </c>
      <c r="AC173" s="44">
        <v>0</v>
      </c>
      <c r="AD173" s="44">
        <v>0</v>
      </c>
      <c r="AE173" s="44">
        <v>0</v>
      </c>
      <c r="AF173" s="44">
        <v>0</v>
      </c>
      <c r="AG173" s="44">
        <v>0</v>
      </c>
      <c r="AH173" s="44">
        <v>0</v>
      </c>
      <c r="AI173" s="44">
        <v>0</v>
      </c>
      <c r="AJ173" s="44">
        <v>0</v>
      </c>
      <c r="AK173" s="44">
        <v>0</v>
      </c>
      <c r="AL173" s="44">
        <v>0</v>
      </c>
      <c r="AM173" s="44">
        <v>0</v>
      </c>
      <c r="AN173" s="44">
        <v>0</v>
      </c>
      <c r="AO173" s="44">
        <v>0</v>
      </c>
      <c r="AP173" s="44">
        <v>0</v>
      </c>
      <c r="AQ173" s="44">
        <v>0</v>
      </c>
      <c r="AR173" s="44">
        <v>0</v>
      </c>
      <c r="AS173" s="276">
        <v>9999</v>
      </c>
      <c r="AT173" s="44">
        <v>0</v>
      </c>
      <c r="AU173" s="44">
        <v>0</v>
      </c>
      <c r="AV173" s="44">
        <v>0</v>
      </c>
      <c r="AW173" s="44">
        <v>0</v>
      </c>
      <c r="AX173" s="44">
        <v>0</v>
      </c>
      <c r="AY173" s="44">
        <v>0</v>
      </c>
      <c r="AZ173" s="276">
        <v>9999</v>
      </c>
      <c r="BA173" s="44">
        <v>0</v>
      </c>
      <c r="BB173" s="44">
        <v>0</v>
      </c>
      <c r="BC173" s="44">
        <v>0</v>
      </c>
      <c r="BD173" s="44">
        <v>0</v>
      </c>
      <c r="BE173" s="44">
        <v>0</v>
      </c>
      <c r="BF173" s="44">
        <v>0</v>
      </c>
      <c r="BG173" s="44">
        <v>9999</v>
      </c>
      <c r="BH173" s="276">
        <v>9999</v>
      </c>
      <c r="BI173" s="44">
        <v>9999</v>
      </c>
      <c r="BJ173" s="44">
        <v>9999</v>
      </c>
      <c r="BK173" s="44">
        <v>9999</v>
      </c>
      <c r="BL173" s="44">
        <v>9999</v>
      </c>
      <c r="BM173" s="44">
        <v>9999</v>
      </c>
      <c r="BN173" s="44">
        <v>0</v>
      </c>
      <c r="BO173" s="44">
        <v>-140.98605379419951</v>
      </c>
      <c r="BP173" s="44">
        <v>0</v>
      </c>
      <c r="BQ173" s="44">
        <v>0</v>
      </c>
      <c r="BR173" s="44">
        <v>0</v>
      </c>
      <c r="BS173" s="44">
        <v>0</v>
      </c>
      <c r="BT173" s="44">
        <v>0</v>
      </c>
      <c r="BU173" s="44">
        <v>0</v>
      </c>
      <c r="BV173" s="44">
        <v>0</v>
      </c>
      <c r="BW173" s="44">
        <v>0</v>
      </c>
      <c r="BX173" s="44">
        <v>0</v>
      </c>
      <c r="BY173" s="44"/>
      <c r="BZ173" s="44">
        <v>0</v>
      </c>
      <c r="CA173" s="44">
        <v>0</v>
      </c>
      <c r="CB173" s="44">
        <v>-140.98605379419951</v>
      </c>
      <c r="CC173" s="44">
        <v>0</v>
      </c>
      <c r="CD173" s="257">
        <v>0</v>
      </c>
      <c r="CE173" s="44">
        <v>9999</v>
      </c>
      <c r="CF173" s="44">
        <v>0</v>
      </c>
      <c r="CG173" s="44">
        <v>-2.0966194040947452</v>
      </c>
      <c r="CH173" s="44">
        <v>-2.0966194040947452</v>
      </c>
      <c r="CI173" s="44">
        <v>0</v>
      </c>
      <c r="CJ173" s="44">
        <v>-0.10483097020473707</v>
      </c>
      <c r="CK173" s="44">
        <v>-0.10483097020473707</v>
      </c>
      <c r="CL173" s="44"/>
      <c r="CM173" s="44">
        <v>-17.7424</v>
      </c>
      <c r="CN173" s="44" t="s">
        <v>548</v>
      </c>
      <c r="CO173" s="44">
        <v>0</v>
      </c>
      <c r="CP173" s="44">
        <v>0</v>
      </c>
      <c r="CQ173" s="44">
        <v>-140.98605379419951</v>
      </c>
      <c r="CR173" s="44">
        <v>0</v>
      </c>
      <c r="CS173" s="44">
        <v>0</v>
      </c>
      <c r="CT173" s="44">
        <v>-140.98605379419951</v>
      </c>
      <c r="CU173" s="44">
        <v>0</v>
      </c>
      <c r="CV173" s="44">
        <v>9999</v>
      </c>
      <c r="CW173" s="257">
        <v>0</v>
      </c>
      <c r="CX173" s="23"/>
      <c r="CY173" s="23"/>
      <c r="CZ173" s="23"/>
      <c r="DA173" s="23"/>
      <c r="DB173" s="23"/>
      <c r="DC173" s="23"/>
      <c r="DD173" s="23"/>
      <c r="DE173" s="23"/>
      <c r="DF173" s="23"/>
      <c r="DG173" s="23"/>
      <c r="DH173" s="23"/>
      <c r="DI173" s="23"/>
      <c r="DJ173" s="23"/>
      <c r="DK173" s="23"/>
      <c r="DL173" s="23"/>
      <c r="DM173" s="23"/>
      <c r="DN173" s="23"/>
      <c r="DO173" s="23"/>
      <c r="DP173" s="23"/>
      <c r="DQ173" s="23"/>
      <c r="DR173" s="23"/>
      <c r="DS173" s="23"/>
      <c r="DT173" s="23"/>
      <c r="DU173" s="23"/>
      <c r="DV173" s="23"/>
      <c r="DW173" s="23"/>
      <c r="DX173" s="23"/>
      <c r="DY173" s="23"/>
      <c r="DZ173" s="23"/>
      <c r="EA173" s="23"/>
    </row>
    <row r="174" spans="1:131">
      <c r="A174" s="23" t="s">
        <v>849</v>
      </c>
      <c r="B174" s="23" t="s">
        <v>920</v>
      </c>
      <c r="C174" s="44">
        <v>15</v>
      </c>
      <c r="D174" s="44">
        <v>0</v>
      </c>
      <c r="E174" s="44">
        <v>-26.841066666666666</v>
      </c>
      <c r="F174" s="44">
        <v>0</v>
      </c>
      <c r="G174" s="44">
        <v>0</v>
      </c>
      <c r="H174" s="44">
        <v>0</v>
      </c>
      <c r="I174" s="44" t="s">
        <v>750</v>
      </c>
      <c r="J174" s="44"/>
      <c r="K174" s="44"/>
      <c r="L174" s="44">
        <v>0</v>
      </c>
      <c r="M174" s="44">
        <v>0</v>
      </c>
      <c r="N174" s="44">
        <v>0</v>
      </c>
      <c r="O174" s="44">
        <v>-27.109477156599652</v>
      </c>
      <c r="P174" s="44">
        <v>0</v>
      </c>
      <c r="Q174" s="44">
        <v>0</v>
      </c>
      <c r="R174" s="44">
        <v>0</v>
      </c>
      <c r="S174" s="44">
        <v>0</v>
      </c>
      <c r="T174" s="44">
        <v>0</v>
      </c>
      <c r="U174" s="44">
        <v>0</v>
      </c>
      <c r="V174" s="44" t="s">
        <v>743</v>
      </c>
      <c r="W174" s="44" t="s">
        <v>743</v>
      </c>
      <c r="X174" s="44" t="s">
        <v>743</v>
      </c>
      <c r="Y174" s="44" t="s">
        <v>743</v>
      </c>
      <c r="Z174" s="44">
        <v>0</v>
      </c>
      <c r="AA174" s="44">
        <v>0</v>
      </c>
      <c r="AB174" s="44">
        <v>0</v>
      </c>
      <c r="AC174" s="44">
        <v>0</v>
      </c>
      <c r="AD174" s="44">
        <v>0</v>
      </c>
      <c r="AE174" s="44">
        <v>0</v>
      </c>
      <c r="AF174" s="44">
        <v>0</v>
      </c>
      <c r="AG174" s="44">
        <v>0</v>
      </c>
      <c r="AH174" s="44">
        <v>0</v>
      </c>
      <c r="AI174" s="44">
        <v>0</v>
      </c>
      <c r="AJ174" s="44">
        <v>0</v>
      </c>
      <c r="AK174" s="44">
        <v>0</v>
      </c>
      <c r="AL174" s="44">
        <v>0</v>
      </c>
      <c r="AM174" s="44">
        <v>0</v>
      </c>
      <c r="AN174" s="44">
        <v>0</v>
      </c>
      <c r="AO174" s="44">
        <v>0</v>
      </c>
      <c r="AP174" s="44">
        <v>0</v>
      </c>
      <c r="AQ174" s="44">
        <v>0</v>
      </c>
      <c r="AR174" s="44">
        <v>0</v>
      </c>
      <c r="AS174" s="276">
        <v>9999</v>
      </c>
      <c r="AT174" s="44">
        <v>0</v>
      </c>
      <c r="AU174" s="44">
        <v>0</v>
      </c>
      <c r="AV174" s="44">
        <v>0</v>
      </c>
      <c r="AW174" s="44">
        <v>0</v>
      </c>
      <c r="AX174" s="44">
        <v>0</v>
      </c>
      <c r="AY174" s="44">
        <v>0</v>
      </c>
      <c r="AZ174" s="276">
        <v>9999</v>
      </c>
      <c r="BA174" s="44">
        <v>0</v>
      </c>
      <c r="BB174" s="44">
        <v>0</v>
      </c>
      <c r="BC174" s="44">
        <v>0</v>
      </c>
      <c r="BD174" s="44">
        <v>0</v>
      </c>
      <c r="BE174" s="44">
        <v>0</v>
      </c>
      <c r="BF174" s="44">
        <v>0</v>
      </c>
      <c r="BG174" s="44">
        <v>9999</v>
      </c>
      <c r="BH174" s="276">
        <v>9999</v>
      </c>
      <c r="BI174" s="44">
        <v>9999</v>
      </c>
      <c r="BJ174" s="44">
        <v>9999</v>
      </c>
      <c r="BK174" s="44">
        <v>9999</v>
      </c>
      <c r="BL174" s="44">
        <v>9999</v>
      </c>
      <c r="BM174" s="44">
        <v>9999</v>
      </c>
      <c r="BN174" s="44">
        <v>0</v>
      </c>
      <c r="BO174" s="44">
        <v>-213.89261750229392</v>
      </c>
      <c r="BP174" s="44">
        <v>0</v>
      </c>
      <c r="BQ174" s="44">
        <v>0</v>
      </c>
      <c r="BR174" s="44">
        <v>0</v>
      </c>
      <c r="BS174" s="44">
        <v>0</v>
      </c>
      <c r="BT174" s="44">
        <v>0</v>
      </c>
      <c r="BU174" s="44">
        <v>0</v>
      </c>
      <c r="BV174" s="44">
        <v>0</v>
      </c>
      <c r="BW174" s="44">
        <v>0</v>
      </c>
      <c r="BX174" s="44">
        <v>0</v>
      </c>
      <c r="BY174" s="44"/>
      <c r="BZ174" s="44">
        <v>0</v>
      </c>
      <c r="CA174" s="44">
        <v>0</v>
      </c>
      <c r="CB174" s="44">
        <v>-213.89261750229392</v>
      </c>
      <c r="CC174" s="44">
        <v>0</v>
      </c>
      <c r="CD174" s="257">
        <v>0</v>
      </c>
      <c r="CE174" s="44">
        <v>9999</v>
      </c>
      <c r="CF174" s="44">
        <v>0</v>
      </c>
      <c r="CG174" s="44">
        <v>-3.1718088273221654</v>
      </c>
      <c r="CH174" s="44">
        <v>-3.1718088273221654</v>
      </c>
      <c r="CI174" s="44">
        <v>0</v>
      </c>
      <c r="CJ174" s="44">
        <v>-0.15859044136610798</v>
      </c>
      <c r="CK174" s="44">
        <v>-0.15859044136610798</v>
      </c>
      <c r="CL174" s="44"/>
      <c r="CM174" s="44">
        <v>-26.841066666666666</v>
      </c>
      <c r="CN174" s="44" t="s">
        <v>549</v>
      </c>
      <c r="CO174" s="44">
        <v>0</v>
      </c>
      <c r="CP174" s="44">
        <v>0</v>
      </c>
      <c r="CQ174" s="44">
        <v>-213.89261750229392</v>
      </c>
      <c r="CR174" s="44">
        <v>0</v>
      </c>
      <c r="CS174" s="44">
        <v>0</v>
      </c>
      <c r="CT174" s="44">
        <v>-213.89261750229392</v>
      </c>
      <c r="CU174" s="44">
        <v>0</v>
      </c>
      <c r="CV174" s="44">
        <v>9999</v>
      </c>
      <c r="CW174" s="257">
        <v>0</v>
      </c>
      <c r="CX174" s="23"/>
      <c r="CY174" s="23"/>
      <c r="CZ174" s="23"/>
      <c r="DA174" s="23"/>
      <c r="DB174" s="23"/>
      <c r="DC174" s="23"/>
      <c r="DD174" s="23"/>
      <c r="DE174" s="23"/>
      <c r="DF174" s="23"/>
      <c r="DG174" s="23"/>
      <c r="DH174" s="23"/>
      <c r="DI174" s="23"/>
      <c r="DJ174" s="23"/>
      <c r="DK174" s="23"/>
      <c r="DL174" s="23"/>
      <c r="DM174" s="23"/>
      <c r="DN174" s="23"/>
      <c r="DO174" s="23"/>
      <c r="DP174" s="23"/>
      <c r="DQ174" s="23"/>
      <c r="DR174" s="23"/>
      <c r="DS174" s="23"/>
      <c r="DT174" s="23"/>
      <c r="DU174" s="23"/>
      <c r="DV174" s="23"/>
      <c r="DW174" s="23"/>
      <c r="DX174" s="23"/>
      <c r="DY174" s="23"/>
      <c r="DZ174" s="23"/>
      <c r="EA174" s="23"/>
    </row>
    <row r="175" spans="1:131">
      <c r="A175" s="23" t="s">
        <v>850</v>
      </c>
      <c r="B175" s="23" t="s">
        <v>921</v>
      </c>
      <c r="C175" s="44">
        <v>15</v>
      </c>
      <c r="D175" s="44">
        <v>0</v>
      </c>
      <c r="E175" s="44">
        <v>-18.197333333333333</v>
      </c>
      <c r="F175" s="44">
        <v>0</v>
      </c>
      <c r="G175" s="44">
        <v>0</v>
      </c>
      <c r="H175" s="44">
        <v>0</v>
      </c>
      <c r="I175" s="44" t="s">
        <v>751</v>
      </c>
      <c r="J175" s="44"/>
      <c r="K175" s="44"/>
      <c r="L175" s="44">
        <v>0</v>
      </c>
      <c r="M175" s="44">
        <v>0</v>
      </c>
      <c r="N175" s="44">
        <v>0</v>
      </c>
      <c r="O175" s="44">
        <v>-18.379306427027785</v>
      </c>
      <c r="P175" s="44">
        <v>0</v>
      </c>
      <c r="Q175" s="44">
        <v>0</v>
      </c>
      <c r="R175" s="44">
        <v>0</v>
      </c>
      <c r="S175" s="44">
        <v>0</v>
      </c>
      <c r="T175" s="44">
        <v>0</v>
      </c>
      <c r="U175" s="44">
        <v>0</v>
      </c>
      <c r="V175" s="44" t="s">
        <v>743</v>
      </c>
      <c r="W175" s="44" t="s">
        <v>743</v>
      </c>
      <c r="X175" s="44" t="s">
        <v>743</v>
      </c>
      <c r="Y175" s="44" t="s">
        <v>743</v>
      </c>
      <c r="Z175" s="44">
        <v>0</v>
      </c>
      <c r="AA175" s="44">
        <v>0</v>
      </c>
      <c r="AB175" s="44">
        <v>0</v>
      </c>
      <c r="AC175" s="44">
        <v>0</v>
      </c>
      <c r="AD175" s="44">
        <v>0</v>
      </c>
      <c r="AE175" s="44">
        <v>0</v>
      </c>
      <c r="AF175" s="44">
        <v>0</v>
      </c>
      <c r="AG175" s="44">
        <v>0</v>
      </c>
      <c r="AH175" s="44">
        <v>0</v>
      </c>
      <c r="AI175" s="44">
        <v>0</v>
      </c>
      <c r="AJ175" s="44">
        <v>0</v>
      </c>
      <c r="AK175" s="44">
        <v>0</v>
      </c>
      <c r="AL175" s="44">
        <v>0</v>
      </c>
      <c r="AM175" s="44">
        <v>0</v>
      </c>
      <c r="AN175" s="44">
        <v>0</v>
      </c>
      <c r="AO175" s="44">
        <v>0</v>
      </c>
      <c r="AP175" s="44">
        <v>0</v>
      </c>
      <c r="AQ175" s="44">
        <v>0</v>
      </c>
      <c r="AR175" s="44">
        <v>0</v>
      </c>
      <c r="AS175" s="276">
        <v>9999</v>
      </c>
      <c r="AT175" s="44">
        <v>0</v>
      </c>
      <c r="AU175" s="44">
        <v>0</v>
      </c>
      <c r="AV175" s="44">
        <v>0</v>
      </c>
      <c r="AW175" s="44">
        <v>0</v>
      </c>
      <c r="AX175" s="44">
        <v>0</v>
      </c>
      <c r="AY175" s="44">
        <v>0</v>
      </c>
      <c r="AZ175" s="276">
        <v>9999</v>
      </c>
      <c r="BA175" s="44">
        <v>0</v>
      </c>
      <c r="BB175" s="44">
        <v>0</v>
      </c>
      <c r="BC175" s="44">
        <v>0</v>
      </c>
      <c r="BD175" s="44">
        <v>0</v>
      </c>
      <c r="BE175" s="44">
        <v>0</v>
      </c>
      <c r="BF175" s="44">
        <v>0</v>
      </c>
      <c r="BG175" s="44">
        <v>9999</v>
      </c>
      <c r="BH175" s="276">
        <v>9999</v>
      </c>
      <c r="BI175" s="44">
        <v>9999</v>
      </c>
      <c r="BJ175" s="44">
        <v>9999</v>
      </c>
      <c r="BK175" s="44">
        <v>9999</v>
      </c>
      <c r="BL175" s="44">
        <v>9999</v>
      </c>
      <c r="BM175" s="44">
        <v>9999</v>
      </c>
      <c r="BN175" s="44">
        <v>0</v>
      </c>
      <c r="BO175" s="44">
        <v>-142.66760700385581</v>
      </c>
      <c r="BP175" s="44">
        <v>0</v>
      </c>
      <c r="BQ175" s="44">
        <v>0</v>
      </c>
      <c r="BR175" s="44">
        <v>0</v>
      </c>
      <c r="BS175" s="44">
        <v>0</v>
      </c>
      <c r="BT175" s="44">
        <v>0</v>
      </c>
      <c r="BU175" s="44">
        <v>0</v>
      </c>
      <c r="BV175" s="44">
        <v>0</v>
      </c>
      <c r="BW175" s="44">
        <v>0</v>
      </c>
      <c r="BX175" s="44">
        <v>0</v>
      </c>
      <c r="BY175" s="44"/>
      <c r="BZ175" s="44">
        <v>0</v>
      </c>
      <c r="CA175" s="44">
        <v>0</v>
      </c>
      <c r="CB175" s="44">
        <v>-142.66760700385581</v>
      </c>
      <c r="CC175" s="44">
        <v>0</v>
      </c>
      <c r="CD175" s="257">
        <v>0</v>
      </c>
      <c r="CE175" s="44">
        <v>9999</v>
      </c>
      <c r="CF175" s="44">
        <v>0</v>
      </c>
      <c r="CG175" s="44">
        <v>-2.1503788519622464</v>
      </c>
      <c r="CH175" s="44">
        <v>-2.1503788519622464</v>
      </c>
      <c r="CI175" s="44">
        <v>0</v>
      </c>
      <c r="CJ175" s="44">
        <v>-0.10751894259811252</v>
      </c>
      <c r="CK175" s="44">
        <v>-0.10751894259811252</v>
      </c>
      <c r="CL175" s="44"/>
      <c r="CM175" s="44">
        <v>-18.197333333333333</v>
      </c>
      <c r="CN175" s="44" t="s">
        <v>550</v>
      </c>
      <c r="CO175" s="44">
        <v>0</v>
      </c>
      <c r="CP175" s="44">
        <v>0</v>
      </c>
      <c r="CQ175" s="44">
        <v>-142.66760700385581</v>
      </c>
      <c r="CR175" s="44">
        <v>0</v>
      </c>
      <c r="CS175" s="44">
        <v>0</v>
      </c>
      <c r="CT175" s="44">
        <v>-142.66760700385581</v>
      </c>
      <c r="CU175" s="44">
        <v>0</v>
      </c>
      <c r="CV175" s="44">
        <v>9999</v>
      </c>
      <c r="CW175" s="257">
        <v>0</v>
      </c>
      <c r="CX175" s="23"/>
      <c r="CY175" s="23"/>
      <c r="CZ175" s="23"/>
      <c r="DA175" s="23"/>
      <c r="DB175" s="23"/>
      <c r="DC175" s="23"/>
      <c r="DD175" s="23"/>
      <c r="DE175" s="23"/>
      <c r="DF175" s="23"/>
      <c r="DG175" s="23"/>
      <c r="DH175" s="23"/>
      <c r="DI175" s="23"/>
      <c r="DJ175" s="23"/>
      <c r="DK175" s="23"/>
      <c r="DL175" s="23"/>
      <c r="DM175" s="23"/>
      <c r="DN175" s="23"/>
      <c r="DO175" s="23"/>
      <c r="DP175" s="23"/>
      <c r="DQ175" s="23"/>
      <c r="DR175" s="23"/>
      <c r="DS175" s="23"/>
      <c r="DT175" s="23"/>
      <c r="DU175" s="23"/>
      <c r="DV175" s="23"/>
      <c r="DW175" s="23"/>
      <c r="DX175" s="23"/>
      <c r="DY175" s="23"/>
      <c r="DZ175" s="23"/>
      <c r="EA175" s="23"/>
    </row>
    <row r="176" spans="1:131">
      <c r="A176" s="23" t="s">
        <v>851</v>
      </c>
      <c r="B176" s="23" t="s">
        <v>922</v>
      </c>
      <c r="C176" s="44">
        <v>15</v>
      </c>
      <c r="D176" s="44">
        <v>0</v>
      </c>
      <c r="E176" s="44">
        <v>-32.755199999999995</v>
      </c>
      <c r="F176" s="44">
        <v>0</v>
      </c>
      <c r="G176" s="44">
        <v>0</v>
      </c>
      <c r="H176" s="44">
        <v>0</v>
      </c>
      <c r="I176" s="44" t="s">
        <v>752</v>
      </c>
      <c r="J176" s="44"/>
      <c r="K176" s="44"/>
      <c r="L176" s="44">
        <v>0</v>
      </c>
      <c r="M176" s="44">
        <v>0</v>
      </c>
      <c r="N176" s="44">
        <v>0</v>
      </c>
      <c r="O176" s="44">
        <v>-33.082751999999992</v>
      </c>
      <c r="P176" s="44">
        <v>0</v>
      </c>
      <c r="Q176" s="44">
        <v>0</v>
      </c>
      <c r="R176" s="44">
        <v>0</v>
      </c>
      <c r="S176" s="44">
        <v>0</v>
      </c>
      <c r="T176" s="44">
        <v>0</v>
      </c>
      <c r="U176" s="44">
        <v>0</v>
      </c>
      <c r="V176" s="44" t="s">
        <v>743</v>
      </c>
      <c r="W176" s="44" t="s">
        <v>743</v>
      </c>
      <c r="X176" s="44" t="s">
        <v>743</v>
      </c>
      <c r="Y176" s="44" t="s">
        <v>743</v>
      </c>
      <c r="Z176" s="44">
        <v>0</v>
      </c>
      <c r="AA176" s="44">
        <v>0</v>
      </c>
      <c r="AB176" s="44">
        <v>0</v>
      </c>
      <c r="AC176" s="44">
        <v>0</v>
      </c>
      <c r="AD176" s="44">
        <v>0</v>
      </c>
      <c r="AE176" s="44">
        <v>0</v>
      </c>
      <c r="AF176" s="44">
        <v>0</v>
      </c>
      <c r="AG176" s="44">
        <v>0</v>
      </c>
      <c r="AH176" s="44">
        <v>0</v>
      </c>
      <c r="AI176" s="44">
        <v>0</v>
      </c>
      <c r="AJ176" s="44">
        <v>0</v>
      </c>
      <c r="AK176" s="44">
        <v>0</v>
      </c>
      <c r="AL176" s="44">
        <v>0</v>
      </c>
      <c r="AM176" s="44">
        <v>0</v>
      </c>
      <c r="AN176" s="44">
        <v>0</v>
      </c>
      <c r="AO176" s="44">
        <v>0</v>
      </c>
      <c r="AP176" s="44">
        <v>0</v>
      </c>
      <c r="AQ176" s="44">
        <v>0</v>
      </c>
      <c r="AR176" s="44">
        <v>0</v>
      </c>
      <c r="AS176" s="276">
        <v>9999</v>
      </c>
      <c r="AT176" s="44">
        <v>0</v>
      </c>
      <c r="AU176" s="44">
        <v>0</v>
      </c>
      <c r="AV176" s="44">
        <v>0</v>
      </c>
      <c r="AW176" s="44">
        <v>0</v>
      </c>
      <c r="AX176" s="44">
        <v>0</v>
      </c>
      <c r="AY176" s="44">
        <v>0</v>
      </c>
      <c r="AZ176" s="276">
        <v>9999</v>
      </c>
      <c r="BA176" s="44">
        <v>0</v>
      </c>
      <c r="BB176" s="44">
        <v>0</v>
      </c>
      <c r="BC176" s="44">
        <v>0</v>
      </c>
      <c r="BD176" s="44">
        <v>0</v>
      </c>
      <c r="BE176" s="44">
        <v>0</v>
      </c>
      <c r="BF176" s="44">
        <v>0</v>
      </c>
      <c r="BG176" s="44">
        <v>9999</v>
      </c>
      <c r="BH176" s="276">
        <v>9999</v>
      </c>
      <c r="BI176" s="44">
        <v>9999</v>
      </c>
      <c r="BJ176" s="44">
        <v>9999</v>
      </c>
      <c r="BK176" s="44">
        <v>9999</v>
      </c>
      <c r="BL176" s="44">
        <v>9999</v>
      </c>
      <c r="BM176" s="44">
        <v>9999</v>
      </c>
      <c r="BN176" s="44">
        <v>0</v>
      </c>
      <c r="BO176" s="44">
        <v>-243.63062456852035</v>
      </c>
      <c r="BP176" s="44">
        <v>0</v>
      </c>
      <c r="BQ176" s="44">
        <v>0</v>
      </c>
      <c r="BR176" s="44">
        <v>0</v>
      </c>
      <c r="BS176" s="44">
        <v>0</v>
      </c>
      <c r="BT176" s="44">
        <v>0</v>
      </c>
      <c r="BU176" s="44">
        <v>0</v>
      </c>
      <c r="BV176" s="44">
        <v>0</v>
      </c>
      <c r="BW176" s="44">
        <v>0</v>
      </c>
      <c r="BX176" s="44">
        <v>0</v>
      </c>
      <c r="BY176" s="44"/>
      <c r="BZ176" s="44">
        <v>0</v>
      </c>
      <c r="CA176" s="44">
        <v>0</v>
      </c>
      <c r="CB176" s="44">
        <v>-243.63062456852035</v>
      </c>
      <c r="CC176" s="44">
        <v>0</v>
      </c>
      <c r="CD176" s="257">
        <v>0</v>
      </c>
      <c r="CE176" s="44">
        <v>9999</v>
      </c>
      <c r="CF176" s="44">
        <v>0</v>
      </c>
      <c r="CG176" s="44">
        <v>-3.8706819839999973</v>
      </c>
      <c r="CH176" s="44">
        <v>-3.8706819839999973</v>
      </c>
      <c r="CI176" s="44">
        <v>0</v>
      </c>
      <c r="CJ176" s="44">
        <v>-0.1935340992</v>
      </c>
      <c r="CK176" s="44">
        <v>-0.1935340992</v>
      </c>
      <c r="CL176" s="44"/>
      <c r="CM176" s="44">
        <v>-32.755199999999995</v>
      </c>
      <c r="CN176" s="44" t="s">
        <v>551</v>
      </c>
      <c r="CO176" s="44">
        <v>0</v>
      </c>
      <c r="CP176" s="44">
        <v>0</v>
      </c>
      <c r="CQ176" s="44">
        <v>-243.63062456852035</v>
      </c>
      <c r="CR176" s="44">
        <v>0</v>
      </c>
      <c r="CS176" s="44">
        <v>0</v>
      </c>
      <c r="CT176" s="44">
        <v>-243.63062456852035</v>
      </c>
      <c r="CU176" s="44">
        <v>0</v>
      </c>
      <c r="CV176" s="44">
        <v>9999</v>
      </c>
      <c r="CW176" s="257">
        <v>0</v>
      </c>
      <c r="CX176" s="23"/>
      <c r="CY176" s="23"/>
      <c r="CZ176" s="23"/>
      <c r="DA176" s="23"/>
      <c r="DB176" s="23"/>
      <c r="DC176" s="23"/>
      <c r="DD176" s="23"/>
      <c r="DE176" s="23"/>
      <c r="DF176" s="23"/>
      <c r="DG176" s="23"/>
      <c r="DH176" s="23"/>
      <c r="DI176" s="23"/>
      <c r="DJ176" s="23"/>
      <c r="DK176" s="23"/>
      <c r="DL176" s="23"/>
      <c r="DM176" s="23"/>
      <c r="DN176" s="23"/>
      <c r="DO176" s="23"/>
      <c r="DP176" s="23"/>
      <c r="DQ176" s="23"/>
      <c r="DR176" s="23"/>
      <c r="DS176" s="23"/>
      <c r="DT176" s="23"/>
      <c r="DU176" s="23"/>
      <c r="DV176" s="23"/>
      <c r="DW176" s="23"/>
      <c r="DX176" s="23"/>
      <c r="DY176" s="23"/>
      <c r="DZ176" s="23"/>
      <c r="EA176" s="23"/>
    </row>
    <row r="177" spans="1:131">
      <c r="A177" s="23" t="s">
        <v>852</v>
      </c>
      <c r="B177" s="23" t="s">
        <v>923</v>
      </c>
      <c r="C177" s="44">
        <v>15</v>
      </c>
      <c r="D177" s="44">
        <v>0</v>
      </c>
      <c r="E177" s="44">
        <v>-18.197333333333333</v>
      </c>
      <c r="F177" s="44">
        <v>0</v>
      </c>
      <c r="G177" s="44">
        <v>0</v>
      </c>
      <c r="H177" s="44">
        <v>0</v>
      </c>
      <c r="I177" s="44" t="s">
        <v>752</v>
      </c>
      <c r="J177" s="44"/>
      <c r="K177" s="44"/>
      <c r="L177" s="44">
        <v>0</v>
      </c>
      <c r="M177" s="44">
        <v>0</v>
      </c>
      <c r="N177" s="44">
        <v>0</v>
      </c>
      <c r="O177" s="44">
        <v>-18.379306666666665</v>
      </c>
      <c r="P177" s="44">
        <v>0</v>
      </c>
      <c r="Q177" s="44">
        <v>0</v>
      </c>
      <c r="R177" s="44">
        <v>0</v>
      </c>
      <c r="S177" s="44">
        <v>0</v>
      </c>
      <c r="T177" s="44">
        <v>0</v>
      </c>
      <c r="U177" s="44">
        <v>0</v>
      </c>
      <c r="V177" s="44" t="s">
        <v>743</v>
      </c>
      <c r="W177" s="44" t="s">
        <v>743</v>
      </c>
      <c r="X177" s="44" t="s">
        <v>743</v>
      </c>
      <c r="Y177" s="44" t="s">
        <v>743</v>
      </c>
      <c r="Z177" s="44">
        <v>0</v>
      </c>
      <c r="AA177" s="44">
        <v>0</v>
      </c>
      <c r="AB177" s="44">
        <v>0</v>
      </c>
      <c r="AC177" s="44">
        <v>0</v>
      </c>
      <c r="AD177" s="44">
        <v>0</v>
      </c>
      <c r="AE177" s="44">
        <v>0</v>
      </c>
      <c r="AF177" s="44">
        <v>0</v>
      </c>
      <c r="AG177" s="44">
        <v>0</v>
      </c>
      <c r="AH177" s="44">
        <v>0</v>
      </c>
      <c r="AI177" s="44">
        <v>0</v>
      </c>
      <c r="AJ177" s="44">
        <v>0</v>
      </c>
      <c r="AK177" s="44">
        <v>0</v>
      </c>
      <c r="AL177" s="44">
        <v>0</v>
      </c>
      <c r="AM177" s="44">
        <v>0</v>
      </c>
      <c r="AN177" s="44">
        <v>0</v>
      </c>
      <c r="AO177" s="44">
        <v>0</v>
      </c>
      <c r="AP177" s="44">
        <v>0</v>
      </c>
      <c r="AQ177" s="44">
        <v>0</v>
      </c>
      <c r="AR177" s="44">
        <v>0</v>
      </c>
      <c r="AS177" s="276">
        <v>9999</v>
      </c>
      <c r="AT177" s="44">
        <v>0</v>
      </c>
      <c r="AU177" s="44">
        <v>0</v>
      </c>
      <c r="AV177" s="44">
        <v>0</v>
      </c>
      <c r="AW177" s="44">
        <v>0</v>
      </c>
      <c r="AX177" s="44">
        <v>0</v>
      </c>
      <c r="AY177" s="44">
        <v>0</v>
      </c>
      <c r="AZ177" s="276">
        <v>9999</v>
      </c>
      <c r="BA177" s="44">
        <v>0</v>
      </c>
      <c r="BB177" s="44">
        <v>0</v>
      </c>
      <c r="BC177" s="44">
        <v>0</v>
      </c>
      <c r="BD177" s="44">
        <v>0</v>
      </c>
      <c r="BE177" s="44">
        <v>0</v>
      </c>
      <c r="BF177" s="44">
        <v>0</v>
      </c>
      <c r="BG177" s="44">
        <v>9999</v>
      </c>
      <c r="BH177" s="276">
        <v>9999</v>
      </c>
      <c r="BI177" s="44">
        <v>9999</v>
      </c>
      <c r="BJ177" s="44">
        <v>9999</v>
      </c>
      <c r="BK177" s="44">
        <v>9999</v>
      </c>
      <c r="BL177" s="44">
        <v>9999</v>
      </c>
      <c r="BM177" s="44">
        <v>9999</v>
      </c>
      <c r="BN177" s="44">
        <v>0</v>
      </c>
      <c r="BO177" s="44">
        <v>-135.35034698251158</v>
      </c>
      <c r="BP177" s="44">
        <v>0</v>
      </c>
      <c r="BQ177" s="44">
        <v>0</v>
      </c>
      <c r="BR177" s="44">
        <v>0</v>
      </c>
      <c r="BS177" s="44">
        <v>0</v>
      </c>
      <c r="BT177" s="44">
        <v>0</v>
      </c>
      <c r="BU177" s="44">
        <v>0</v>
      </c>
      <c r="BV177" s="44">
        <v>0</v>
      </c>
      <c r="BW177" s="44">
        <v>0</v>
      </c>
      <c r="BX177" s="44">
        <v>0</v>
      </c>
      <c r="BY177" s="44"/>
      <c r="BZ177" s="44">
        <v>0</v>
      </c>
      <c r="CA177" s="44">
        <v>0</v>
      </c>
      <c r="CB177" s="44">
        <v>-135.35034698251158</v>
      </c>
      <c r="CC177" s="44">
        <v>0</v>
      </c>
      <c r="CD177" s="257">
        <v>0</v>
      </c>
      <c r="CE177" s="44">
        <v>9999</v>
      </c>
      <c r="CF177" s="44">
        <v>0</v>
      </c>
      <c r="CG177" s="44">
        <v>-2.1503788799999999</v>
      </c>
      <c r="CH177" s="44">
        <v>-2.1503788799999999</v>
      </c>
      <c r="CI177" s="44">
        <v>0</v>
      </c>
      <c r="CJ177" s="44">
        <v>-0.10751894399999999</v>
      </c>
      <c r="CK177" s="44">
        <v>-0.10751894399999999</v>
      </c>
      <c r="CL177" s="44"/>
      <c r="CM177" s="44">
        <v>-18.197333333333333</v>
      </c>
      <c r="CN177" s="44" t="s">
        <v>551</v>
      </c>
      <c r="CO177" s="44">
        <v>0</v>
      </c>
      <c r="CP177" s="44">
        <v>0</v>
      </c>
      <c r="CQ177" s="44">
        <v>-135.35034698251158</v>
      </c>
      <c r="CR177" s="44">
        <v>0</v>
      </c>
      <c r="CS177" s="44">
        <v>0</v>
      </c>
      <c r="CT177" s="44">
        <v>-135.35034698251158</v>
      </c>
      <c r="CU177" s="44">
        <v>0</v>
      </c>
      <c r="CV177" s="44">
        <v>9999</v>
      </c>
      <c r="CW177" s="257">
        <v>0</v>
      </c>
      <c r="CX177" s="23"/>
      <c r="CY177" s="23"/>
      <c r="CZ177" s="23"/>
      <c r="DA177" s="23"/>
      <c r="DB177" s="23"/>
      <c r="DC177" s="23"/>
      <c r="DD177" s="23"/>
      <c r="DE177" s="23"/>
      <c r="DF177" s="23"/>
      <c r="DG177" s="23"/>
      <c r="DH177" s="23"/>
      <c r="DI177" s="23"/>
      <c r="DJ177" s="23"/>
      <c r="DK177" s="23"/>
      <c r="DL177" s="23"/>
      <c r="DM177" s="23"/>
      <c r="DN177" s="23"/>
      <c r="DO177" s="23"/>
      <c r="DP177" s="23"/>
      <c r="DQ177" s="23"/>
      <c r="DR177" s="23"/>
      <c r="DS177" s="23"/>
      <c r="DT177" s="23"/>
      <c r="DU177" s="23"/>
      <c r="DV177" s="23"/>
      <c r="DW177" s="23"/>
      <c r="DX177" s="23"/>
      <c r="DY177" s="23"/>
      <c r="DZ177" s="23"/>
      <c r="EA177" s="23"/>
    </row>
    <row r="178" spans="1:131">
      <c r="A178" s="23" t="s">
        <v>853</v>
      </c>
      <c r="B178" s="23" t="s">
        <v>924</v>
      </c>
      <c r="C178" s="44">
        <v>15</v>
      </c>
      <c r="D178" s="44">
        <v>0</v>
      </c>
      <c r="E178" s="44">
        <v>-8.1887999999999987</v>
      </c>
      <c r="F178" s="44">
        <v>0</v>
      </c>
      <c r="G178" s="44">
        <v>0</v>
      </c>
      <c r="H178" s="44">
        <v>0</v>
      </c>
      <c r="I178" s="44" t="s">
        <v>753</v>
      </c>
      <c r="J178" s="44"/>
      <c r="K178" s="44"/>
      <c r="L178" s="44">
        <v>0</v>
      </c>
      <c r="M178" s="44">
        <v>0</v>
      </c>
      <c r="N178" s="44">
        <v>0</v>
      </c>
      <c r="O178" s="44">
        <v>-8.270688046216069</v>
      </c>
      <c r="P178" s="44">
        <v>0</v>
      </c>
      <c r="Q178" s="44">
        <v>0</v>
      </c>
      <c r="R178" s="44">
        <v>0</v>
      </c>
      <c r="S178" s="44">
        <v>0</v>
      </c>
      <c r="T178" s="44">
        <v>0</v>
      </c>
      <c r="U178" s="44">
        <v>0</v>
      </c>
      <c r="V178" s="44" t="s">
        <v>743</v>
      </c>
      <c r="W178" s="44" t="s">
        <v>743</v>
      </c>
      <c r="X178" s="44" t="s">
        <v>743</v>
      </c>
      <c r="Y178" s="44" t="s">
        <v>743</v>
      </c>
      <c r="Z178" s="44">
        <v>0</v>
      </c>
      <c r="AA178" s="44">
        <v>0</v>
      </c>
      <c r="AB178" s="44">
        <v>0</v>
      </c>
      <c r="AC178" s="44">
        <v>0</v>
      </c>
      <c r="AD178" s="44">
        <v>0</v>
      </c>
      <c r="AE178" s="44">
        <v>0</v>
      </c>
      <c r="AF178" s="44">
        <v>0</v>
      </c>
      <c r="AG178" s="44">
        <v>0</v>
      </c>
      <c r="AH178" s="44">
        <v>0</v>
      </c>
      <c r="AI178" s="44">
        <v>0</v>
      </c>
      <c r="AJ178" s="44">
        <v>0</v>
      </c>
      <c r="AK178" s="44">
        <v>0</v>
      </c>
      <c r="AL178" s="44">
        <v>0</v>
      </c>
      <c r="AM178" s="44">
        <v>0</v>
      </c>
      <c r="AN178" s="44">
        <v>0</v>
      </c>
      <c r="AO178" s="44">
        <v>0</v>
      </c>
      <c r="AP178" s="44">
        <v>0</v>
      </c>
      <c r="AQ178" s="44">
        <v>0</v>
      </c>
      <c r="AR178" s="44">
        <v>0</v>
      </c>
      <c r="AS178" s="276">
        <v>9999</v>
      </c>
      <c r="AT178" s="44">
        <v>0</v>
      </c>
      <c r="AU178" s="44">
        <v>0</v>
      </c>
      <c r="AV178" s="44">
        <v>0</v>
      </c>
      <c r="AW178" s="44">
        <v>0</v>
      </c>
      <c r="AX178" s="44">
        <v>0</v>
      </c>
      <c r="AY178" s="44">
        <v>0</v>
      </c>
      <c r="AZ178" s="276">
        <v>9999</v>
      </c>
      <c r="BA178" s="44">
        <v>0</v>
      </c>
      <c r="BB178" s="44">
        <v>0</v>
      </c>
      <c r="BC178" s="44">
        <v>0</v>
      </c>
      <c r="BD178" s="44">
        <v>0</v>
      </c>
      <c r="BE178" s="44">
        <v>0</v>
      </c>
      <c r="BF178" s="44">
        <v>0</v>
      </c>
      <c r="BG178" s="44">
        <v>9999</v>
      </c>
      <c r="BH178" s="276">
        <v>9999</v>
      </c>
      <c r="BI178" s="44">
        <v>9999</v>
      </c>
      <c r="BJ178" s="44">
        <v>9999</v>
      </c>
      <c r="BK178" s="44">
        <v>9999</v>
      </c>
      <c r="BL178" s="44">
        <v>9999</v>
      </c>
      <c r="BM178" s="44">
        <v>9999</v>
      </c>
      <c r="BN178" s="44">
        <v>0</v>
      </c>
      <c r="BO178" s="44">
        <v>-64.605972635995229</v>
      </c>
      <c r="BP178" s="44">
        <v>0</v>
      </c>
      <c r="BQ178" s="44">
        <v>0</v>
      </c>
      <c r="BR178" s="44">
        <v>0</v>
      </c>
      <c r="BS178" s="44">
        <v>0</v>
      </c>
      <c r="BT178" s="44">
        <v>0</v>
      </c>
      <c r="BU178" s="44">
        <v>0</v>
      </c>
      <c r="BV178" s="44">
        <v>0</v>
      </c>
      <c r="BW178" s="44">
        <v>0</v>
      </c>
      <c r="BX178" s="44">
        <v>0</v>
      </c>
      <c r="BY178" s="44"/>
      <c r="BZ178" s="44">
        <v>0</v>
      </c>
      <c r="CA178" s="44">
        <v>0</v>
      </c>
      <c r="CB178" s="44">
        <v>-64.605972635995229</v>
      </c>
      <c r="CC178" s="44">
        <v>0</v>
      </c>
      <c r="CD178" s="257">
        <v>0</v>
      </c>
      <c r="CE178" s="44">
        <v>9999</v>
      </c>
      <c r="CF178" s="44">
        <v>0</v>
      </c>
      <c r="CG178" s="44">
        <v>-0.96767050140727873</v>
      </c>
      <c r="CH178" s="44">
        <v>-0.96767050140727873</v>
      </c>
      <c r="CI178" s="44">
        <v>0</v>
      </c>
      <c r="CJ178" s="44">
        <v>-4.8383525070364003E-2</v>
      </c>
      <c r="CK178" s="44">
        <v>-4.8383525070364003E-2</v>
      </c>
      <c r="CL178" s="44"/>
      <c r="CM178" s="44">
        <v>-8.1887999999999987</v>
      </c>
      <c r="CN178" s="44" t="s">
        <v>552</v>
      </c>
      <c r="CO178" s="44">
        <v>0</v>
      </c>
      <c r="CP178" s="44">
        <v>0</v>
      </c>
      <c r="CQ178" s="44">
        <v>-64.605972635995229</v>
      </c>
      <c r="CR178" s="44">
        <v>0</v>
      </c>
      <c r="CS178" s="44">
        <v>0</v>
      </c>
      <c r="CT178" s="44">
        <v>-64.605972635995229</v>
      </c>
      <c r="CU178" s="44">
        <v>0</v>
      </c>
      <c r="CV178" s="44">
        <v>9999</v>
      </c>
      <c r="CW178" s="257">
        <v>0</v>
      </c>
      <c r="CX178" s="23"/>
      <c r="CY178" s="23"/>
      <c r="CZ178" s="23"/>
      <c r="DA178" s="23"/>
      <c r="DB178" s="23"/>
      <c r="DC178" s="23"/>
      <c r="DD178" s="23"/>
      <c r="DE178" s="23"/>
      <c r="DF178" s="23"/>
      <c r="DG178" s="23"/>
      <c r="DH178" s="23"/>
      <c r="DI178" s="23"/>
      <c r="DJ178" s="23"/>
      <c r="DK178" s="23"/>
      <c r="DL178" s="23"/>
      <c r="DM178" s="23"/>
      <c r="DN178" s="23"/>
      <c r="DO178" s="23"/>
      <c r="DP178" s="23"/>
      <c r="DQ178" s="23"/>
      <c r="DR178" s="23"/>
      <c r="DS178" s="23"/>
      <c r="DT178" s="23"/>
      <c r="DU178" s="23"/>
      <c r="DV178" s="23"/>
      <c r="DW178" s="23"/>
      <c r="DX178" s="23"/>
      <c r="DY178" s="23"/>
      <c r="DZ178" s="23"/>
      <c r="EA178" s="23"/>
    </row>
    <row r="179" spans="1:131">
      <c r="A179" s="23" t="s">
        <v>793</v>
      </c>
      <c r="B179" s="23" t="s">
        <v>925</v>
      </c>
      <c r="C179" s="44">
        <v>15</v>
      </c>
      <c r="D179" s="44">
        <v>522.30162629908216</v>
      </c>
      <c r="E179" s="44">
        <v>-8.1887999999999987</v>
      </c>
      <c r="F179" s="44">
        <v>562.77379746838631</v>
      </c>
      <c r="G179" s="44">
        <v>0</v>
      </c>
      <c r="H179" s="44">
        <v>0</v>
      </c>
      <c r="I179" s="44" t="s">
        <v>753</v>
      </c>
      <c r="J179" s="44"/>
      <c r="K179" s="44"/>
      <c r="L179" s="44">
        <v>561.32896019784459</v>
      </c>
      <c r="M179" s="44">
        <v>8.934039185300767E-2</v>
      </c>
      <c r="N179" s="44">
        <v>8.8695572968737632E-2</v>
      </c>
      <c r="O179" s="44">
        <v>-8.270688046216069</v>
      </c>
      <c r="P179" s="44">
        <v>0</v>
      </c>
      <c r="Q179" s="44">
        <v>0</v>
      </c>
      <c r="R179" s="44">
        <v>112.22461303019217</v>
      </c>
      <c r="S179" s="44">
        <v>259.33401144548799</v>
      </c>
      <c r="T179" s="44">
        <v>0</v>
      </c>
      <c r="U179" s="44">
        <v>376.56298009299712</v>
      </c>
      <c r="V179" s="44" t="s">
        <v>743</v>
      </c>
      <c r="W179" s="44" t="s">
        <v>743</v>
      </c>
      <c r="X179" s="44" t="s">
        <v>743</v>
      </c>
      <c r="Y179" s="44" t="s">
        <v>743</v>
      </c>
      <c r="Z179" s="44">
        <v>0</v>
      </c>
      <c r="AA179" s="44">
        <v>0</v>
      </c>
      <c r="AB179" s="44">
        <v>0</v>
      </c>
      <c r="AC179" s="44">
        <v>0</v>
      </c>
      <c r="AD179" s="44">
        <v>0</v>
      </c>
      <c r="AE179" s="44">
        <v>0</v>
      </c>
      <c r="AF179" s="44">
        <v>0</v>
      </c>
      <c r="AG179" s="44">
        <v>0</v>
      </c>
      <c r="AH179" s="44">
        <v>112.22461303019217</v>
      </c>
      <c r="AI179" s="44">
        <v>259.33401144548799</v>
      </c>
      <c r="AJ179" s="44">
        <v>0</v>
      </c>
      <c r="AK179" s="44">
        <v>376.56298009299712</v>
      </c>
      <c r="AL179" s="44">
        <v>748.1216045686773</v>
      </c>
      <c r="AM179" s="44">
        <v>292.23521265007736</v>
      </c>
      <c r="AN179" s="44">
        <v>31.568292107811331</v>
      </c>
      <c r="AO179" s="44">
        <v>0</v>
      </c>
      <c r="AP179" s="44">
        <v>0</v>
      </c>
      <c r="AQ179" s="44">
        <v>323.80350475788867</v>
      </c>
      <c r="AR179" s="44">
        <v>112.22461303019217</v>
      </c>
      <c r="AS179" s="276">
        <v>2.8853162957289475</v>
      </c>
      <c r="AT179" s="44">
        <v>292.23521265007736</v>
      </c>
      <c r="AU179" s="44">
        <v>37.367455241970198</v>
      </c>
      <c r="AV179" s="44">
        <v>0</v>
      </c>
      <c r="AW179" s="44">
        <v>0</v>
      </c>
      <c r="AX179" s="44">
        <v>329.60266789204758</v>
      </c>
      <c r="AY179" s="44">
        <v>259.33401144548799</v>
      </c>
      <c r="AZ179" s="276">
        <v>1.2709581209764693</v>
      </c>
      <c r="BA179" s="44">
        <v>292.23521265007736</v>
      </c>
      <c r="BB179" s="44">
        <v>68.935747349781536</v>
      </c>
      <c r="BC179" s="44">
        <v>0</v>
      </c>
      <c r="BD179" s="44">
        <v>0</v>
      </c>
      <c r="BE179" s="44">
        <v>361.17095999985889</v>
      </c>
      <c r="BF179" s="44">
        <v>371.55862447568018</v>
      </c>
      <c r="BG179" s="44">
        <v>39.669289431567627</v>
      </c>
      <c r="BH179" s="257">
        <v>0.97204299996944032</v>
      </c>
      <c r="BI179" s="44">
        <v>14.710952119420501</v>
      </c>
      <c r="BJ179" s="44">
        <v>33.994772824794197</v>
      </c>
      <c r="BK179" s="44">
        <v>0</v>
      </c>
      <c r="BL179" s="44">
        <v>49.3617203973253</v>
      </c>
      <c r="BM179" s="44">
        <v>98.067445341539994</v>
      </c>
      <c r="BN179" s="44">
        <v>292.23521265007736</v>
      </c>
      <c r="BO179" s="44">
        <v>-64.605972635995229</v>
      </c>
      <c r="BP179" s="44">
        <v>68.935747349781536</v>
      </c>
      <c r="BQ179" s="44">
        <v>0</v>
      </c>
      <c r="BR179" s="44">
        <v>0</v>
      </c>
      <c r="BS179" s="44">
        <v>0</v>
      </c>
      <c r="BT179" s="44">
        <v>0</v>
      </c>
      <c r="BU179" s="44">
        <v>0</v>
      </c>
      <c r="BV179" s="44">
        <v>0</v>
      </c>
      <c r="BW179" s="44">
        <v>0</v>
      </c>
      <c r="BX179" s="44">
        <v>748.1216045686773</v>
      </c>
      <c r="BY179" s="44"/>
      <c r="BZ179" s="44">
        <v>0</v>
      </c>
      <c r="CA179" s="44">
        <v>0</v>
      </c>
      <c r="CB179" s="44">
        <v>296.56498736386368</v>
      </c>
      <c r="CC179" s="44">
        <v>748.1216045686773</v>
      </c>
      <c r="CD179" s="257">
        <v>0.44439363217141542</v>
      </c>
      <c r="CE179" s="44">
        <v>97.499877258366908</v>
      </c>
      <c r="CF179" s="44">
        <v>5.3326724950505442</v>
      </c>
      <c r="CG179" s="44">
        <v>-0.96767050140727873</v>
      </c>
      <c r="CH179" s="44">
        <v>4.3650019936432658</v>
      </c>
      <c r="CI179" s="44">
        <v>0.26663125609397609</v>
      </c>
      <c r="CJ179" s="44">
        <v>-4.8383525070364003E-2</v>
      </c>
      <c r="CK179" s="44">
        <v>0.21824773102361208</v>
      </c>
      <c r="CL179" s="44"/>
      <c r="CM179" s="44">
        <v>-8.1887999999999987</v>
      </c>
      <c r="CN179" s="44" t="s">
        <v>552</v>
      </c>
      <c r="CO179" s="44">
        <v>0</v>
      </c>
      <c r="CP179" s="44">
        <v>0</v>
      </c>
      <c r="CQ179" s="44">
        <v>-64.605972635995229</v>
      </c>
      <c r="CR179" s="44">
        <v>0</v>
      </c>
      <c r="CS179" s="44">
        <v>0</v>
      </c>
      <c r="CT179" s="44">
        <v>-64.605972635995229</v>
      </c>
      <c r="CU179" s="44">
        <v>0</v>
      </c>
      <c r="CV179" s="44">
        <v>9999</v>
      </c>
      <c r="CW179" s="257">
        <v>0</v>
      </c>
      <c r="CX179" s="23"/>
      <c r="CY179" s="23"/>
      <c r="CZ179" s="23"/>
      <c r="DA179" s="23"/>
      <c r="DB179" s="23"/>
      <c r="DC179" s="23"/>
      <c r="DD179" s="23"/>
      <c r="DE179" s="23"/>
      <c r="DF179" s="23"/>
      <c r="DG179" s="23"/>
      <c r="DH179" s="23"/>
      <c r="DI179" s="23"/>
      <c r="DJ179" s="23"/>
      <c r="DK179" s="23"/>
      <c r="DL179" s="23"/>
      <c r="DM179" s="23"/>
      <c r="DN179" s="23"/>
      <c r="DO179" s="23"/>
      <c r="DP179" s="23"/>
      <c r="DQ179" s="23"/>
      <c r="DR179" s="23"/>
      <c r="DS179" s="23"/>
      <c r="DT179" s="23"/>
      <c r="DU179" s="23"/>
      <c r="DV179" s="23"/>
      <c r="DW179" s="23"/>
      <c r="DX179" s="23"/>
      <c r="DY179" s="23"/>
      <c r="DZ179" s="23"/>
      <c r="EA179" s="23"/>
    </row>
    <row r="180" spans="1:131">
      <c r="A180" s="23"/>
      <c r="B180" s="23"/>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44"/>
      <c r="BJ180" s="44"/>
      <c r="BK180" s="44"/>
      <c r="BL180" s="44"/>
      <c r="BM180" s="44"/>
      <c r="BN180" s="44"/>
      <c r="BO180" s="44"/>
      <c r="BP180" s="44"/>
      <c r="BQ180" s="44"/>
      <c r="BR180" s="44"/>
      <c r="BS180" s="44"/>
      <c r="BT180" s="44"/>
      <c r="BU180" s="44"/>
      <c r="BV180" s="44"/>
      <c r="BW180" s="44"/>
      <c r="BX180" s="44"/>
      <c r="BY180" s="44"/>
      <c r="BZ180" s="44"/>
      <c r="CA180" s="44"/>
      <c r="CB180" s="44"/>
      <c r="CC180" s="44"/>
      <c r="CD180" s="44"/>
      <c r="CE180" s="44"/>
      <c r="CF180" s="44"/>
      <c r="CG180" s="44"/>
      <c r="CH180" s="44"/>
      <c r="CI180" s="44"/>
      <c r="CJ180" s="44"/>
      <c r="CK180" s="44"/>
      <c r="CL180" s="44"/>
      <c r="CM180" s="44"/>
      <c r="CN180" s="44"/>
      <c r="CO180" s="44"/>
      <c r="CP180" s="44"/>
      <c r="CQ180" s="44"/>
      <c r="CR180" s="44"/>
      <c r="CS180" s="44"/>
      <c r="CT180" s="44"/>
      <c r="CU180" s="44"/>
      <c r="CV180" s="44"/>
      <c r="CW180" s="44"/>
      <c r="CX180" s="23"/>
      <c r="CY180" s="23"/>
      <c r="CZ180" s="23"/>
      <c r="DA180" s="23"/>
      <c r="DB180" s="23"/>
      <c r="DC180" s="23"/>
      <c r="DD180" s="23"/>
      <c r="DE180" s="23"/>
      <c r="DF180" s="23"/>
      <c r="DG180" s="23"/>
      <c r="DH180" s="23"/>
      <c r="DI180" s="23"/>
      <c r="DJ180" s="23"/>
      <c r="DK180" s="23"/>
      <c r="DL180" s="23"/>
      <c r="DM180" s="23"/>
      <c r="DN180" s="23"/>
      <c r="DO180" s="23"/>
      <c r="DP180" s="23"/>
      <c r="DQ180" s="23"/>
      <c r="DR180" s="23"/>
      <c r="DS180" s="23"/>
      <c r="DT180" s="23"/>
      <c r="DU180" s="23"/>
      <c r="DV180" s="23"/>
      <c r="DW180" s="23"/>
      <c r="DX180" s="23"/>
      <c r="DY180" s="23"/>
      <c r="DZ180" s="23"/>
      <c r="EA180" s="23"/>
    </row>
    <row r="181" spans="1:131">
      <c r="A181" s="23"/>
      <c r="B181" s="23"/>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44"/>
      <c r="BJ181" s="44"/>
      <c r="BK181" s="44"/>
      <c r="BL181" s="44"/>
      <c r="BM181" s="44"/>
      <c r="BN181" s="44"/>
      <c r="BO181" s="44"/>
      <c r="BP181" s="44"/>
      <c r="BQ181" s="44"/>
      <c r="BR181" s="44"/>
      <c r="BS181" s="44"/>
      <c r="BT181" s="44"/>
      <c r="BU181" s="44"/>
      <c r="BV181" s="44"/>
      <c r="BW181" s="44"/>
      <c r="BX181" s="44"/>
      <c r="BY181" s="44"/>
      <c r="BZ181" s="44"/>
      <c r="CA181" s="44"/>
      <c r="CB181" s="44"/>
      <c r="CC181" s="44"/>
      <c r="CD181" s="44"/>
      <c r="CE181" s="44"/>
      <c r="CF181" s="44"/>
      <c r="CG181" s="44"/>
      <c r="CH181" s="44"/>
      <c r="CI181" s="44"/>
      <c r="CJ181" s="44"/>
      <c r="CK181" s="44"/>
      <c r="CL181" s="44"/>
      <c r="CM181" s="44"/>
      <c r="CN181" s="44"/>
      <c r="CO181" s="44"/>
      <c r="CP181" s="44"/>
      <c r="CQ181" s="44"/>
      <c r="CR181" s="44"/>
      <c r="CS181" s="44"/>
      <c r="CT181" s="44"/>
      <c r="CU181" s="44"/>
      <c r="CV181" s="44"/>
      <c r="CW181" s="44"/>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row>
    <row r="182" spans="1:131" ht="13.5" thickBot="1">
      <c r="A182" s="251" t="s">
        <v>754</v>
      </c>
      <c r="B182" s="252"/>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44"/>
      <c r="BJ182" s="44"/>
      <c r="BK182" s="44"/>
      <c r="BL182" s="44"/>
      <c r="BM182" s="44"/>
      <c r="BN182" s="44"/>
      <c r="BO182" s="44"/>
      <c r="BP182" s="44"/>
      <c r="BQ182" s="44"/>
      <c r="BR182" s="44"/>
      <c r="BS182" s="44"/>
      <c r="BT182" s="44"/>
      <c r="BU182" s="44"/>
      <c r="BV182" s="44"/>
      <c r="BW182" s="44"/>
      <c r="BX182" s="44"/>
      <c r="BY182" s="44"/>
      <c r="BZ182" s="44"/>
      <c r="CA182" s="44"/>
      <c r="CB182" s="44"/>
      <c r="CC182" s="44"/>
      <c r="CD182" s="44"/>
      <c r="CE182" s="44"/>
      <c r="CF182" s="44"/>
      <c r="CG182" s="44"/>
      <c r="CH182" s="44"/>
      <c r="CI182" s="44"/>
      <c r="CJ182" s="44"/>
      <c r="CK182" s="44"/>
      <c r="CL182" s="44"/>
      <c r="CM182" s="44"/>
      <c r="CN182" s="44"/>
      <c r="CO182" s="44"/>
      <c r="CP182" s="44"/>
      <c r="CQ182" s="44"/>
      <c r="CR182" s="44"/>
      <c r="CS182" s="44"/>
      <c r="CT182" s="44"/>
      <c r="CU182" s="44"/>
      <c r="CV182" s="44"/>
      <c r="CW182" s="44"/>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row>
    <row r="183" spans="1:131" ht="26.25" thickBot="1">
      <c r="A183" s="269" t="s">
        <v>647</v>
      </c>
      <c r="B183" s="270"/>
      <c r="C183" s="271" t="s">
        <v>648</v>
      </c>
      <c r="D183" s="272"/>
      <c r="E183" s="272"/>
      <c r="F183" s="272"/>
      <c r="G183" s="272"/>
      <c r="H183" s="272"/>
      <c r="I183" s="272"/>
      <c r="J183" s="272"/>
      <c r="K183" s="273"/>
      <c r="L183" s="271" t="s">
        <v>649</v>
      </c>
      <c r="M183" s="272"/>
      <c r="N183" s="272"/>
      <c r="O183" s="272"/>
      <c r="P183" s="272"/>
      <c r="Q183" s="273"/>
      <c r="R183" s="271" t="s">
        <v>650</v>
      </c>
      <c r="S183" s="272"/>
      <c r="T183" s="272"/>
      <c r="U183" s="273"/>
      <c r="V183" s="271" t="s">
        <v>651</v>
      </c>
      <c r="W183" s="272"/>
      <c r="X183" s="272"/>
      <c r="Y183" s="273"/>
      <c r="Z183" s="271" t="s">
        <v>652</v>
      </c>
      <c r="AA183" s="272"/>
      <c r="AB183" s="272"/>
      <c r="AC183" s="273"/>
      <c r="AD183" s="271" t="s">
        <v>653</v>
      </c>
      <c r="AE183" s="272"/>
      <c r="AF183" s="272"/>
      <c r="AG183" s="273"/>
      <c r="AH183" s="271" t="s">
        <v>654</v>
      </c>
      <c r="AI183" s="272"/>
      <c r="AJ183" s="272"/>
      <c r="AK183" s="272"/>
      <c r="AL183" s="273"/>
      <c r="AM183" s="271" t="s">
        <v>655</v>
      </c>
      <c r="AN183" s="272"/>
      <c r="AO183" s="272"/>
      <c r="AP183" s="272"/>
      <c r="AQ183" s="272"/>
      <c r="AR183" s="272"/>
      <c r="AS183" s="273"/>
      <c r="AT183" s="271" t="s">
        <v>656</v>
      </c>
      <c r="AU183" s="272"/>
      <c r="AV183" s="272"/>
      <c r="AW183" s="272"/>
      <c r="AX183" s="272"/>
      <c r="AY183" s="272"/>
      <c r="AZ183" s="273"/>
      <c r="BA183" s="271" t="s">
        <v>657</v>
      </c>
      <c r="BB183" s="272"/>
      <c r="BC183" s="272"/>
      <c r="BD183" s="272"/>
      <c r="BE183" s="272"/>
      <c r="BF183" s="273"/>
      <c r="BG183" s="271" t="s">
        <v>658</v>
      </c>
      <c r="BH183" s="273"/>
      <c r="BI183" s="271" t="s">
        <v>659</v>
      </c>
      <c r="BJ183" s="272"/>
      <c r="BK183" s="272"/>
      <c r="BL183" s="272"/>
      <c r="BM183" s="273"/>
      <c r="BN183" s="271" t="s">
        <v>660</v>
      </c>
      <c r="BO183" s="272"/>
      <c r="BP183" s="272"/>
      <c r="BQ183" s="272"/>
      <c r="BR183" s="272"/>
      <c r="BS183" s="272"/>
      <c r="BT183" s="272"/>
      <c r="BU183" s="272"/>
      <c r="BV183" s="272"/>
      <c r="BW183" s="272"/>
      <c r="BX183" s="272"/>
      <c r="BY183" s="272"/>
      <c r="BZ183" s="272"/>
      <c r="CA183" s="272"/>
      <c r="CB183" s="272"/>
      <c r="CC183" s="273"/>
      <c r="CD183" s="271" t="s">
        <v>661</v>
      </c>
      <c r="CE183" s="273"/>
      <c r="CF183" s="271" t="s">
        <v>662</v>
      </c>
      <c r="CG183" s="272"/>
      <c r="CH183" s="272"/>
      <c r="CI183" s="272"/>
      <c r="CJ183" s="272"/>
      <c r="CK183" s="273"/>
      <c r="CL183" s="274"/>
      <c r="CM183" s="271" t="s">
        <v>19</v>
      </c>
      <c r="CN183" s="272"/>
      <c r="CO183" s="272"/>
      <c r="CP183" s="273"/>
      <c r="CQ183" s="271" t="s">
        <v>663</v>
      </c>
      <c r="CR183" s="272"/>
      <c r="CS183" s="272"/>
      <c r="CT183" s="272"/>
      <c r="CU183" s="273"/>
      <c r="CV183" s="271" t="s">
        <v>664</v>
      </c>
      <c r="CW183" s="273"/>
      <c r="CX183" s="23"/>
      <c r="CY183" s="23"/>
      <c r="CZ183" s="23"/>
      <c r="DA183" s="23"/>
      <c r="DB183" s="23"/>
      <c r="DC183" s="23"/>
      <c r="DD183" s="23"/>
      <c r="DE183" s="23"/>
      <c r="DF183" s="23"/>
      <c r="DG183" s="23"/>
      <c r="DH183" s="23"/>
      <c r="DI183" s="23"/>
      <c r="DJ183" s="23"/>
      <c r="DK183" s="23"/>
      <c r="DL183" s="23"/>
      <c r="DM183" s="23"/>
      <c r="DN183" s="23"/>
      <c r="DO183" s="23"/>
      <c r="DP183" s="23"/>
      <c r="DQ183" s="23"/>
      <c r="DR183" s="23"/>
      <c r="DS183" s="23"/>
      <c r="DT183" s="23"/>
      <c r="DU183" s="23"/>
      <c r="DV183" s="23"/>
      <c r="DW183" s="23"/>
      <c r="DX183" s="23"/>
      <c r="DY183" s="23"/>
      <c r="DZ183" s="23"/>
      <c r="EA183" s="23"/>
    </row>
    <row r="184" spans="1:131" ht="127.5">
      <c r="A184" s="255" t="s">
        <v>564</v>
      </c>
      <c r="B184" s="256" t="s">
        <v>565</v>
      </c>
      <c r="C184" s="121" t="s">
        <v>11</v>
      </c>
      <c r="D184" s="121" t="s">
        <v>665</v>
      </c>
      <c r="E184" s="121" t="s">
        <v>666</v>
      </c>
      <c r="F184" s="121" t="s">
        <v>667</v>
      </c>
      <c r="G184" s="121" t="s">
        <v>668</v>
      </c>
      <c r="H184" s="121" t="s">
        <v>669</v>
      </c>
      <c r="I184" s="121" t="s">
        <v>670</v>
      </c>
      <c r="J184" s="121" t="s">
        <v>671</v>
      </c>
      <c r="K184" s="121" t="s">
        <v>672</v>
      </c>
      <c r="L184" s="121" t="s">
        <v>673</v>
      </c>
      <c r="M184" s="121" t="s">
        <v>674</v>
      </c>
      <c r="N184" s="121" t="s">
        <v>675</v>
      </c>
      <c r="O184" s="121" t="s">
        <v>676</v>
      </c>
      <c r="P184" s="121" t="s">
        <v>677</v>
      </c>
      <c r="Q184" s="121" t="s">
        <v>678</v>
      </c>
      <c r="R184" s="121" t="s">
        <v>679</v>
      </c>
      <c r="S184" s="121" t="s">
        <v>680</v>
      </c>
      <c r="T184" s="121" t="s">
        <v>681</v>
      </c>
      <c r="U184" s="121" t="s">
        <v>589</v>
      </c>
      <c r="V184" s="121" t="s">
        <v>679</v>
      </c>
      <c r="W184" s="121" t="s">
        <v>680</v>
      </c>
      <c r="X184" s="121" t="s">
        <v>681</v>
      </c>
      <c r="Y184" s="121" t="s">
        <v>589</v>
      </c>
      <c r="Z184" s="121" t="s">
        <v>679</v>
      </c>
      <c r="AA184" s="121" t="s">
        <v>680</v>
      </c>
      <c r="AB184" s="121" t="s">
        <v>681</v>
      </c>
      <c r="AC184" s="121" t="s">
        <v>589</v>
      </c>
      <c r="AD184" s="121" t="s">
        <v>679</v>
      </c>
      <c r="AE184" s="121" t="s">
        <v>680</v>
      </c>
      <c r="AF184" s="121" t="s">
        <v>681</v>
      </c>
      <c r="AG184" s="121" t="s">
        <v>589</v>
      </c>
      <c r="AH184" s="121" t="s">
        <v>679</v>
      </c>
      <c r="AI184" s="121" t="s">
        <v>680</v>
      </c>
      <c r="AJ184" s="121" t="s">
        <v>681</v>
      </c>
      <c r="AK184" s="121" t="s">
        <v>589</v>
      </c>
      <c r="AL184" s="121" t="s">
        <v>337</v>
      </c>
      <c r="AM184" s="121" t="s">
        <v>682</v>
      </c>
      <c r="AN184" s="121" t="s">
        <v>683</v>
      </c>
      <c r="AO184" s="121" t="s">
        <v>684</v>
      </c>
      <c r="AP184" s="121" t="s">
        <v>685</v>
      </c>
      <c r="AQ184" s="121" t="s">
        <v>686</v>
      </c>
      <c r="AR184" s="121" t="s">
        <v>687</v>
      </c>
      <c r="AS184" s="121" t="s">
        <v>688</v>
      </c>
      <c r="AT184" s="121" t="s">
        <v>689</v>
      </c>
      <c r="AU184" s="121" t="s">
        <v>690</v>
      </c>
      <c r="AV184" s="121" t="s">
        <v>691</v>
      </c>
      <c r="AW184" s="121" t="s">
        <v>692</v>
      </c>
      <c r="AX184" s="121" t="s">
        <v>693</v>
      </c>
      <c r="AY184" s="121" t="s">
        <v>694</v>
      </c>
      <c r="AZ184" s="121" t="s">
        <v>695</v>
      </c>
      <c r="BA184" s="121" t="s">
        <v>696</v>
      </c>
      <c r="BB184" s="121" t="s">
        <v>697</v>
      </c>
      <c r="BC184" s="121" t="s">
        <v>698</v>
      </c>
      <c r="BD184" s="121" t="s">
        <v>699</v>
      </c>
      <c r="BE184" s="121" t="s">
        <v>700</v>
      </c>
      <c r="BF184" s="121" t="s">
        <v>701</v>
      </c>
      <c r="BG184" s="121" t="s">
        <v>702</v>
      </c>
      <c r="BH184" s="121" t="s">
        <v>703</v>
      </c>
      <c r="BI184" s="121" t="s">
        <v>704</v>
      </c>
      <c r="BJ184" s="121" t="s">
        <v>705</v>
      </c>
      <c r="BK184" s="121" t="s">
        <v>706</v>
      </c>
      <c r="BL184" s="121" t="s">
        <v>707</v>
      </c>
      <c r="BM184" s="121" t="s">
        <v>708</v>
      </c>
      <c r="BN184" s="121" t="s">
        <v>709</v>
      </c>
      <c r="BO184" s="121" t="s">
        <v>710</v>
      </c>
      <c r="BP184" s="121" t="s">
        <v>711</v>
      </c>
      <c r="BQ184" s="121" t="s">
        <v>712</v>
      </c>
      <c r="BR184" s="121" t="s">
        <v>713</v>
      </c>
      <c r="BS184" s="121" t="s">
        <v>714</v>
      </c>
      <c r="BT184" s="121" t="s">
        <v>715</v>
      </c>
      <c r="BU184" s="121" t="s">
        <v>716</v>
      </c>
      <c r="BV184" s="121" t="s">
        <v>717</v>
      </c>
      <c r="BW184" s="121" t="s">
        <v>718</v>
      </c>
      <c r="BX184" s="121" t="s">
        <v>719</v>
      </c>
      <c r="BY184" s="121" t="s">
        <v>720</v>
      </c>
      <c r="BZ184" s="121" t="s">
        <v>721</v>
      </c>
      <c r="CA184" s="121" t="s">
        <v>722</v>
      </c>
      <c r="CB184" s="121" t="s">
        <v>723</v>
      </c>
      <c r="CC184" s="121" t="s">
        <v>724</v>
      </c>
      <c r="CD184" s="121" t="s">
        <v>573</v>
      </c>
      <c r="CE184" s="121" t="s">
        <v>83</v>
      </c>
      <c r="CF184" s="121" t="s">
        <v>725</v>
      </c>
      <c r="CG184" s="121" t="s">
        <v>726</v>
      </c>
      <c r="CH184" s="121" t="s">
        <v>727</v>
      </c>
      <c r="CI184" s="121" t="s">
        <v>728</v>
      </c>
      <c r="CJ184" s="121" t="s">
        <v>729</v>
      </c>
      <c r="CK184" s="121" t="s">
        <v>730</v>
      </c>
      <c r="CL184" s="121"/>
      <c r="CM184" s="121" t="s">
        <v>731</v>
      </c>
      <c r="CN184" s="121" t="s">
        <v>732</v>
      </c>
      <c r="CO184" s="121" t="s">
        <v>733</v>
      </c>
      <c r="CP184" s="121" t="s">
        <v>734</v>
      </c>
      <c r="CQ184" s="121" t="s">
        <v>735</v>
      </c>
      <c r="CR184" s="121" t="s">
        <v>736</v>
      </c>
      <c r="CS184" s="121" t="s">
        <v>737</v>
      </c>
      <c r="CT184" s="121" t="s">
        <v>738</v>
      </c>
      <c r="CU184" s="121" t="s">
        <v>739</v>
      </c>
      <c r="CV184" s="121" t="s">
        <v>740</v>
      </c>
      <c r="CW184" s="121" t="s">
        <v>741</v>
      </c>
      <c r="CX184" s="23"/>
      <c r="CY184" s="23"/>
      <c r="CZ184" s="23"/>
      <c r="DA184" s="23"/>
      <c r="DB184" s="23"/>
      <c r="DC184" s="23"/>
      <c r="DD184" s="23"/>
      <c r="DE184" s="23"/>
      <c r="DF184" s="23"/>
      <c r="DG184" s="23"/>
      <c r="DH184" s="23"/>
      <c r="DI184" s="23"/>
      <c r="DJ184" s="23"/>
      <c r="DK184" s="23"/>
      <c r="DL184" s="23"/>
      <c r="DM184" s="23"/>
      <c r="DN184" s="23"/>
      <c r="DO184" s="23"/>
      <c r="DP184" s="23"/>
      <c r="DQ184" s="23"/>
      <c r="DR184" s="23"/>
      <c r="DS184" s="23"/>
      <c r="DT184" s="23"/>
      <c r="DU184" s="23"/>
      <c r="DV184" s="23"/>
      <c r="DW184" s="23"/>
      <c r="DX184" s="23"/>
      <c r="DY184" s="23"/>
      <c r="DZ184" s="23"/>
      <c r="EA184" s="23"/>
    </row>
    <row r="185" spans="1:131">
      <c r="A185" s="23" t="s">
        <v>782</v>
      </c>
      <c r="B185" s="23"/>
      <c r="C185" s="44">
        <v>15</v>
      </c>
      <c r="D185" s="44">
        <v>426.36867452986309</v>
      </c>
      <c r="E185" s="44">
        <v>-8.1887999999999987</v>
      </c>
      <c r="F185" s="44">
        <v>341.07502876871905</v>
      </c>
      <c r="G185" s="44">
        <v>0</v>
      </c>
      <c r="H185" s="44">
        <v>0</v>
      </c>
      <c r="I185" s="44"/>
      <c r="J185" s="44"/>
      <c r="K185" s="44"/>
      <c r="L185" s="44">
        <v>458.17514534455051</v>
      </c>
      <c r="M185" s="44">
        <v>7.7434611809118828E-2</v>
      </c>
      <c r="N185" s="44">
        <v>7.6875723506134988E-2</v>
      </c>
      <c r="O185" s="44">
        <v>-8.270688061621426</v>
      </c>
      <c r="P185" s="44">
        <v>0</v>
      </c>
      <c r="Q185" s="44">
        <v>0</v>
      </c>
      <c r="R185" s="44">
        <v>68.014916987995278</v>
      </c>
      <c r="S185" s="44">
        <v>157.17212814878064</v>
      </c>
      <c r="T185" s="44">
        <v>0</v>
      </c>
      <c r="U185" s="44">
        <v>228.21998793514982</v>
      </c>
      <c r="V185" s="44">
        <v>20.464501726123142</v>
      </c>
      <c r="W185" s="44">
        <v>47.750504027620664</v>
      </c>
      <c r="X185" s="44">
        <v>0</v>
      </c>
      <c r="Y185" s="44">
        <v>0</v>
      </c>
      <c r="Z185" s="44">
        <v>0</v>
      </c>
      <c r="AA185" s="44">
        <v>0</v>
      </c>
      <c r="AB185" s="44">
        <v>0</v>
      </c>
      <c r="AC185" s="44">
        <v>0</v>
      </c>
      <c r="AD185" s="44">
        <v>0</v>
      </c>
      <c r="AE185" s="44">
        <v>0</v>
      </c>
      <c r="AF185" s="44">
        <v>0</v>
      </c>
      <c r="AG185" s="44">
        <v>0</v>
      </c>
      <c r="AH185" s="44">
        <v>88.479418714118424</v>
      </c>
      <c r="AI185" s="44">
        <v>204.92263217640129</v>
      </c>
      <c r="AJ185" s="44">
        <v>0</v>
      </c>
      <c r="AK185" s="44">
        <v>228.21998793514982</v>
      </c>
      <c r="AL185" s="44">
        <v>521.62203882566951</v>
      </c>
      <c r="AM185" s="44">
        <v>237.83811601848086</v>
      </c>
      <c r="AN185" s="44">
        <v>27.361402766927142</v>
      </c>
      <c r="AO185" s="44">
        <v>0</v>
      </c>
      <c r="AP185" s="44">
        <v>0</v>
      </c>
      <c r="AQ185" s="44">
        <v>265.19951878540803</v>
      </c>
      <c r="AR185" s="44">
        <v>88.479418714118424</v>
      </c>
      <c r="AS185" s="276">
        <v>2.9973017752555697</v>
      </c>
      <c r="AT185" s="44">
        <v>237.83811601848086</v>
      </c>
      <c r="AU185" s="44">
        <v>32.387751284070205</v>
      </c>
      <c r="AV185" s="44">
        <v>0</v>
      </c>
      <c r="AW185" s="44">
        <v>0</v>
      </c>
      <c r="AX185" s="44">
        <v>270.22586730255108</v>
      </c>
      <c r="AY185" s="44">
        <v>204.92263217640129</v>
      </c>
      <c r="AZ185" s="276">
        <v>1.3186726348016822</v>
      </c>
      <c r="BA185" s="44">
        <v>237.83811601848086</v>
      </c>
      <c r="BB185" s="44">
        <v>59.749154050997348</v>
      </c>
      <c r="BC185" s="44">
        <v>0</v>
      </c>
      <c r="BD185" s="44">
        <v>0</v>
      </c>
      <c r="BE185" s="44">
        <v>297.58727006947822</v>
      </c>
      <c r="BF185" s="44">
        <v>293.40205089051972</v>
      </c>
      <c r="BG185" s="44">
        <v>37.524054487673425</v>
      </c>
      <c r="BH185" s="276">
        <v>1.0142644510024921</v>
      </c>
      <c r="BI185" s="44">
        <v>14.209567156133181</v>
      </c>
      <c r="BJ185" s="44">
        <v>32.910047851133932</v>
      </c>
      <c r="BK185" s="44">
        <v>0</v>
      </c>
      <c r="BL185" s="44">
        <v>36.651543286178416</v>
      </c>
      <c r="BM185" s="44">
        <v>83.771158293445524</v>
      </c>
      <c r="BN185" s="44">
        <v>237.83811601848086</v>
      </c>
      <c r="BO185" s="44">
        <v>-61.212205469586252</v>
      </c>
      <c r="BP185" s="44">
        <v>59.749154050997348</v>
      </c>
      <c r="BQ185" s="44">
        <v>0</v>
      </c>
      <c r="BR185" s="44">
        <v>0</v>
      </c>
      <c r="BS185" s="44">
        <v>0</v>
      </c>
      <c r="BT185" s="44">
        <v>0</v>
      </c>
      <c r="BU185" s="44">
        <v>0</v>
      </c>
      <c r="BV185" s="44">
        <v>0</v>
      </c>
      <c r="BW185" s="44">
        <v>0</v>
      </c>
      <c r="BX185" s="44">
        <v>453.40703307192575</v>
      </c>
      <c r="BY185" s="44">
        <v>68.21500575374381</v>
      </c>
      <c r="BZ185" s="44">
        <v>0</v>
      </c>
      <c r="CA185" s="44">
        <v>0</v>
      </c>
      <c r="CB185" s="44">
        <v>236.37506459989197</v>
      </c>
      <c r="CC185" s="44">
        <v>521.62203882566951</v>
      </c>
      <c r="CD185" s="257">
        <v>0.51058645400856828</v>
      </c>
      <c r="CE185" s="44">
        <v>84.006120589620707</v>
      </c>
      <c r="CF185" s="44">
        <v>4.3526949919859206</v>
      </c>
      <c r="CG185" s="44">
        <v>-0.96767050320970405</v>
      </c>
      <c r="CH185" s="44">
        <v>3.3850244887762164</v>
      </c>
      <c r="CI185" s="44">
        <v>0.21763319403866152</v>
      </c>
      <c r="CJ185" s="44">
        <v>-4.8383525160485344E-2</v>
      </c>
      <c r="CK185" s="44">
        <v>0.16924966887817616</v>
      </c>
      <c r="CL185" s="44"/>
      <c r="CM185" s="44">
        <v>-8.270688061621426</v>
      </c>
      <c r="CN185" s="44"/>
      <c r="CO185" s="44">
        <v>0</v>
      </c>
      <c r="CP185" s="44">
        <v>0</v>
      </c>
      <c r="CQ185" s="44">
        <v>-61.212205469586252</v>
      </c>
      <c r="CR185" s="44">
        <v>0</v>
      </c>
      <c r="CS185" s="44">
        <v>0</v>
      </c>
      <c r="CT185" s="44">
        <v>-61.212205469586252</v>
      </c>
      <c r="CU185" s="44">
        <v>0</v>
      </c>
      <c r="CV185" s="44">
        <v>9999</v>
      </c>
      <c r="CW185" s="257">
        <v>0</v>
      </c>
      <c r="CX185" s="23"/>
      <c r="CY185" s="23"/>
      <c r="CZ185" s="23"/>
      <c r="DA185" s="23"/>
      <c r="DB185" s="23"/>
      <c r="DC185" s="23"/>
      <c r="DD185" s="23"/>
      <c r="DE185" s="23"/>
      <c r="DF185" s="23"/>
      <c r="DG185" s="23"/>
      <c r="DH185" s="23"/>
      <c r="DI185" s="23"/>
      <c r="DJ185" s="23"/>
      <c r="DK185" s="23"/>
      <c r="DL185" s="23"/>
      <c r="DM185" s="23"/>
      <c r="DN185" s="23"/>
      <c r="DO185" s="23"/>
      <c r="DP185" s="23"/>
      <c r="DQ185" s="23"/>
      <c r="DR185" s="23"/>
      <c r="DS185" s="23"/>
      <c r="DT185" s="23"/>
      <c r="DU185" s="23"/>
      <c r="DV185" s="23"/>
      <c r="DW185" s="23"/>
      <c r="DX185" s="23"/>
      <c r="DY185" s="23"/>
      <c r="DZ185" s="23"/>
      <c r="EA185" s="23"/>
    </row>
    <row r="186" spans="1:131">
      <c r="A186" s="23" t="s">
        <v>783</v>
      </c>
      <c r="B186" s="23"/>
      <c r="C186" s="44">
        <v>15</v>
      </c>
      <c r="D186" s="44">
        <v>426.36867452986309</v>
      </c>
      <c r="E186" s="44">
        <v>-8.1887999999999987</v>
      </c>
      <c r="F186" s="44">
        <v>341.07502876871905</v>
      </c>
      <c r="G186" s="44">
        <v>0</v>
      </c>
      <c r="H186" s="44">
        <v>0</v>
      </c>
      <c r="I186" s="44"/>
      <c r="J186" s="44"/>
      <c r="K186" s="44"/>
      <c r="L186" s="44">
        <v>458.17514534455051</v>
      </c>
      <c r="M186" s="44">
        <v>7.7434611809118828E-2</v>
      </c>
      <c r="N186" s="44">
        <v>7.6875723506134988E-2</v>
      </c>
      <c r="O186" s="44">
        <v>-8.270688061621426</v>
      </c>
      <c r="P186" s="44">
        <v>0</v>
      </c>
      <c r="Q186" s="44">
        <v>0</v>
      </c>
      <c r="R186" s="44">
        <v>68.014916987995278</v>
      </c>
      <c r="S186" s="44">
        <v>157.17212814878064</v>
      </c>
      <c r="T186" s="44">
        <v>0</v>
      </c>
      <c r="U186" s="44">
        <v>228.21998793514982</v>
      </c>
      <c r="V186" s="44">
        <v>20.464501726123142</v>
      </c>
      <c r="W186" s="44">
        <v>47.750504027620664</v>
      </c>
      <c r="X186" s="44">
        <v>0</v>
      </c>
      <c r="Y186" s="44">
        <v>0</v>
      </c>
      <c r="Z186" s="44">
        <v>0</v>
      </c>
      <c r="AA186" s="44">
        <v>0</v>
      </c>
      <c r="AB186" s="44">
        <v>0</v>
      </c>
      <c r="AC186" s="44">
        <v>0</v>
      </c>
      <c r="AD186" s="44">
        <v>0</v>
      </c>
      <c r="AE186" s="44">
        <v>0</v>
      </c>
      <c r="AF186" s="44">
        <v>0</v>
      </c>
      <c r="AG186" s="44">
        <v>0</v>
      </c>
      <c r="AH186" s="44">
        <v>88.479418714118424</v>
      </c>
      <c r="AI186" s="44">
        <v>204.92263217640129</v>
      </c>
      <c r="AJ186" s="44">
        <v>0</v>
      </c>
      <c r="AK186" s="44">
        <v>228.21998793514982</v>
      </c>
      <c r="AL186" s="44">
        <v>521.62203882566951</v>
      </c>
      <c r="AM186" s="44">
        <v>237.83811601848086</v>
      </c>
      <c r="AN186" s="44">
        <v>27.361402766927142</v>
      </c>
      <c r="AO186" s="44">
        <v>0</v>
      </c>
      <c r="AP186" s="44">
        <v>0</v>
      </c>
      <c r="AQ186" s="44">
        <v>265.19951878540803</v>
      </c>
      <c r="AR186" s="44">
        <v>88.479418714118424</v>
      </c>
      <c r="AS186" s="276">
        <v>2.9973017752555697</v>
      </c>
      <c r="AT186" s="44">
        <v>237.83811601848086</v>
      </c>
      <c r="AU186" s="44">
        <v>32.387751284070205</v>
      </c>
      <c r="AV186" s="44">
        <v>0</v>
      </c>
      <c r="AW186" s="44">
        <v>0</v>
      </c>
      <c r="AX186" s="44">
        <v>270.22586730255108</v>
      </c>
      <c r="AY186" s="44">
        <v>204.92263217640129</v>
      </c>
      <c r="AZ186" s="276">
        <v>1.3186726348016822</v>
      </c>
      <c r="BA186" s="44">
        <v>237.83811601848086</v>
      </c>
      <c r="BB186" s="44">
        <v>59.749154050997348</v>
      </c>
      <c r="BC186" s="44">
        <v>0</v>
      </c>
      <c r="BD186" s="44">
        <v>0</v>
      </c>
      <c r="BE186" s="44">
        <v>297.58727006947822</v>
      </c>
      <c r="BF186" s="44">
        <v>293.40205089051972</v>
      </c>
      <c r="BG186" s="44">
        <v>37.524054487673425</v>
      </c>
      <c r="BH186" s="276">
        <v>1.0142644510024921</v>
      </c>
      <c r="BI186" s="44">
        <v>14.209567156133181</v>
      </c>
      <c r="BJ186" s="44">
        <v>32.910047851133932</v>
      </c>
      <c r="BK186" s="44">
        <v>0</v>
      </c>
      <c r="BL186" s="44">
        <v>36.651543286178416</v>
      </c>
      <c r="BM186" s="44">
        <v>83.771158293445524</v>
      </c>
      <c r="BN186" s="44">
        <v>237.83811601848086</v>
      </c>
      <c r="BO186" s="44">
        <v>-61.212205469586252</v>
      </c>
      <c r="BP186" s="44">
        <v>59.749154050997348</v>
      </c>
      <c r="BQ186" s="44">
        <v>0</v>
      </c>
      <c r="BR186" s="44">
        <v>0</v>
      </c>
      <c r="BS186" s="44">
        <v>0</v>
      </c>
      <c r="BT186" s="44">
        <v>0</v>
      </c>
      <c r="BU186" s="44">
        <v>0</v>
      </c>
      <c r="BV186" s="44">
        <v>0</v>
      </c>
      <c r="BW186" s="44">
        <v>0</v>
      </c>
      <c r="BX186" s="44">
        <v>453.40703307192575</v>
      </c>
      <c r="BY186" s="44">
        <v>68.21500575374381</v>
      </c>
      <c r="BZ186" s="44">
        <v>0</v>
      </c>
      <c r="CA186" s="44">
        <v>0</v>
      </c>
      <c r="CB186" s="44">
        <v>236.37506459989197</v>
      </c>
      <c r="CC186" s="44">
        <v>521.62203882566951</v>
      </c>
      <c r="CD186" s="257">
        <v>0.51058645400856828</v>
      </c>
      <c r="CE186" s="44">
        <v>84.006120589620707</v>
      </c>
      <c r="CF186" s="44">
        <v>4.3526949919859206</v>
      </c>
      <c r="CG186" s="44">
        <v>-0.96767050320970405</v>
      </c>
      <c r="CH186" s="44">
        <v>3.3850244887762164</v>
      </c>
      <c r="CI186" s="44">
        <v>0.21763319403866152</v>
      </c>
      <c r="CJ186" s="44">
        <v>-4.8383525160485344E-2</v>
      </c>
      <c r="CK186" s="44">
        <v>0.16924966887817616</v>
      </c>
      <c r="CL186" s="44"/>
      <c r="CM186" s="44">
        <v>-8.270688061621426</v>
      </c>
      <c r="CN186" s="44"/>
      <c r="CO186" s="44">
        <v>0</v>
      </c>
      <c r="CP186" s="44">
        <v>0</v>
      </c>
      <c r="CQ186" s="44">
        <v>-61.212205469586252</v>
      </c>
      <c r="CR186" s="44">
        <v>0</v>
      </c>
      <c r="CS186" s="44">
        <v>0</v>
      </c>
      <c r="CT186" s="44">
        <v>-61.212205469586252</v>
      </c>
      <c r="CU186" s="44">
        <v>0</v>
      </c>
      <c r="CV186" s="44">
        <v>9999</v>
      </c>
      <c r="CW186" s="257">
        <v>0</v>
      </c>
      <c r="CX186" s="23"/>
      <c r="CY186" s="23"/>
      <c r="CZ186" s="23"/>
      <c r="DA186" s="23"/>
      <c r="DB186" s="23"/>
      <c r="DC186" s="23"/>
      <c r="DD186" s="23"/>
      <c r="DE186" s="23"/>
      <c r="DF186" s="23"/>
      <c r="DG186" s="23"/>
      <c r="DH186" s="23"/>
      <c r="DI186" s="23"/>
      <c r="DJ186" s="23"/>
      <c r="DK186" s="23"/>
      <c r="DL186" s="23"/>
      <c r="DM186" s="23"/>
      <c r="DN186" s="23"/>
      <c r="DO186" s="23"/>
      <c r="DP186" s="23"/>
      <c r="DQ186" s="23"/>
      <c r="DR186" s="23"/>
      <c r="DS186" s="23"/>
      <c r="DT186" s="23"/>
      <c r="DU186" s="23"/>
      <c r="DV186" s="23"/>
      <c r="DW186" s="23"/>
      <c r="DX186" s="23"/>
      <c r="DY186" s="23"/>
      <c r="DZ186" s="23"/>
      <c r="EA186" s="23"/>
    </row>
    <row r="187" spans="1:131">
      <c r="A187" s="23" t="s">
        <v>788</v>
      </c>
      <c r="B187" s="23"/>
      <c r="C187" s="44">
        <v>15.000000000000002</v>
      </c>
      <c r="D187" s="44">
        <v>605.06626081058732</v>
      </c>
      <c r="E187" s="44">
        <v>-8.1887999999999987</v>
      </c>
      <c r="F187" s="44">
        <v>562.77379746838631</v>
      </c>
      <c r="G187" s="44">
        <v>0</v>
      </c>
      <c r="H187" s="44">
        <v>0</v>
      </c>
      <c r="I187" s="44"/>
      <c r="J187" s="44"/>
      <c r="K187" s="44"/>
      <c r="L187" s="44">
        <v>650.2033065530884</v>
      </c>
      <c r="M187" s="44">
        <v>0.10988863353135776</v>
      </c>
      <c r="N187" s="44">
        <v>0.10909550665338043</v>
      </c>
      <c r="O187" s="44">
        <v>-8.270688061621426</v>
      </c>
      <c r="P187" s="44">
        <v>0</v>
      </c>
      <c r="Q187" s="44">
        <v>0</v>
      </c>
      <c r="R187" s="44">
        <v>112.22461303019217</v>
      </c>
      <c r="S187" s="44">
        <v>259.33401144548799</v>
      </c>
      <c r="T187" s="44">
        <v>0</v>
      </c>
      <c r="U187" s="44">
        <v>376.56298009299712</v>
      </c>
      <c r="V187" s="44">
        <v>33.766427848103177</v>
      </c>
      <c r="W187" s="44">
        <v>78.788331645574075</v>
      </c>
      <c r="X187" s="44">
        <v>0</v>
      </c>
      <c r="Y187" s="44">
        <v>0</v>
      </c>
      <c r="Z187" s="44">
        <v>0</v>
      </c>
      <c r="AA187" s="44">
        <v>0</v>
      </c>
      <c r="AB187" s="44">
        <v>0</v>
      </c>
      <c r="AC187" s="44">
        <v>0</v>
      </c>
      <c r="AD187" s="44">
        <v>0</v>
      </c>
      <c r="AE187" s="44">
        <v>0</v>
      </c>
      <c r="AF187" s="44">
        <v>0</v>
      </c>
      <c r="AG187" s="44">
        <v>0</v>
      </c>
      <c r="AH187" s="44">
        <v>145.99104087829534</v>
      </c>
      <c r="AI187" s="44">
        <v>338.12234309106208</v>
      </c>
      <c r="AJ187" s="44">
        <v>0</v>
      </c>
      <c r="AK187" s="44">
        <v>376.56298009299712</v>
      </c>
      <c r="AL187" s="44">
        <v>860.67636406235454</v>
      </c>
      <c r="AM187" s="44">
        <v>337.51968222388143</v>
      </c>
      <c r="AN187" s="44">
        <v>38.828982173636483</v>
      </c>
      <c r="AO187" s="44">
        <v>0</v>
      </c>
      <c r="AP187" s="44">
        <v>0</v>
      </c>
      <c r="AQ187" s="44">
        <v>376.34866439751789</v>
      </c>
      <c r="AR187" s="44">
        <v>145.99104087829534</v>
      </c>
      <c r="AS187" s="276">
        <v>2.5778887672378401</v>
      </c>
      <c r="AT187" s="44">
        <v>337.51968222388143</v>
      </c>
      <c r="AU187" s="44">
        <v>45.961949683860027</v>
      </c>
      <c r="AV187" s="44">
        <v>0</v>
      </c>
      <c r="AW187" s="44">
        <v>0</v>
      </c>
      <c r="AX187" s="44">
        <v>383.48163190774147</v>
      </c>
      <c r="AY187" s="44">
        <v>338.12234309106208</v>
      </c>
      <c r="AZ187" s="276">
        <v>1.134150521973827</v>
      </c>
      <c r="BA187" s="44">
        <v>337.51968222388143</v>
      </c>
      <c r="BB187" s="44">
        <v>84.790931857496503</v>
      </c>
      <c r="BC187" s="44">
        <v>0</v>
      </c>
      <c r="BD187" s="44">
        <v>0</v>
      </c>
      <c r="BE187" s="44">
        <v>422.31061408137793</v>
      </c>
      <c r="BF187" s="44">
        <v>484.11338396935741</v>
      </c>
      <c r="BG187" s="44">
        <v>45.190242306944832</v>
      </c>
      <c r="BH187" s="257">
        <v>0.87233823328484683</v>
      </c>
      <c r="BI187" s="44">
        <v>16.521411398338191</v>
      </c>
      <c r="BJ187" s="44">
        <v>38.264391428200341</v>
      </c>
      <c r="BK187" s="44">
        <v>0</v>
      </c>
      <c r="BL187" s="44">
        <v>42.614614390529873</v>
      </c>
      <c r="BM187" s="44">
        <v>97.400417217068409</v>
      </c>
      <c r="BN187" s="44">
        <v>337.51968222388143</v>
      </c>
      <c r="BO187" s="44">
        <v>-61.212205469586252</v>
      </c>
      <c r="BP187" s="44">
        <v>84.790931857496503</v>
      </c>
      <c r="BQ187" s="44">
        <v>0</v>
      </c>
      <c r="BR187" s="44">
        <v>0</v>
      </c>
      <c r="BS187" s="44">
        <v>0</v>
      </c>
      <c r="BT187" s="44">
        <v>0</v>
      </c>
      <c r="BU187" s="44">
        <v>0</v>
      </c>
      <c r="BV187" s="44">
        <v>0</v>
      </c>
      <c r="BW187" s="44">
        <v>0</v>
      </c>
      <c r="BX187" s="44">
        <v>748.1216045686773</v>
      </c>
      <c r="BY187" s="44">
        <v>112.55475949367727</v>
      </c>
      <c r="BZ187" s="44">
        <v>0</v>
      </c>
      <c r="CA187" s="44">
        <v>0</v>
      </c>
      <c r="CB187" s="44">
        <v>361.09840861179168</v>
      </c>
      <c r="CC187" s="44">
        <v>860.67636406235454</v>
      </c>
      <c r="CD187" s="257">
        <v>0.45809290627802507</v>
      </c>
      <c r="CE187" s="44">
        <v>94.732076498624807</v>
      </c>
      <c r="CF187" s="44">
        <v>6.1769755626487104</v>
      </c>
      <c r="CG187" s="44">
        <v>-0.96767050320970405</v>
      </c>
      <c r="CH187" s="44">
        <v>5.2093050594390062</v>
      </c>
      <c r="CI187" s="44">
        <v>0.30884657061271698</v>
      </c>
      <c r="CJ187" s="44">
        <v>-4.8383525160485344E-2</v>
      </c>
      <c r="CK187" s="44">
        <v>0.26046304545223165</v>
      </c>
      <c r="CL187" s="44"/>
      <c r="CM187" s="44">
        <v>-8.270688061621426</v>
      </c>
      <c r="CN187" s="44"/>
      <c r="CO187" s="44">
        <v>0</v>
      </c>
      <c r="CP187" s="44">
        <v>0</v>
      </c>
      <c r="CQ187" s="44">
        <v>-61.212205469586252</v>
      </c>
      <c r="CR187" s="44">
        <v>0</v>
      </c>
      <c r="CS187" s="44">
        <v>0</v>
      </c>
      <c r="CT187" s="44">
        <v>-61.212205469586252</v>
      </c>
      <c r="CU187" s="44">
        <v>0</v>
      </c>
      <c r="CV187" s="44">
        <v>9999</v>
      </c>
      <c r="CW187" s="257">
        <v>0</v>
      </c>
      <c r="CX187" s="23"/>
      <c r="CY187" s="23"/>
      <c r="CZ187" s="23"/>
      <c r="DA187" s="23"/>
      <c r="DB187" s="23"/>
      <c r="DC187" s="23"/>
      <c r="DD187" s="23"/>
      <c r="DE187" s="23"/>
      <c r="DF187" s="23"/>
      <c r="DG187" s="23"/>
      <c r="DH187" s="23"/>
      <c r="DI187" s="23"/>
      <c r="DJ187" s="23"/>
      <c r="DK187" s="23"/>
      <c r="DL187" s="23"/>
      <c r="DM187" s="23"/>
      <c r="DN187" s="23"/>
      <c r="DO187" s="23"/>
      <c r="DP187" s="23"/>
      <c r="DQ187" s="23"/>
      <c r="DR187" s="23"/>
      <c r="DS187" s="23"/>
      <c r="DT187" s="23"/>
      <c r="DU187" s="23"/>
      <c r="DV187" s="23"/>
      <c r="DW187" s="23"/>
      <c r="DX187" s="23"/>
      <c r="DY187" s="23"/>
      <c r="DZ187" s="23"/>
      <c r="EA187" s="23"/>
    </row>
    <row r="188" spans="1:131">
      <c r="A188" s="23" t="s">
        <v>786</v>
      </c>
      <c r="B188" s="23"/>
      <c r="C188" s="44">
        <v>15</v>
      </c>
      <c r="D188" s="44">
        <v>378.16641300661712</v>
      </c>
      <c r="E188" s="44">
        <v>-8.1887999999999987</v>
      </c>
      <c r="F188" s="44">
        <v>341.07502876871905</v>
      </c>
      <c r="G188" s="44">
        <v>0</v>
      </c>
      <c r="H188" s="44">
        <v>0</v>
      </c>
      <c r="I188" s="44"/>
      <c r="J188" s="44"/>
      <c r="K188" s="44"/>
      <c r="L188" s="44">
        <v>406.37706659568028</v>
      </c>
      <c r="M188" s="44">
        <v>6.8680395957098614E-2</v>
      </c>
      <c r="N188" s="44">
        <v>6.8184691658362773E-2</v>
      </c>
      <c r="O188" s="44">
        <v>-8.270688061621426</v>
      </c>
      <c r="P188" s="44">
        <v>0</v>
      </c>
      <c r="Q188" s="44">
        <v>0</v>
      </c>
      <c r="R188" s="44">
        <v>68.014916987995278</v>
      </c>
      <c r="S188" s="44">
        <v>157.17212814878064</v>
      </c>
      <c r="T188" s="44">
        <v>0</v>
      </c>
      <c r="U188" s="44">
        <v>228.21998793514982</v>
      </c>
      <c r="V188" s="44">
        <v>20.464501726123142</v>
      </c>
      <c r="W188" s="44">
        <v>47.750504027620664</v>
      </c>
      <c r="X188" s="44">
        <v>0</v>
      </c>
      <c r="Y188" s="44">
        <v>0</v>
      </c>
      <c r="Z188" s="44">
        <v>0</v>
      </c>
      <c r="AA188" s="44">
        <v>0</v>
      </c>
      <c r="AB188" s="44">
        <v>0</v>
      </c>
      <c r="AC188" s="44">
        <v>0</v>
      </c>
      <c r="AD188" s="44">
        <v>0</v>
      </c>
      <c r="AE188" s="44">
        <v>0</v>
      </c>
      <c r="AF188" s="44">
        <v>0</v>
      </c>
      <c r="AG188" s="44">
        <v>0</v>
      </c>
      <c r="AH188" s="44">
        <v>88.479418714118424</v>
      </c>
      <c r="AI188" s="44">
        <v>204.92263217640129</v>
      </c>
      <c r="AJ188" s="44">
        <v>0</v>
      </c>
      <c r="AK188" s="44">
        <v>228.21998793514982</v>
      </c>
      <c r="AL188" s="44">
        <v>521.62203882566951</v>
      </c>
      <c r="AM188" s="44">
        <v>210.94980138992605</v>
      </c>
      <c r="AN188" s="44">
        <v>24.268113858522803</v>
      </c>
      <c r="AO188" s="44">
        <v>0</v>
      </c>
      <c r="AP188" s="44">
        <v>0</v>
      </c>
      <c r="AQ188" s="44">
        <v>235.21791524844886</v>
      </c>
      <c r="AR188" s="44">
        <v>88.479418714118424</v>
      </c>
      <c r="AS188" s="276">
        <v>2.6584477912140234</v>
      </c>
      <c r="AT188" s="44">
        <v>210.94980138992605</v>
      </c>
      <c r="AU188" s="44">
        <v>28.726218552412529</v>
      </c>
      <c r="AV188" s="44">
        <v>0</v>
      </c>
      <c r="AW188" s="44">
        <v>0</v>
      </c>
      <c r="AX188" s="44">
        <v>239.67601994233857</v>
      </c>
      <c r="AY188" s="44">
        <v>204.92263217640129</v>
      </c>
      <c r="AZ188" s="276">
        <v>1.1695927257855097</v>
      </c>
      <c r="BA188" s="44">
        <v>210.94980138992605</v>
      </c>
      <c r="BB188" s="44">
        <v>52.994332410935328</v>
      </c>
      <c r="BC188" s="44">
        <v>0</v>
      </c>
      <c r="BD188" s="44">
        <v>0</v>
      </c>
      <c r="BE188" s="44">
        <v>263.94413380086138</v>
      </c>
      <c r="BF188" s="44">
        <v>293.40205089051972</v>
      </c>
      <c r="BG188" s="44">
        <v>43.530066463716395</v>
      </c>
      <c r="BH188" s="257">
        <v>0.89959880307499862</v>
      </c>
      <c r="BI188" s="44">
        <v>16.020762568085523</v>
      </c>
      <c r="BJ188" s="44">
        <v>37.104864415224569</v>
      </c>
      <c r="BK188" s="44">
        <v>0</v>
      </c>
      <c r="BL188" s="44">
        <v>41.323262439301693</v>
      </c>
      <c r="BM188" s="44">
        <v>94.448889422611785</v>
      </c>
      <c r="BN188" s="44">
        <v>210.94980138992605</v>
      </c>
      <c r="BO188" s="44">
        <v>-61.212205469586252</v>
      </c>
      <c r="BP188" s="44">
        <v>52.994332410935328</v>
      </c>
      <c r="BQ188" s="44">
        <v>0</v>
      </c>
      <c r="BR188" s="44">
        <v>0</v>
      </c>
      <c r="BS188" s="44">
        <v>0</v>
      </c>
      <c r="BT188" s="44">
        <v>0</v>
      </c>
      <c r="BU188" s="44">
        <v>0</v>
      </c>
      <c r="BV188" s="44">
        <v>0</v>
      </c>
      <c r="BW188" s="44">
        <v>0</v>
      </c>
      <c r="BX188" s="44">
        <v>453.40703307192575</v>
      </c>
      <c r="BY188" s="44">
        <v>68.21500575374381</v>
      </c>
      <c r="BZ188" s="44">
        <v>0</v>
      </c>
      <c r="CA188" s="44">
        <v>0</v>
      </c>
      <c r="CB188" s="44">
        <v>202.73192833127513</v>
      </c>
      <c r="CC188" s="44">
        <v>521.62203882566951</v>
      </c>
      <c r="CD188" s="257">
        <v>0.45286311911890842</v>
      </c>
      <c r="CE188" s="44">
        <v>95.93688058485823</v>
      </c>
      <c r="CF188" s="44">
        <v>3.8606097266554498</v>
      </c>
      <c r="CG188" s="44">
        <v>-0.96767050320970405</v>
      </c>
      <c r="CH188" s="44">
        <v>2.8929392234457456</v>
      </c>
      <c r="CI188" s="44">
        <v>0.19302910663294814</v>
      </c>
      <c r="CJ188" s="44">
        <v>-4.8383525160485344E-2</v>
      </c>
      <c r="CK188" s="44">
        <v>0.14464558147246281</v>
      </c>
      <c r="CL188" s="44"/>
      <c r="CM188" s="44">
        <v>-8.270688061621426</v>
      </c>
      <c r="CN188" s="44"/>
      <c r="CO188" s="44">
        <v>0</v>
      </c>
      <c r="CP188" s="44">
        <v>0</v>
      </c>
      <c r="CQ188" s="44">
        <v>-61.212205469586252</v>
      </c>
      <c r="CR188" s="44">
        <v>0</v>
      </c>
      <c r="CS188" s="44">
        <v>0</v>
      </c>
      <c r="CT188" s="44">
        <v>-61.212205469586252</v>
      </c>
      <c r="CU188" s="44">
        <v>0</v>
      </c>
      <c r="CV188" s="44">
        <v>9999</v>
      </c>
      <c r="CW188" s="257">
        <v>0</v>
      </c>
      <c r="CX188" s="23"/>
      <c r="CY188" s="23"/>
      <c r="CZ188" s="23"/>
      <c r="DA188" s="23"/>
      <c r="DB188" s="23"/>
      <c r="DC188" s="23"/>
      <c r="DD188" s="23"/>
      <c r="DE188" s="23"/>
      <c r="DF188" s="23"/>
      <c r="DG188" s="23"/>
      <c r="DH188" s="23"/>
      <c r="DI188" s="23"/>
      <c r="DJ188" s="23"/>
      <c r="DK188" s="23"/>
      <c r="DL188" s="23"/>
      <c r="DM188" s="23"/>
      <c r="DN188" s="23"/>
      <c r="DO188" s="23"/>
      <c r="DP188" s="23"/>
      <c r="DQ188" s="23"/>
      <c r="DR188" s="23"/>
      <c r="DS188" s="23"/>
      <c r="DT188" s="23"/>
      <c r="DU188" s="23"/>
      <c r="DV188" s="23"/>
      <c r="DW188" s="23"/>
      <c r="DX188" s="23"/>
      <c r="DY188" s="23"/>
      <c r="DZ188" s="23"/>
      <c r="EA188" s="23"/>
    </row>
    <row r="189" spans="1:131">
      <c r="A189" s="23" t="s">
        <v>787</v>
      </c>
      <c r="B189" s="23"/>
      <c r="C189" s="44">
        <v>15</v>
      </c>
      <c r="D189" s="44">
        <v>378.16641300661712</v>
      </c>
      <c r="E189" s="44">
        <v>-8.1887999999999987</v>
      </c>
      <c r="F189" s="44">
        <v>341.07502876871905</v>
      </c>
      <c r="G189" s="44">
        <v>0</v>
      </c>
      <c r="H189" s="44">
        <v>0</v>
      </c>
      <c r="I189" s="44"/>
      <c r="J189" s="44"/>
      <c r="K189" s="44"/>
      <c r="L189" s="44">
        <v>406.37706659568028</v>
      </c>
      <c r="M189" s="44">
        <v>6.8680395957098614E-2</v>
      </c>
      <c r="N189" s="44">
        <v>6.8184691658362773E-2</v>
      </c>
      <c r="O189" s="44">
        <v>-8.270688061621426</v>
      </c>
      <c r="P189" s="44">
        <v>0</v>
      </c>
      <c r="Q189" s="44">
        <v>0</v>
      </c>
      <c r="R189" s="44">
        <v>68.014916987995278</v>
      </c>
      <c r="S189" s="44">
        <v>157.17212814878064</v>
      </c>
      <c r="T189" s="44">
        <v>0</v>
      </c>
      <c r="U189" s="44">
        <v>228.21998793514982</v>
      </c>
      <c r="V189" s="44">
        <v>20.464501726123142</v>
      </c>
      <c r="W189" s="44">
        <v>47.750504027620664</v>
      </c>
      <c r="X189" s="44">
        <v>0</v>
      </c>
      <c r="Y189" s="44">
        <v>0</v>
      </c>
      <c r="Z189" s="44">
        <v>0</v>
      </c>
      <c r="AA189" s="44">
        <v>0</v>
      </c>
      <c r="AB189" s="44">
        <v>0</v>
      </c>
      <c r="AC189" s="44">
        <v>0</v>
      </c>
      <c r="AD189" s="44">
        <v>0</v>
      </c>
      <c r="AE189" s="44">
        <v>0</v>
      </c>
      <c r="AF189" s="44">
        <v>0</v>
      </c>
      <c r="AG189" s="44">
        <v>0</v>
      </c>
      <c r="AH189" s="44">
        <v>88.479418714118424</v>
      </c>
      <c r="AI189" s="44">
        <v>204.92263217640129</v>
      </c>
      <c r="AJ189" s="44">
        <v>0</v>
      </c>
      <c r="AK189" s="44">
        <v>228.21998793514982</v>
      </c>
      <c r="AL189" s="44">
        <v>521.62203882566951</v>
      </c>
      <c r="AM189" s="44">
        <v>210.94980138992605</v>
      </c>
      <c r="AN189" s="44">
        <v>24.268113858522803</v>
      </c>
      <c r="AO189" s="44">
        <v>0</v>
      </c>
      <c r="AP189" s="44">
        <v>0</v>
      </c>
      <c r="AQ189" s="44">
        <v>235.21791524844886</v>
      </c>
      <c r="AR189" s="44">
        <v>88.479418714118424</v>
      </c>
      <c r="AS189" s="276">
        <v>2.6584477912140234</v>
      </c>
      <c r="AT189" s="44">
        <v>210.94980138992605</v>
      </c>
      <c r="AU189" s="44">
        <v>28.726218552412529</v>
      </c>
      <c r="AV189" s="44">
        <v>0</v>
      </c>
      <c r="AW189" s="44">
        <v>0</v>
      </c>
      <c r="AX189" s="44">
        <v>239.67601994233857</v>
      </c>
      <c r="AY189" s="44">
        <v>204.92263217640129</v>
      </c>
      <c r="AZ189" s="276">
        <v>1.1695927257855097</v>
      </c>
      <c r="BA189" s="44">
        <v>210.94980138992605</v>
      </c>
      <c r="BB189" s="44">
        <v>52.994332410935328</v>
      </c>
      <c r="BC189" s="44">
        <v>0</v>
      </c>
      <c r="BD189" s="44">
        <v>0</v>
      </c>
      <c r="BE189" s="44">
        <v>263.94413380086138</v>
      </c>
      <c r="BF189" s="44">
        <v>293.40205089051972</v>
      </c>
      <c r="BG189" s="44">
        <v>43.530066463716395</v>
      </c>
      <c r="BH189" s="257">
        <v>0.89959880307499862</v>
      </c>
      <c r="BI189" s="44">
        <v>16.020762568085523</v>
      </c>
      <c r="BJ189" s="44">
        <v>37.104864415224569</v>
      </c>
      <c r="BK189" s="44">
        <v>0</v>
      </c>
      <c r="BL189" s="44">
        <v>41.323262439301693</v>
      </c>
      <c r="BM189" s="44">
        <v>94.448889422611785</v>
      </c>
      <c r="BN189" s="44">
        <v>210.94980138992605</v>
      </c>
      <c r="BO189" s="44">
        <v>-61.212205469586252</v>
      </c>
      <c r="BP189" s="44">
        <v>52.994332410935328</v>
      </c>
      <c r="BQ189" s="44">
        <v>0</v>
      </c>
      <c r="BR189" s="44">
        <v>0</v>
      </c>
      <c r="BS189" s="44">
        <v>0</v>
      </c>
      <c r="BT189" s="44">
        <v>0</v>
      </c>
      <c r="BU189" s="44">
        <v>0</v>
      </c>
      <c r="BV189" s="44">
        <v>0</v>
      </c>
      <c r="BW189" s="44">
        <v>0</v>
      </c>
      <c r="BX189" s="44">
        <v>453.40703307192575</v>
      </c>
      <c r="BY189" s="44">
        <v>68.21500575374381</v>
      </c>
      <c r="BZ189" s="44">
        <v>0</v>
      </c>
      <c r="CA189" s="44">
        <v>0</v>
      </c>
      <c r="CB189" s="44">
        <v>202.73192833127513</v>
      </c>
      <c r="CC189" s="44">
        <v>521.62203882566951</v>
      </c>
      <c r="CD189" s="257">
        <v>0.45286311911890842</v>
      </c>
      <c r="CE189" s="44">
        <v>95.93688058485823</v>
      </c>
      <c r="CF189" s="44">
        <v>3.8606097266554498</v>
      </c>
      <c r="CG189" s="44">
        <v>-0.96767050320970405</v>
      </c>
      <c r="CH189" s="44">
        <v>2.8929392234457456</v>
      </c>
      <c r="CI189" s="44">
        <v>0.19302910663294814</v>
      </c>
      <c r="CJ189" s="44">
        <v>-4.8383525160485344E-2</v>
      </c>
      <c r="CK189" s="44">
        <v>0.14464558147246281</v>
      </c>
      <c r="CL189" s="44"/>
      <c r="CM189" s="44">
        <v>-8.270688061621426</v>
      </c>
      <c r="CN189" s="44"/>
      <c r="CO189" s="44">
        <v>0</v>
      </c>
      <c r="CP189" s="44">
        <v>0</v>
      </c>
      <c r="CQ189" s="44">
        <v>-61.212205469586252</v>
      </c>
      <c r="CR189" s="44">
        <v>0</v>
      </c>
      <c r="CS189" s="44">
        <v>0</v>
      </c>
      <c r="CT189" s="44">
        <v>-61.212205469586252</v>
      </c>
      <c r="CU189" s="44">
        <v>0</v>
      </c>
      <c r="CV189" s="44">
        <v>9999</v>
      </c>
      <c r="CW189" s="257">
        <v>0</v>
      </c>
      <c r="CX189" s="23"/>
      <c r="CY189" s="23"/>
      <c r="CZ189" s="23"/>
      <c r="DA189" s="23"/>
      <c r="DB189" s="23"/>
      <c r="DC189" s="23"/>
      <c r="DD189" s="23"/>
      <c r="DE189" s="23"/>
      <c r="DF189" s="23"/>
      <c r="DG189" s="23"/>
      <c r="DH189" s="23"/>
      <c r="DI189" s="23"/>
      <c r="DJ189" s="23"/>
      <c r="DK189" s="23"/>
      <c r="DL189" s="23"/>
      <c r="DM189" s="23"/>
      <c r="DN189" s="23"/>
      <c r="DO189" s="23"/>
      <c r="DP189" s="23"/>
      <c r="DQ189" s="23"/>
      <c r="DR189" s="23"/>
      <c r="DS189" s="23"/>
      <c r="DT189" s="23"/>
      <c r="DU189" s="23"/>
      <c r="DV189" s="23"/>
      <c r="DW189" s="23"/>
      <c r="DX189" s="23"/>
      <c r="DY189" s="23"/>
      <c r="DZ189" s="23"/>
      <c r="EA189" s="23"/>
    </row>
    <row r="190" spans="1:131">
      <c r="A190" s="23" t="s">
        <v>789</v>
      </c>
      <c r="B190" s="23"/>
      <c r="C190" s="44">
        <v>14.999999999999998</v>
      </c>
      <c r="D190" s="44">
        <v>596.91614434180826</v>
      </c>
      <c r="E190" s="44">
        <v>-8.1887999999999987</v>
      </c>
      <c r="F190" s="44">
        <v>562.77379746838631</v>
      </c>
      <c r="G190" s="44">
        <v>0</v>
      </c>
      <c r="H190" s="44">
        <v>0</v>
      </c>
      <c r="I190" s="44"/>
      <c r="J190" s="44"/>
      <c r="K190" s="44"/>
      <c r="L190" s="44">
        <v>641.44520348237063</v>
      </c>
      <c r="M190" s="44">
        <v>0.10840845653276636</v>
      </c>
      <c r="N190" s="44">
        <v>0.10762601290858897</v>
      </c>
      <c r="O190" s="44">
        <v>-8.270688061621426</v>
      </c>
      <c r="P190" s="44">
        <v>0</v>
      </c>
      <c r="Q190" s="44">
        <v>0</v>
      </c>
      <c r="R190" s="44">
        <v>112.22461303019217</v>
      </c>
      <c r="S190" s="44">
        <v>259.33401144548799</v>
      </c>
      <c r="T190" s="44">
        <v>0</v>
      </c>
      <c r="U190" s="44">
        <v>376.56298009299712</v>
      </c>
      <c r="V190" s="44">
        <v>33.766427848103177</v>
      </c>
      <c r="W190" s="44">
        <v>78.788331645574075</v>
      </c>
      <c r="X190" s="44">
        <v>0</v>
      </c>
      <c r="Y190" s="44">
        <v>0</v>
      </c>
      <c r="Z190" s="44">
        <v>0</v>
      </c>
      <c r="AA190" s="44">
        <v>0</v>
      </c>
      <c r="AB190" s="44">
        <v>0</v>
      </c>
      <c r="AC190" s="44">
        <v>0</v>
      </c>
      <c r="AD190" s="44">
        <v>0</v>
      </c>
      <c r="AE190" s="44">
        <v>0</v>
      </c>
      <c r="AF190" s="44">
        <v>0</v>
      </c>
      <c r="AG190" s="44">
        <v>0</v>
      </c>
      <c r="AH190" s="44">
        <v>145.99104087829534</v>
      </c>
      <c r="AI190" s="44">
        <v>338.12234309106208</v>
      </c>
      <c r="AJ190" s="44">
        <v>0</v>
      </c>
      <c r="AK190" s="44">
        <v>376.56298009299712</v>
      </c>
      <c r="AL190" s="44">
        <v>860.67636406235454</v>
      </c>
      <c r="AM190" s="44">
        <v>332.97336242587318</v>
      </c>
      <c r="AN190" s="44">
        <v>38.305963873698012</v>
      </c>
      <c r="AO190" s="44">
        <v>0</v>
      </c>
      <c r="AP190" s="44">
        <v>0</v>
      </c>
      <c r="AQ190" s="44">
        <v>371.27932629957121</v>
      </c>
      <c r="AR190" s="44">
        <v>145.99104087829534</v>
      </c>
      <c r="AS190" s="276">
        <v>2.5431651426410902</v>
      </c>
      <c r="AT190" s="44">
        <v>332.97336242587318</v>
      </c>
      <c r="AU190" s="44">
        <v>45.342851797698287</v>
      </c>
      <c r="AV190" s="44">
        <v>0</v>
      </c>
      <c r="AW190" s="44">
        <v>0</v>
      </c>
      <c r="AX190" s="44">
        <v>378.31621422357148</v>
      </c>
      <c r="AY190" s="44">
        <v>338.12234309106208</v>
      </c>
      <c r="AZ190" s="276">
        <v>1.1188737507408213</v>
      </c>
      <c r="BA190" s="44">
        <v>332.97336242587318</v>
      </c>
      <c r="BB190" s="44">
        <v>83.648815671396306</v>
      </c>
      <c r="BC190" s="44">
        <v>0</v>
      </c>
      <c r="BD190" s="44">
        <v>0</v>
      </c>
      <c r="BE190" s="44">
        <v>416.62217809726951</v>
      </c>
      <c r="BF190" s="44">
        <v>484.11338396935741</v>
      </c>
      <c r="BG190" s="44">
        <v>45.938271453256831</v>
      </c>
      <c r="BH190" s="257">
        <v>0.86058801903241777</v>
      </c>
      <c r="BI190" s="44">
        <v>16.746989862585533</v>
      </c>
      <c r="BJ190" s="44">
        <v>38.786842110264999</v>
      </c>
      <c r="BK190" s="44">
        <v>0</v>
      </c>
      <c r="BL190" s="44">
        <v>43.19646173013885</v>
      </c>
      <c r="BM190" s="44">
        <v>98.730293702989371</v>
      </c>
      <c r="BN190" s="44">
        <v>332.97336242587318</v>
      </c>
      <c r="BO190" s="44">
        <v>-61.212205469586252</v>
      </c>
      <c r="BP190" s="44">
        <v>83.648815671396306</v>
      </c>
      <c r="BQ190" s="44">
        <v>0</v>
      </c>
      <c r="BR190" s="44">
        <v>0</v>
      </c>
      <c r="BS190" s="44">
        <v>0</v>
      </c>
      <c r="BT190" s="44">
        <v>0</v>
      </c>
      <c r="BU190" s="44">
        <v>0</v>
      </c>
      <c r="BV190" s="44">
        <v>0</v>
      </c>
      <c r="BW190" s="44">
        <v>0</v>
      </c>
      <c r="BX190" s="44">
        <v>748.1216045686773</v>
      </c>
      <c r="BY190" s="44">
        <v>112.55475949367727</v>
      </c>
      <c r="BZ190" s="44">
        <v>0</v>
      </c>
      <c r="CA190" s="44">
        <v>0</v>
      </c>
      <c r="CB190" s="44">
        <v>355.40997262768326</v>
      </c>
      <c r="CC190" s="44">
        <v>860.67636406235454</v>
      </c>
      <c r="CD190" s="257">
        <v>0.45192249027319648</v>
      </c>
      <c r="CE190" s="44">
        <v>96.156535194659156</v>
      </c>
      <c r="CF190" s="44">
        <v>6.0937729887802901</v>
      </c>
      <c r="CG190" s="44">
        <v>-0.96767050320970405</v>
      </c>
      <c r="CH190" s="44">
        <v>5.1261024855705859</v>
      </c>
      <c r="CI190" s="44">
        <v>0.30468647165412605</v>
      </c>
      <c r="CJ190" s="44">
        <v>-4.8383525160485344E-2</v>
      </c>
      <c r="CK190" s="44">
        <v>0.25630294649364072</v>
      </c>
      <c r="CL190" s="44"/>
      <c r="CM190" s="44">
        <v>-8.270688061621426</v>
      </c>
      <c r="CN190" s="44"/>
      <c r="CO190" s="44">
        <v>0</v>
      </c>
      <c r="CP190" s="44">
        <v>0</v>
      </c>
      <c r="CQ190" s="44">
        <v>-61.212205469586252</v>
      </c>
      <c r="CR190" s="44">
        <v>0</v>
      </c>
      <c r="CS190" s="44">
        <v>0</v>
      </c>
      <c r="CT190" s="44">
        <v>-61.212205469586252</v>
      </c>
      <c r="CU190" s="44">
        <v>0</v>
      </c>
      <c r="CV190" s="44">
        <v>9999</v>
      </c>
      <c r="CW190" s="257">
        <v>0</v>
      </c>
      <c r="CX190" s="23"/>
      <c r="CY190" s="23"/>
      <c r="CZ190" s="23"/>
      <c r="DA190" s="23"/>
      <c r="DB190" s="23"/>
      <c r="DC190" s="23"/>
      <c r="DD190" s="23"/>
      <c r="DE190" s="23"/>
      <c r="DF190" s="23"/>
      <c r="DG190" s="23"/>
      <c r="DH190" s="23"/>
      <c r="DI190" s="23"/>
      <c r="DJ190" s="23"/>
      <c r="DK190" s="23"/>
      <c r="DL190" s="23"/>
      <c r="DM190" s="23"/>
      <c r="DN190" s="23"/>
      <c r="DO190" s="23"/>
      <c r="DP190" s="23"/>
      <c r="DQ190" s="23"/>
      <c r="DR190" s="23"/>
      <c r="DS190" s="23"/>
      <c r="DT190" s="23"/>
      <c r="DU190" s="23"/>
      <c r="DV190" s="23"/>
      <c r="DW190" s="23"/>
      <c r="DX190" s="23"/>
      <c r="DY190" s="23"/>
      <c r="DZ190" s="23"/>
      <c r="EA190" s="23"/>
    </row>
    <row r="191" spans="1:131">
      <c r="A191" s="23" t="s">
        <v>784</v>
      </c>
      <c r="B191" s="23"/>
      <c r="C191" s="44">
        <v>15</v>
      </c>
      <c r="D191" s="44">
        <v>373.07259021363018</v>
      </c>
      <c r="E191" s="44">
        <v>-8.1887999999999987</v>
      </c>
      <c r="F191" s="44">
        <v>341.07502876871905</v>
      </c>
      <c r="G191" s="44">
        <v>0</v>
      </c>
      <c r="H191" s="44">
        <v>0</v>
      </c>
      <c r="I191" s="44"/>
      <c r="J191" s="44"/>
      <c r="K191" s="44"/>
      <c r="L191" s="44">
        <v>400.94925728417473</v>
      </c>
      <c r="M191" s="44">
        <v>6.3814565609291204E-2</v>
      </c>
      <c r="N191" s="44">
        <v>6.3353980691955469E-2</v>
      </c>
      <c r="O191" s="44">
        <v>-8.270688046216069</v>
      </c>
      <c r="P191" s="44">
        <v>0</v>
      </c>
      <c r="Q191" s="44">
        <v>0</v>
      </c>
      <c r="R191" s="44">
        <v>68.014916987995278</v>
      </c>
      <c r="S191" s="44">
        <v>157.17212814878064</v>
      </c>
      <c r="T191" s="44">
        <v>0</v>
      </c>
      <c r="U191" s="44">
        <v>228.21998793514982</v>
      </c>
      <c r="V191" s="44">
        <v>20.464501726123142</v>
      </c>
      <c r="W191" s="44">
        <v>47.750504027620664</v>
      </c>
      <c r="X191" s="44">
        <v>0</v>
      </c>
      <c r="Y191" s="44">
        <v>0</v>
      </c>
      <c r="Z191" s="44">
        <v>0</v>
      </c>
      <c r="AA191" s="44">
        <v>0</v>
      </c>
      <c r="AB191" s="44">
        <v>0</v>
      </c>
      <c r="AC191" s="44">
        <v>0</v>
      </c>
      <c r="AD191" s="44">
        <v>0</v>
      </c>
      <c r="AE191" s="44">
        <v>0</v>
      </c>
      <c r="AF191" s="44">
        <v>0</v>
      </c>
      <c r="AG191" s="44">
        <v>0</v>
      </c>
      <c r="AH191" s="44">
        <v>88.479418714118424</v>
      </c>
      <c r="AI191" s="44">
        <v>204.92263217640129</v>
      </c>
      <c r="AJ191" s="44">
        <v>0</v>
      </c>
      <c r="AK191" s="44">
        <v>228.21998793514982</v>
      </c>
      <c r="AL191" s="44">
        <v>521.62203882566951</v>
      </c>
      <c r="AM191" s="44">
        <v>208.73943760719803</v>
      </c>
      <c r="AN191" s="44">
        <v>22.548780077008093</v>
      </c>
      <c r="AO191" s="44">
        <v>0</v>
      </c>
      <c r="AP191" s="44">
        <v>0</v>
      </c>
      <c r="AQ191" s="44">
        <v>231.28821768420613</v>
      </c>
      <c r="AR191" s="44">
        <v>88.479418714118424</v>
      </c>
      <c r="AS191" s="276">
        <v>2.614034100195779</v>
      </c>
      <c r="AT191" s="44">
        <v>208.73943760719803</v>
      </c>
      <c r="AU191" s="44">
        <v>26.691039458550147</v>
      </c>
      <c r="AV191" s="44">
        <v>0</v>
      </c>
      <c r="AW191" s="44">
        <v>0</v>
      </c>
      <c r="AX191" s="44">
        <v>235.43047706574816</v>
      </c>
      <c r="AY191" s="44">
        <v>204.92263217640129</v>
      </c>
      <c r="AZ191" s="276">
        <v>1.1488749415588471</v>
      </c>
      <c r="BA191" s="44">
        <v>208.73943760719803</v>
      </c>
      <c r="BB191" s="44">
        <v>49.23981953555824</v>
      </c>
      <c r="BC191" s="44">
        <v>0</v>
      </c>
      <c r="BD191" s="44">
        <v>0</v>
      </c>
      <c r="BE191" s="44">
        <v>257.97925714275624</v>
      </c>
      <c r="BF191" s="44">
        <v>293.40205089051972</v>
      </c>
      <c r="BG191" s="44">
        <v>44.808374179150263</v>
      </c>
      <c r="BH191" s="257">
        <v>0.87926875889159628</v>
      </c>
      <c r="BI191" s="44">
        <v>16.237641992762555</v>
      </c>
      <c r="BJ191" s="44">
        <v>37.60716769903479</v>
      </c>
      <c r="BK191" s="44">
        <v>0</v>
      </c>
      <c r="BL191" s="44">
        <v>41.882671852276019</v>
      </c>
      <c r="BM191" s="44">
        <v>95.727481544073356</v>
      </c>
      <c r="BN191" s="44">
        <v>208.73943760719803</v>
      </c>
      <c r="BO191" s="44">
        <v>-64.605972635995229</v>
      </c>
      <c r="BP191" s="44">
        <v>49.23981953555824</v>
      </c>
      <c r="BQ191" s="44">
        <v>0</v>
      </c>
      <c r="BR191" s="44">
        <v>0</v>
      </c>
      <c r="BS191" s="44">
        <v>0</v>
      </c>
      <c r="BT191" s="44">
        <v>0</v>
      </c>
      <c r="BU191" s="44">
        <v>0</v>
      </c>
      <c r="BV191" s="44">
        <v>0</v>
      </c>
      <c r="BW191" s="44">
        <v>0</v>
      </c>
      <c r="BX191" s="44">
        <v>453.40703307192575</v>
      </c>
      <c r="BY191" s="44">
        <v>68.21500575374381</v>
      </c>
      <c r="BZ191" s="44">
        <v>0</v>
      </c>
      <c r="CA191" s="44">
        <v>0</v>
      </c>
      <c r="CB191" s="44">
        <v>193.37328450676108</v>
      </c>
      <c r="CC191" s="44">
        <v>521.62203882566951</v>
      </c>
      <c r="CD191" s="257">
        <v>0.44006641118960987</v>
      </c>
      <c r="CE191" s="44">
        <v>98.54746043268986</v>
      </c>
      <c r="CF191" s="44">
        <v>3.80905178217896</v>
      </c>
      <c r="CG191" s="44">
        <v>-0.96767050140727873</v>
      </c>
      <c r="CH191" s="44">
        <v>2.8413812807716812</v>
      </c>
      <c r="CI191" s="44">
        <v>0.19045089720998298</v>
      </c>
      <c r="CJ191" s="44">
        <v>-4.8383525070364003E-2</v>
      </c>
      <c r="CK191" s="44">
        <v>0.14206737213961898</v>
      </c>
      <c r="CL191" s="44"/>
      <c r="CM191" s="44">
        <v>-8.270688046216069</v>
      </c>
      <c r="CN191" s="44"/>
      <c r="CO191" s="44">
        <v>0</v>
      </c>
      <c r="CP191" s="44">
        <v>0</v>
      </c>
      <c r="CQ191" s="44">
        <v>-64.605972635995229</v>
      </c>
      <c r="CR191" s="44">
        <v>0</v>
      </c>
      <c r="CS191" s="44">
        <v>0</v>
      </c>
      <c r="CT191" s="44">
        <v>-64.605972635995229</v>
      </c>
      <c r="CU191" s="44">
        <v>0</v>
      </c>
      <c r="CV191" s="44">
        <v>9999</v>
      </c>
      <c r="CW191" s="257">
        <v>0</v>
      </c>
      <c r="CX191" s="23"/>
      <c r="CY191" s="23"/>
      <c r="CZ191" s="23"/>
      <c r="DA191" s="23"/>
      <c r="DB191" s="23"/>
      <c r="DC191" s="23"/>
      <c r="DD191" s="23"/>
      <c r="DE191" s="23"/>
      <c r="DF191" s="23"/>
      <c r="DG191" s="23"/>
      <c r="DH191" s="23"/>
      <c r="DI191" s="23"/>
      <c r="DJ191" s="23"/>
      <c r="DK191" s="23"/>
      <c r="DL191" s="23"/>
      <c r="DM191" s="23"/>
      <c r="DN191" s="23"/>
      <c r="DO191" s="23"/>
      <c r="DP191" s="23"/>
      <c r="DQ191" s="23"/>
      <c r="DR191" s="23"/>
      <c r="DS191" s="23"/>
      <c r="DT191" s="23"/>
      <c r="DU191" s="23"/>
      <c r="DV191" s="23"/>
      <c r="DW191" s="23"/>
      <c r="DX191" s="23"/>
      <c r="DY191" s="23"/>
      <c r="DZ191" s="23"/>
      <c r="EA191" s="23"/>
    </row>
    <row r="192" spans="1:131">
      <c r="A192" s="23" t="s">
        <v>785</v>
      </c>
      <c r="B192" s="23"/>
      <c r="C192" s="44">
        <v>15</v>
      </c>
      <c r="D192" s="44">
        <v>373.07259021363018</v>
      </c>
      <c r="E192" s="44">
        <v>-8.1887999999999987</v>
      </c>
      <c r="F192" s="44">
        <v>341.07502876871905</v>
      </c>
      <c r="G192" s="44">
        <v>0</v>
      </c>
      <c r="H192" s="44">
        <v>0</v>
      </c>
      <c r="I192" s="44"/>
      <c r="J192" s="44"/>
      <c r="K192" s="44"/>
      <c r="L192" s="44">
        <v>400.94925728417473</v>
      </c>
      <c r="M192" s="44">
        <v>6.3814565609291204E-2</v>
      </c>
      <c r="N192" s="44">
        <v>6.3353980691955469E-2</v>
      </c>
      <c r="O192" s="44">
        <v>-8.270688046216069</v>
      </c>
      <c r="P192" s="44">
        <v>0</v>
      </c>
      <c r="Q192" s="44">
        <v>0</v>
      </c>
      <c r="R192" s="44">
        <v>68.014916987995278</v>
      </c>
      <c r="S192" s="44">
        <v>157.17212814878064</v>
      </c>
      <c r="T192" s="44">
        <v>0</v>
      </c>
      <c r="U192" s="44">
        <v>228.21998793514982</v>
      </c>
      <c r="V192" s="44">
        <v>20.464501726123142</v>
      </c>
      <c r="W192" s="44">
        <v>47.750504027620664</v>
      </c>
      <c r="X192" s="44">
        <v>0</v>
      </c>
      <c r="Y192" s="44">
        <v>0</v>
      </c>
      <c r="Z192" s="44">
        <v>0</v>
      </c>
      <c r="AA192" s="44">
        <v>0</v>
      </c>
      <c r="AB192" s="44">
        <v>0</v>
      </c>
      <c r="AC192" s="44">
        <v>0</v>
      </c>
      <c r="AD192" s="44">
        <v>0</v>
      </c>
      <c r="AE192" s="44">
        <v>0</v>
      </c>
      <c r="AF192" s="44">
        <v>0</v>
      </c>
      <c r="AG192" s="44">
        <v>0</v>
      </c>
      <c r="AH192" s="44">
        <v>88.479418714118424</v>
      </c>
      <c r="AI192" s="44">
        <v>204.92263217640129</v>
      </c>
      <c r="AJ192" s="44">
        <v>0</v>
      </c>
      <c r="AK192" s="44">
        <v>228.21998793514982</v>
      </c>
      <c r="AL192" s="44">
        <v>521.62203882566951</v>
      </c>
      <c r="AM192" s="44">
        <v>208.73943760719803</v>
      </c>
      <c r="AN192" s="44">
        <v>22.548780077008093</v>
      </c>
      <c r="AO192" s="44">
        <v>0</v>
      </c>
      <c r="AP192" s="44">
        <v>0</v>
      </c>
      <c r="AQ192" s="44">
        <v>231.28821768420613</v>
      </c>
      <c r="AR192" s="44">
        <v>88.479418714118424</v>
      </c>
      <c r="AS192" s="276">
        <v>2.614034100195779</v>
      </c>
      <c r="AT192" s="44">
        <v>208.73943760719803</v>
      </c>
      <c r="AU192" s="44">
        <v>26.691039458550147</v>
      </c>
      <c r="AV192" s="44">
        <v>0</v>
      </c>
      <c r="AW192" s="44">
        <v>0</v>
      </c>
      <c r="AX192" s="44">
        <v>235.43047706574816</v>
      </c>
      <c r="AY192" s="44">
        <v>204.92263217640129</v>
      </c>
      <c r="AZ192" s="276">
        <v>1.1488749415588471</v>
      </c>
      <c r="BA192" s="44">
        <v>208.73943760719803</v>
      </c>
      <c r="BB192" s="44">
        <v>49.23981953555824</v>
      </c>
      <c r="BC192" s="44">
        <v>0</v>
      </c>
      <c r="BD192" s="44">
        <v>0</v>
      </c>
      <c r="BE192" s="44">
        <v>257.97925714275624</v>
      </c>
      <c r="BF192" s="44">
        <v>293.40205089051972</v>
      </c>
      <c r="BG192" s="44">
        <v>44.808374179150263</v>
      </c>
      <c r="BH192" s="257">
        <v>0.87926875889159628</v>
      </c>
      <c r="BI192" s="44">
        <v>16.237641992762555</v>
      </c>
      <c r="BJ192" s="44">
        <v>37.60716769903479</v>
      </c>
      <c r="BK192" s="44">
        <v>0</v>
      </c>
      <c r="BL192" s="44">
        <v>41.882671852276019</v>
      </c>
      <c r="BM192" s="44">
        <v>95.727481544073356</v>
      </c>
      <c r="BN192" s="44">
        <v>208.73943760719803</v>
      </c>
      <c r="BO192" s="44">
        <v>-64.605972635995229</v>
      </c>
      <c r="BP192" s="44">
        <v>49.23981953555824</v>
      </c>
      <c r="BQ192" s="44">
        <v>0</v>
      </c>
      <c r="BR192" s="44">
        <v>0</v>
      </c>
      <c r="BS192" s="44">
        <v>0</v>
      </c>
      <c r="BT192" s="44">
        <v>0</v>
      </c>
      <c r="BU192" s="44">
        <v>0</v>
      </c>
      <c r="BV192" s="44">
        <v>0</v>
      </c>
      <c r="BW192" s="44">
        <v>0</v>
      </c>
      <c r="BX192" s="44">
        <v>453.40703307192575</v>
      </c>
      <c r="BY192" s="44">
        <v>68.21500575374381</v>
      </c>
      <c r="BZ192" s="44">
        <v>0</v>
      </c>
      <c r="CA192" s="44">
        <v>0</v>
      </c>
      <c r="CB192" s="44">
        <v>193.37328450676108</v>
      </c>
      <c r="CC192" s="44">
        <v>521.62203882566951</v>
      </c>
      <c r="CD192" s="257">
        <v>0.44006641118960987</v>
      </c>
      <c r="CE192" s="44">
        <v>98.54746043268986</v>
      </c>
      <c r="CF192" s="44">
        <v>3.80905178217896</v>
      </c>
      <c r="CG192" s="44">
        <v>-0.96767050140727873</v>
      </c>
      <c r="CH192" s="44">
        <v>2.8413812807716812</v>
      </c>
      <c r="CI192" s="44">
        <v>0.19045089720998298</v>
      </c>
      <c r="CJ192" s="44">
        <v>-4.8383525070364003E-2</v>
      </c>
      <c r="CK192" s="44">
        <v>0.14206737213961898</v>
      </c>
      <c r="CL192" s="44"/>
      <c r="CM192" s="44">
        <v>-8.270688046216069</v>
      </c>
      <c r="CN192" s="44"/>
      <c r="CO192" s="44">
        <v>0</v>
      </c>
      <c r="CP192" s="44">
        <v>0</v>
      </c>
      <c r="CQ192" s="44">
        <v>-64.605972635995229</v>
      </c>
      <c r="CR192" s="44">
        <v>0</v>
      </c>
      <c r="CS192" s="44">
        <v>0</v>
      </c>
      <c r="CT192" s="44">
        <v>-64.605972635995229</v>
      </c>
      <c r="CU192" s="44">
        <v>0</v>
      </c>
      <c r="CV192" s="44">
        <v>9999</v>
      </c>
      <c r="CW192" s="257">
        <v>0</v>
      </c>
      <c r="CX192" s="23"/>
      <c r="CY192" s="23"/>
      <c r="CZ192" s="23"/>
      <c r="DA192" s="23"/>
      <c r="DB192" s="23"/>
      <c r="DC192" s="23"/>
      <c r="DD192" s="23"/>
      <c r="DE192" s="23"/>
      <c r="DF192" s="23"/>
      <c r="DG192" s="23"/>
      <c r="DH192" s="23"/>
      <c r="DI192" s="23"/>
      <c r="DJ192" s="23"/>
      <c r="DK192" s="23"/>
      <c r="DL192" s="23"/>
      <c r="DM192" s="23"/>
      <c r="DN192" s="23"/>
      <c r="DO192" s="23"/>
      <c r="DP192" s="23"/>
      <c r="DQ192" s="23"/>
      <c r="DR192" s="23"/>
      <c r="DS192" s="23"/>
      <c r="DT192" s="23"/>
      <c r="DU192" s="23"/>
      <c r="DV192" s="23"/>
      <c r="DW192" s="23"/>
      <c r="DX192" s="23"/>
      <c r="DY192" s="23"/>
      <c r="DZ192" s="23"/>
      <c r="EA192" s="23"/>
    </row>
    <row r="193" spans="1:131">
      <c r="A193" s="23" t="s">
        <v>794</v>
      </c>
      <c r="B193" s="23"/>
      <c r="C193" s="44">
        <v>15</v>
      </c>
      <c r="D193" s="44">
        <v>529.43297820926398</v>
      </c>
      <c r="E193" s="44">
        <v>-8.1887999999999987</v>
      </c>
      <c r="F193" s="44">
        <v>562.77379746838631</v>
      </c>
      <c r="G193" s="44">
        <v>0</v>
      </c>
      <c r="H193" s="44">
        <v>0</v>
      </c>
      <c r="I193" s="44"/>
      <c r="J193" s="44"/>
      <c r="K193" s="44"/>
      <c r="L193" s="44">
        <v>568.92789323395243</v>
      </c>
      <c r="M193" s="44">
        <v>9.6152554339938065E-2</v>
      </c>
      <c r="N193" s="44">
        <v>9.545856832170789E-2</v>
      </c>
      <c r="O193" s="44">
        <v>-8.270688061621426</v>
      </c>
      <c r="P193" s="44">
        <v>0</v>
      </c>
      <c r="Q193" s="44">
        <v>0</v>
      </c>
      <c r="R193" s="44">
        <v>112.22461303019217</v>
      </c>
      <c r="S193" s="44">
        <v>259.33401144548799</v>
      </c>
      <c r="T193" s="44">
        <v>0</v>
      </c>
      <c r="U193" s="44">
        <v>376.56298009299712</v>
      </c>
      <c r="V193" s="44">
        <v>33.766427848103177</v>
      </c>
      <c r="W193" s="44">
        <v>78.788331645574075</v>
      </c>
      <c r="X193" s="44">
        <v>0</v>
      </c>
      <c r="Y193" s="44">
        <v>0</v>
      </c>
      <c r="Z193" s="44">
        <v>0</v>
      </c>
      <c r="AA193" s="44">
        <v>0</v>
      </c>
      <c r="AB193" s="44">
        <v>0</v>
      </c>
      <c r="AC193" s="44">
        <v>0</v>
      </c>
      <c r="AD193" s="44">
        <v>0</v>
      </c>
      <c r="AE193" s="44">
        <v>0</v>
      </c>
      <c r="AF193" s="44">
        <v>0</v>
      </c>
      <c r="AG193" s="44">
        <v>0</v>
      </c>
      <c r="AH193" s="44">
        <v>145.99104087829534</v>
      </c>
      <c r="AI193" s="44">
        <v>338.12234309106208</v>
      </c>
      <c r="AJ193" s="44">
        <v>0</v>
      </c>
      <c r="AK193" s="44">
        <v>376.56298009299712</v>
      </c>
      <c r="AL193" s="44">
        <v>860.67636406235454</v>
      </c>
      <c r="AM193" s="44">
        <v>295.32972194589672</v>
      </c>
      <c r="AN193" s="44">
        <v>33.975359401931925</v>
      </c>
      <c r="AO193" s="44">
        <v>0</v>
      </c>
      <c r="AP193" s="44">
        <v>0</v>
      </c>
      <c r="AQ193" s="44">
        <v>329.30508134782866</v>
      </c>
      <c r="AR193" s="44">
        <v>145.99104087829534</v>
      </c>
      <c r="AS193" s="276">
        <v>2.2556526713331135</v>
      </c>
      <c r="AT193" s="44">
        <v>295.32972194589672</v>
      </c>
      <c r="AU193" s="44">
        <v>40.216705973377536</v>
      </c>
      <c r="AV193" s="44">
        <v>0</v>
      </c>
      <c r="AW193" s="44">
        <v>0</v>
      </c>
      <c r="AX193" s="44">
        <v>335.54642791927427</v>
      </c>
      <c r="AY193" s="44">
        <v>338.12234309106208</v>
      </c>
      <c r="AZ193" s="257">
        <v>0.99238170672710002</v>
      </c>
      <c r="BA193" s="44">
        <v>295.32972194589672</v>
      </c>
      <c r="BB193" s="44">
        <v>74.192065375309454</v>
      </c>
      <c r="BC193" s="44">
        <v>0</v>
      </c>
      <c r="BD193" s="44">
        <v>0</v>
      </c>
      <c r="BE193" s="44">
        <v>369.5217873212062</v>
      </c>
      <c r="BF193" s="44">
        <v>484.11338396935741</v>
      </c>
      <c r="BG193" s="44">
        <v>53.016785567878898</v>
      </c>
      <c r="BH193" s="257">
        <v>0.763295954124242</v>
      </c>
      <c r="BI193" s="44">
        <v>18.881613026672216</v>
      </c>
      <c r="BJ193" s="44">
        <v>43.730733060800382</v>
      </c>
      <c r="BK193" s="44">
        <v>0</v>
      </c>
      <c r="BL193" s="44">
        <v>48.702416446319852</v>
      </c>
      <c r="BM193" s="44">
        <v>111.31476253379245</v>
      </c>
      <c r="BN193" s="44">
        <v>295.32972194589672</v>
      </c>
      <c r="BO193" s="44">
        <v>-61.212205469586252</v>
      </c>
      <c r="BP193" s="44">
        <v>74.192065375309454</v>
      </c>
      <c r="BQ193" s="44">
        <v>0</v>
      </c>
      <c r="BR193" s="44">
        <v>0</v>
      </c>
      <c r="BS193" s="44">
        <v>0</v>
      </c>
      <c r="BT193" s="44">
        <v>0</v>
      </c>
      <c r="BU193" s="44">
        <v>0</v>
      </c>
      <c r="BV193" s="44">
        <v>0</v>
      </c>
      <c r="BW193" s="44">
        <v>0</v>
      </c>
      <c r="BX193" s="44">
        <v>748.1216045686773</v>
      </c>
      <c r="BY193" s="44">
        <v>112.55475949367727</v>
      </c>
      <c r="BZ193" s="44">
        <v>0</v>
      </c>
      <c r="CA193" s="44">
        <v>0</v>
      </c>
      <c r="CB193" s="44">
        <v>308.30958185161995</v>
      </c>
      <c r="CC193" s="44">
        <v>860.67636406235454</v>
      </c>
      <c r="CD193" s="257">
        <v>0.40083129299327247</v>
      </c>
      <c r="CE193" s="44">
        <v>109.63602464408459</v>
      </c>
      <c r="CF193" s="44">
        <v>5.4048536173176238</v>
      </c>
      <c r="CG193" s="44">
        <v>-0.96767050320970405</v>
      </c>
      <c r="CH193" s="44">
        <v>4.4371831141079197</v>
      </c>
      <c r="CI193" s="44">
        <v>0.27024074928612746</v>
      </c>
      <c r="CJ193" s="44">
        <v>-4.8383525160485344E-2</v>
      </c>
      <c r="CK193" s="44">
        <v>0.22185722412564213</v>
      </c>
      <c r="CL193" s="44"/>
      <c r="CM193" s="44">
        <v>-8.270688061621426</v>
      </c>
      <c r="CN193" s="44"/>
      <c r="CO193" s="44">
        <v>0</v>
      </c>
      <c r="CP193" s="44">
        <v>0</v>
      </c>
      <c r="CQ193" s="44">
        <v>-61.212205469586252</v>
      </c>
      <c r="CR193" s="44">
        <v>0</v>
      </c>
      <c r="CS193" s="44">
        <v>0</v>
      </c>
      <c r="CT193" s="44">
        <v>-61.212205469586252</v>
      </c>
      <c r="CU193" s="44">
        <v>0</v>
      </c>
      <c r="CV193" s="44">
        <v>9999</v>
      </c>
      <c r="CW193" s="257">
        <v>0</v>
      </c>
      <c r="CX193" s="23"/>
      <c r="CY193" s="23"/>
      <c r="CZ193" s="23"/>
      <c r="DA193" s="23"/>
      <c r="DB193" s="23"/>
      <c r="DC193" s="23"/>
      <c r="DD193" s="23"/>
      <c r="DE193" s="23"/>
      <c r="DF193" s="23"/>
      <c r="DG193" s="23"/>
      <c r="DH193" s="23"/>
      <c r="DI193" s="23"/>
      <c r="DJ193" s="23"/>
      <c r="DK193" s="23"/>
      <c r="DL193" s="23"/>
      <c r="DM193" s="23"/>
      <c r="DN193" s="23"/>
      <c r="DO193" s="23"/>
      <c r="DP193" s="23"/>
      <c r="DQ193" s="23"/>
      <c r="DR193" s="23"/>
      <c r="DS193" s="23"/>
      <c r="DT193" s="23"/>
      <c r="DU193" s="23"/>
      <c r="DV193" s="23"/>
      <c r="DW193" s="23"/>
      <c r="DX193" s="23"/>
      <c r="DY193" s="23"/>
      <c r="DZ193" s="23"/>
      <c r="EA193" s="23"/>
    </row>
    <row r="194" spans="1:131">
      <c r="A194" s="23" t="s">
        <v>790</v>
      </c>
      <c r="B194" s="23"/>
      <c r="C194" s="44">
        <v>15</v>
      </c>
      <c r="D194" s="44">
        <v>529.43297820926398</v>
      </c>
      <c r="E194" s="44">
        <v>-8.1887999999999987</v>
      </c>
      <c r="F194" s="44">
        <v>562.77379746838631</v>
      </c>
      <c r="G194" s="44">
        <v>0</v>
      </c>
      <c r="H194" s="44">
        <v>0</v>
      </c>
      <c r="I194" s="44"/>
      <c r="J194" s="44"/>
      <c r="K194" s="44"/>
      <c r="L194" s="44">
        <v>568.99317978090789</v>
      </c>
      <c r="M194" s="44">
        <v>9.0560219136739895E-2</v>
      </c>
      <c r="N194" s="44">
        <v>8.9906596086159599E-2</v>
      </c>
      <c r="O194" s="44">
        <v>-8.270688046216069</v>
      </c>
      <c r="P194" s="44">
        <v>0</v>
      </c>
      <c r="Q194" s="44">
        <v>0</v>
      </c>
      <c r="R194" s="44">
        <v>112.22461303019217</v>
      </c>
      <c r="S194" s="44">
        <v>259.33401144548799</v>
      </c>
      <c r="T194" s="44">
        <v>0</v>
      </c>
      <c r="U194" s="44">
        <v>376.56298009299712</v>
      </c>
      <c r="V194" s="44">
        <v>33.766427848103177</v>
      </c>
      <c r="W194" s="44">
        <v>78.788331645574075</v>
      </c>
      <c r="X194" s="44">
        <v>0</v>
      </c>
      <c r="Y194" s="44">
        <v>0</v>
      </c>
      <c r="Z194" s="44">
        <v>0</v>
      </c>
      <c r="AA194" s="44">
        <v>0</v>
      </c>
      <c r="AB194" s="44">
        <v>0</v>
      </c>
      <c r="AC194" s="44">
        <v>0</v>
      </c>
      <c r="AD194" s="44">
        <v>0</v>
      </c>
      <c r="AE194" s="44">
        <v>0</v>
      </c>
      <c r="AF194" s="44">
        <v>0</v>
      </c>
      <c r="AG194" s="44">
        <v>0</v>
      </c>
      <c r="AH194" s="44">
        <v>145.99104087829534</v>
      </c>
      <c r="AI194" s="44">
        <v>338.12234309106208</v>
      </c>
      <c r="AJ194" s="44">
        <v>0</v>
      </c>
      <c r="AK194" s="44">
        <v>376.56298009299712</v>
      </c>
      <c r="AL194" s="44">
        <v>860.67636406235454</v>
      </c>
      <c r="AM194" s="44">
        <v>296.22530580127363</v>
      </c>
      <c r="AN194" s="44">
        <v>31.999316230442158</v>
      </c>
      <c r="AO194" s="44">
        <v>0</v>
      </c>
      <c r="AP194" s="44">
        <v>0</v>
      </c>
      <c r="AQ194" s="44">
        <v>328.2246220317158</v>
      </c>
      <c r="AR194" s="44">
        <v>145.99104087829534</v>
      </c>
      <c r="AS194" s="276">
        <v>2.2482518109130991</v>
      </c>
      <c r="AT194" s="44">
        <v>296.22530580127363</v>
      </c>
      <c r="AU194" s="44">
        <v>37.8776594226592</v>
      </c>
      <c r="AV194" s="44">
        <v>0</v>
      </c>
      <c r="AW194" s="44">
        <v>0</v>
      </c>
      <c r="AX194" s="44">
        <v>334.10296522393281</v>
      </c>
      <c r="AY194" s="44">
        <v>338.12234309106208</v>
      </c>
      <c r="AZ194" s="257">
        <v>0.98811265227140943</v>
      </c>
      <c r="BA194" s="44">
        <v>296.22530580127363</v>
      </c>
      <c r="BB194" s="44">
        <v>69.876975653101354</v>
      </c>
      <c r="BC194" s="44">
        <v>0</v>
      </c>
      <c r="BD194" s="44">
        <v>0</v>
      </c>
      <c r="BE194" s="44">
        <v>366.10228145437497</v>
      </c>
      <c r="BF194" s="44">
        <v>484.11338396935741</v>
      </c>
      <c r="BG194" s="44">
        <v>53.568726404578683</v>
      </c>
      <c r="BH194" s="257">
        <v>0.75623251407060432</v>
      </c>
      <c r="BI194" s="44">
        <v>18.879446541450132</v>
      </c>
      <c r="BJ194" s="44">
        <v>43.725715375775629</v>
      </c>
      <c r="BK194" s="44">
        <v>0</v>
      </c>
      <c r="BL194" s="44">
        <v>48.696828307988575</v>
      </c>
      <c r="BM194" s="44">
        <v>111.30199022521434</v>
      </c>
      <c r="BN194" s="44">
        <v>296.22530580127363</v>
      </c>
      <c r="BO194" s="44">
        <v>-64.605972635995229</v>
      </c>
      <c r="BP194" s="44">
        <v>69.876975653101354</v>
      </c>
      <c r="BQ194" s="44">
        <v>0</v>
      </c>
      <c r="BR194" s="44">
        <v>0</v>
      </c>
      <c r="BS194" s="44">
        <v>0</v>
      </c>
      <c r="BT194" s="44">
        <v>0</v>
      </c>
      <c r="BU194" s="44">
        <v>0</v>
      </c>
      <c r="BV194" s="44">
        <v>0</v>
      </c>
      <c r="BW194" s="44">
        <v>0</v>
      </c>
      <c r="BX194" s="44">
        <v>748.1216045686773</v>
      </c>
      <c r="BY194" s="44">
        <v>112.55475949367727</v>
      </c>
      <c r="BZ194" s="44">
        <v>0</v>
      </c>
      <c r="CA194" s="44">
        <v>0</v>
      </c>
      <c r="CB194" s="44">
        <v>301.49630881837976</v>
      </c>
      <c r="CC194" s="44">
        <v>860.67636406235454</v>
      </c>
      <c r="CD194" s="257">
        <v>0.39566548169580756</v>
      </c>
      <c r="CE194" s="44">
        <v>110.62034826223773</v>
      </c>
      <c r="CF194" s="44">
        <v>5.4054832279089089</v>
      </c>
      <c r="CG194" s="44">
        <v>-0.96767050140727873</v>
      </c>
      <c r="CH194" s="44">
        <v>4.4378127265016305</v>
      </c>
      <c r="CI194" s="44">
        <v>0.2702717603959312</v>
      </c>
      <c r="CJ194" s="44">
        <v>-4.8383525070364003E-2</v>
      </c>
      <c r="CK194" s="44">
        <v>0.2218882353255672</v>
      </c>
      <c r="CL194" s="44"/>
      <c r="CM194" s="44">
        <v>-8.270688046216069</v>
      </c>
      <c r="CN194" s="44"/>
      <c r="CO194" s="44">
        <v>0</v>
      </c>
      <c r="CP194" s="44">
        <v>0</v>
      </c>
      <c r="CQ194" s="44">
        <v>-64.605972635995229</v>
      </c>
      <c r="CR194" s="44">
        <v>0</v>
      </c>
      <c r="CS194" s="44">
        <v>0</v>
      </c>
      <c r="CT194" s="44">
        <v>-64.605972635995229</v>
      </c>
      <c r="CU194" s="44">
        <v>0</v>
      </c>
      <c r="CV194" s="44">
        <v>9999</v>
      </c>
      <c r="CW194" s="257">
        <v>0</v>
      </c>
      <c r="CX194" s="23"/>
      <c r="CY194" s="23"/>
      <c r="CZ194" s="23"/>
      <c r="DA194" s="23"/>
      <c r="DB194" s="23"/>
      <c r="DC194" s="23"/>
      <c r="DD194" s="23"/>
      <c r="DE194" s="23"/>
      <c r="DF194" s="23"/>
      <c r="DG194" s="23"/>
      <c r="DH194" s="23"/>
      <c r="DI194" s="23"/>
      <c r="DJ194" s="23"/>
      <c r="DK194" s="23"/>
      <c r="DL194" s="23"/>
      <c r="DM194" s="23"/>
      <c r="DN194" s="23"/>
      <c r="DO194" s="23"/>
      <c r="DP194" s="23"/>
      <c r="DQ194" s="23"/>
      <c r="DR194" s="23"/>
      <c r="DS194" s="23"/>
      <c r="DT194" s="23"/>
      <c r="DU194" s="23"/>
      <c r="DV194" s="23"/>
      <c r="DW194" s="23"/>
      <c r="DX194" s="23"/>
      <c r="DY194" s="23"/>
      <c r="DZ194" s="23"/>
      <c r="EA194" s="23"/>
    </row>
    <row r="195" spans="1:131">
      <c r="A195" s="23" t="s">
        <v>793</v>
      </c>
      <c r="B195" s="23"/>
      <c r="C195" s="44">
        <v>15</v>
      </c>
      <c r="D195" s="44">
        <v>522.30162629908216</v>
      </c>
      <c r="E195" s="44">
        <v>-8.1887999999999987</v>
      </c>
      <c r="F195" s="44">
        <v>562.77379746838631</v>
      </c>
      <c r="G195" s="44">
        <v>0</v>
      </c>
      <c r="H195" s="44">
        <v>0</v>
      </c>
      <c r="I195" s="44"/>
      <c r="J195" s="44"/>
      <c r="K195" s="44"/>
      <c r="L195" s="44">
        <v>561.32896019784459</v>
      </c>
      <c r="M195" s="44">
        <v>8.934039185300767E-2</v>
      </c>
      <c r="N195" s="44">
        <v>8.8695572968737632E-2</v>
      </c>
      <c r="O195" s="44">
        <v>-8.270688046216069</v>
      </c>
      <c r="P195" s="44">
        <v>0</v>
      </c>
      <c r="Q195" s="44">
        <v>0</v>
      </c>
      <c r="R195" s="44">
        <v>112.22461303019217</v>
      </c>
      <c r="S195" s="44">
        <v>259.33401144548799</v>
      </c>
      <c r="T195" s="44">
        <v>0</v>
      </c>
      <c r="U195" s="44">
        <v>376.56298009299712</v>
      </c>
      <c r="V195" s="44">
        <v>33.766427848103177</v>
      </c>
      <c r="W195" s="44">
        <v>78.788331645574075</v>
      </c>
      <c r="X195" s="44">
        <v>0</v>
      </c>
      <c r="Y195" s="44">
        <v>0</v>
      </c>
      <c r="Z195" s="44">
        <v>0</v>
      </c>
      <c r="AA195" s="44">
        <v>0</v>
      </c>
      <c r="AB195" s="44">
        <v>0</v>
      </c>
      <c r="AC195" s="44">
        <v>0</v>
      </c>
      <c r="AD195" s="44">
        <v>0</v>
      </c>
      <c r="AE195" s="44">
        <v>0</v>
      </c>
      <c r="AF195" s="44">
        <v>0</v>
      </c>
      <c r="AG195" s="44">
        <v>0</v>
      </c>
      <c r="AH195" s="44">
        <v>145.99104087829534</v>
      </c>
      <c r="AI195" s="44">
        <v>338.12234309106208</v>
      </c>
      <c r="AJ195" s="44">
        <v>0</v>
      </c>
      <c r="AK195" s="44">
        <v>376.56298009299712</v>
      </c>
      <c r="AL195" s="44">
        <v>860.67636406235454</v>
      </c>
      <c r="AM195" s="44">
        <v>292.23521265007736</v>
      </c>
      <c r="AN195" s="44">
        <v>31.568292107811331</v>
      </c>
      <c r="AO195" s="44">
        <v>0</v>
      </c>
      <c r="AP195" s="44">
        <v>0</v>
      </c>
      <c r="AQ195" s="44">
        <v>323.80350475788867</v>
      </c>
      <c r="AR195" s="44">
        <v>145.99104087829534</v>
      </c>
      <c r="AS195" s="276">
        <v>2.2179683274388444</v>
      </c>
      <c r="AT195" s="44">
        <v>292.23521265007736</v>
      </c>
      <c r="AU195" s="44">
        <v>37.367455241970198</v>
      </c>
      <c r="AV195" s="44">
        <v>0</v>
      </c>
      <c r="AW195" s="44">
        <v>0</v>
      </c>
      <c r="AX195" s="44">
        <v>329.60266789204758</v>
      </c>
      <c r="AY195" s="44">
        <v>338.12234309106208</v>
      </c>
      <c r="AZ195" s="257">
        <v>0.97480298071659821</v>
      </c>
      <c r="BA195" s="44">
        <v>292.23521265007736</v>
      </c>
      <c r="BB195" s="44">
        <v>68.935747349781536</v>
      </c>
      <c r="BC195" s="44">
        <v>0</v>
      </c>
      <c r="BD195" s="44">
        <v>0</v>
      </c>
      <c r="BE195" s="44">
        <v>361.17095999985889</v>
      </c>
      <c r="BF195" s="44">
        <v>484.11338396935741</v>
      </c>
      <c r="BG195" s="44">
        <v>54.423518766971199</v>
      </c>
      <c r="BH195" s="257">
        <v>0.74604621966559737</v>
      </c>
      <c r="BI195" s="44">
        <v>19.137220920041575</v>
      </c>
      <c r="BJ195" s="44">
        <v>44.322733359576709</v>
      </c>
      <c r="BK195" s="44">
        <v>0</v>
      </c>
      <c r="BL195" s="44">
        <v>49.3617203973253</v>
      </c>
      <c r="BM195" s="44">
        <v>112.82167467694359</v>
      </c>
      <c r="BN195" s="44">
        <v>292.23521265007736</v>
      </c>
      <c r="BO195" s="44">
        <v>-64.605972635995229</v>
      </c>
      <c r="BP195" s="44">
        <v>68.935747349781536</v>
      </c>
      <c r="BQ195" s="44">
        <v>0</v>
      </c>
      <c r="BR195" s="44">
        <v>0</v>
      </c>
      <c r="BS195" s="44">
        <v>0</v>
      </c>
      <c r="BT195" s="44">
        <v>0</v>
      </c>
      <c r="BU195" s="44">
        <v>0</v>
      </c>
      <c r="BV195" s="44">
        <v>0</v>
      </c>
      <c r="BW195" s="44">
        <v>0</v>
      </c>
      <c r="BX195" s="44">
        <v>748.1216045686773</v>
      </c>
      <c r="BY195" s="44">
        <v>112.55475949367727</v>
      </c>
      <c r="BZ195" s="44">
        <v>0</v>
      </c>
      <c r="CA195" s="44">
        <v>0</v>
      </c>
      <c r="CB195" s="44">
        <v>296.56498736386368</v>
      </c>
      <c r="CC195" s="44">
        <v>860.67636406235454</v>
      </c>
      <c r="CD195" s="257">
        <v>0.39033595009347272</v>
      </c>
      <c r="CE195" s="44">
        <v>112.25410659377047</v>
      </c>
      <c r="CF195" s="44">
        <v>5.3326724950505442</v>
      </c>
      <c r="CG195" s="44">
        <v>-0.96767050140727873</v>
      </c>
      <c r="CH195" s="44">
        <v>4.3650019936432658</v>
      </c>
      <c r="CI195" s="44">
        <v>0.26663125609397609</v>
      </c>
      <c r="CJ195" s="44">
        <v>-4.8383525070364003E-2</v>
      </c>
      <c r="CK195" s="44">
        <v>0.21824773102361208</v>
      </c>
      <c r="CL195" s="44"/>
      <c r="CM195" s="44">
        <v>-8.270688046216069</v>
      </c>
      <c r="CN195" s="44"/>
      <c r="CO195" s="44">
        <v>0</v>
      </c>
      <c r="CP195" s="44">
        <v>0</v>
      </c>
      <c r="CQ195" s="44">
        <v>-64.605972635995229</v>
      </c>
      <c r="CR195" s="44">
        <v>0</v>
      </c>
      <c r="CS195" s="44">
        <v>0</v>
      </c>
      <c r="CT195" s="44">
        <v>-64.605972635995229</v>
      </c>
      <c r="CU195" s="44">
        <v>0</v>
      </c>
      <c r="CV195" s="44">
        <v>9999</v>
      </c>
      <c r="CW195" s="257">
        <v>0</v>
      </c>
      <c r="CX195" s="23"/>
      <c r="CY195" s="23"/>
      <c r="CZ195" s="23"/>
      <c r="DA195" s="23"/>
      <c r="DB195" s="23"/>
      <c r="DC195" s="23"/>
      <c r="DD195" s="23"/>
      <c r="DE195" s="23"/>
      <c r="DF195" s="23"/>
      <c r="DG195" s="23"/>
      <c r="DH195" s="23"/>
      <c r="DI195" s="23"/>
      <c r="DJ195" s="23"/>
      <c r="DK195" s="23"/>
      <c r="DL195" s="23"/>
      <c r="DM195" s="23"/>
      <c r="DN195" s="23"/>
      <c r="DO195" s="23"/>
      <c r="DP195" s="23"/>
      <c r="DQ195" s="23"/>
      <c r="DR195" s="23"/>
      <c r="DS195" s="23"/>
      <c r="DT195" s="23"/>
      <c r="DU195" s="23"/>
      <c r="DV195" s="23"/>
      <c r="DW195" s="23"/>
      <c r="DX195" s="23"/>
      <c r="DY195" s="23"/>
      <c r="DZ195" s="23"/>
      <c r="EA195" s="23"/>
    </row>
    <row r="196" spans="1:131">
      <c r="A196" s="23" t="s">
        <v>791</v>
      </c>
      <c r="B196" s="23"/>
      <c r="C196" s="44">
        <v>15</v>
      </c>
      <c r="D196" s="44">
        <v>368.83038713767445</v>
      </c>
      <c r="E196" s="44">
        <v>-21.381866666666667</v>
      </c>
      <c r="F196" s="44">
        <v>341.07502876871905</v>
      </c>
      <c r="G196" s="44">
        <v>0</v>
      </c>
      <c r="H196" s="44">
        <v>0</v>
      </c>
      <c r="I196" s="44"/>
      <c r="J196" s="44"/>
      <c r="K196" s="44"/>
      <c r="L196" s="44">
        <v>396.69886797323051</v>
      </c>
      <c r="M196" s="44">
        <v>7.4097355714045021E-2</v>
      </c>
      <c r="N196" s="44">
        <v>7.3562554228984361E-2</v>
      </c>
      <c r="O196" s="44">
        <v>-21.595685735584315</v>
      </c>
      <c r="P196" s="44">
        <v>0</v>
      </c>
      <c r="Q196" s="44">
        <v>0</v>
      </c>
      <c r="R196" s="44">
        <v>68.014916987995278</v>
      </c>
      <c r="S196" s="44">
        <v>157.17212814878064</v>
      </c>
      <c r="T196" s="44">
        <v>0</v>
      </c>
      <c r="U196" s="44">
        <v>228.21998793514982</v>
      </c>
      <c r="V196" s="44">
        <v>20.464501726123142</v>
      </c>
      <c r="W196" s="44">
        <v>47.750504027620664</v>
      </c>
      <c r="X196" s="44">
        <v>0</v>
      </c>
      <c r="Y196" s="44">
        <v>0</v>
      </c>
      <c r="Z196" s="44">
        <v>0</v>
      </c>
      <c r="AA196" s="44">
        <v>0</v>
      </c>
      <c r="AB196" s="44">
        <v>0</v>
      </c>
      <c r="AC196" s="44">
        <v>0</v>
      </c>
      <c r="AD196" s="44">
        <v>0</v>
      </c>
      <c r="AE196" s="44">
        <v>0</v>
      </c>
      <c r="AF196" s="44">
        <v>0</v>
      </c>
      <c r="AG196" s="44">
        <v>0</v>
      </c>
      <c r="AH196" s="44">
        <v>88.479418714118424</v>
      </c>
      <c r="AI196" s="44">
        <v>204.92263217640129</v>
      </c>
      <c r="AJ196" s="44">
        <v>0</v>
      </c>
      <c r="AK196" s="44">
        <v>228.21998793514982</v>
      </c>
      <c r="AL196" s="44">
        <v>521.62203882566951</v>
      </c>
      <c r="AM196" s="44">
        <v>210.84705205073584</v>
      </c>
      <c r="AN196" s="44">
        <v>26.182188381778719</v>
      </c>
      <c r="AO196" s="44">
        <v>0</v>
      </c>
      <c r="AP196" s="44">
        <v>0</v>
      </c>
      <c r="AQ196" s="44">
        <v>237.02924043251457</v>
      </c>
      <c r="AR196" s="44">
        <v>88.479418714118424</v>
      </c>
      <c r="AS196" s="276">
        <v>2.6789195032843547</v>
      </c>
      <c r="AT196" s="44">
        <v>210.84705205073584</v>
      </c>
      <c r="AU196" s="44">
        <v>30.991912680979684</v>
      </c>
      <c r="AV196" s="44">
        <v>0</v>
      </c>
      <c r="AW196" s="44">
        <v>0</v>
      </c>
      <c r="AX196" s="44">
        <v>241.83896473171552</v>
      </c>
      <c r="AY196" s="44">
        <v>204.92263217640129</v>
      </c>
      <c r="AZ196" s="276">
        <v>1.1801476594519631</v>
      </c>
      <c r="BA196" s="44">
        <v>210.84705205073584</v>
      </c>
      <c r="BB196" s="44">
        <v>57.174101062758403</v>
      </c>
      <c r="BC196" s="44">
        <v>0</v>
      </c>
      <c r="BD196" s="44">
        <v>0</v>
      </c>
      <c r="BE196" s="44">
        <v>268.02115311349422</v>
      </c>
      <c r="BF196" s="44">
        <v>293.40205089051972</v>
      </c>
      <c r="BG196" s="44">
        <v>43.816777480804781</v>
      </c>
      <c r="BH196" s="257">
        <v>0.91349447728810818</v>
      </c>
      <c r="BI196" s="44">
        <v>16.411618541557832</v>
      </c>
      <c r="BJ196" s="44">
        <v>38.010105838030562</v>
      </c>
      <c r="BK196" s="44">
        <v>0</v>
      </c>
      <c r="BL196" s="44">
        <v>42.331419441761732</v>
      </c>
      <c r="BM196" s="44">
        <v>96.753143821350122</v>
      </c>
      <c r="BN196" s="44">
        <v>210.84705205073584</v>
      </c>
      <c r="BO196" s="44">
        <v>-171.64453663870299</v>
      </c>
      <c r="BP196" s="44">
        <v>57.174101062758403</v>
      </c>
      <c r="BQ196" s="44">
        <v>0</v>
      </c>
      <c r="BR196" s="44">
        <v>0</v>
      </c>
      <c r="BS196" s="44">
        <v>0</v>
      </c>
      <c r="BT196" s="44">
        <v>0</v>
      </c>
      <c r="BU196" s="44">
        <v>0</v>
      </c>
      <c r="BV196" s="44">
        <v>0</v>
      </c>
      <c r="BW196" s="44">
        <v>0</v>
      </c>
      <c r="BX196" s="44">
        <v>453.40703307192575</v>
      </c>
      <c r="BY196" s="44">
        <v>68.21500575374381</v>
      </c>
      <c r="BZ196" s="44">
        <v>0</v>
      </c>
      <c r="CA196" s="44">
        <v>0</v>
      </c>
      <c r="CB196" s="44">
        <v>96.376616474791291</v>
      </c>
      <c r="CC196" s="44">
        <v>521.62203882566951</v>
      </c>
      <c r="CD196" s="257">
        <v>0.38660619536426516</v>
      </c>
      <c r="CE196" s="44">
        <v>117.98571010920485</v>
      </c>
      <c r="CF196" s="44">
        <v>3.7686584252358246</v>
      </c>
      <c r="CG196" s="44">
        <v>-2.5266952310633628</v>
      </c>
      <c r="CH196" s="44">
        <v>1.2419631941724618</v>
      </c>
      <c r="CI196" s="44">
        <v>0.18843196228728443</v>
      </c>
      <c r="CJ196" s="44">
        <v>-0.12633476155316825</v>
      </c>
      <c r="CK196" s="44">
        <v>6.2097200734116176E-2</v>
      </c>
      <c r="CL196" s="44"/>
      <c r="CM196" s="44">
        <v>-21.595685735584315</v>
      </c>
      <c r="CN196" s="44"/>
      <c r="CO196" s="44">
        <v>0</v>
      </c>
      <c r="CP196" s="44">
        <v>0</v>
      </c>
      <c r="CQ196" s="44">
        <v>-171.64453663870299</v>
      </c>
      <c r="CR196" s="44">
        <v>0</v>
      </c>
      <c r="CS196" s="44">
        <v>0</v>
      </c>
      <c r="CT196" s="44">
        <v>-171.64453663870299</v>
      </c>
      <c r="CU196" s="44">
        <v>0</v>
      </c>
      <c r="CV196" s="44">
        <v>9999</v>
      </c>
      <c r="CW196" s="257">
        <v>0</v>
      </c>
      <c r="CX196" s="23"/>
      <c r="CY196" s="23"/>
      <c r="CZ196" s="23"/>
      <c r="DA196" s="23"/>
      <c r="DB196" s="23"/>
      <c r="DC196" s="23"/>
      <c r="DD196" s="23"/>
      <c r="DE196" s="23"/>
      <c r="DF196" s="23"/>
      <c r="DG196" s="23"/>
      <c r="DH196" s="23"/>
      <c r="DI196" s="23"/>
      <c r="DJ196" s="23"/>
      <c r="DK196" s="23"/>
      <c r="DL196" s="23"/>
      <c r="DM196" s="23"/>
      <c r="DN196" s="23"/>
      <c r="DO196" s="23"/>
      <c r="DP196" s="23"/>
      <c r="DQ196" s="23"/>
      <c r="DR196" s="23"/>
      <c r="DS196" s="23"/>
      <c r="DT196" s="23"/>
      <c r="DU196" s="23"/>
      <c r="DV196" s="23"/>
      <c r="DW196" s="23"/>
      <c r="DX196" s="23"/>
      <c r="DY196" s="23"/>
      <c r="DZ196" s="23"/>
      <c r="EA196" s="23"/>
    </row>
    <row r="197" spans="1:131">
      <c r="A197" s="23" t="s">
        <v>792</v>
      </c>
      <c r="B197" s="23"/>
      <c r="C197" s="44">
        <v>15</v>
      </c>
      <c r="D197" s="44">
        <v>368.83038713767445</v>
      </c>
      <c r="E197" s="44">
        <v>-21.381866666666667</v>
      </c>
      <c r="F197" s="44">
        <v>341.07502876871905</v>
      </c>
      <c r="G197" s="44">
        <v>0</v>
      </c>
      <c r="H197" s="44">
        <v>0</v>
      </c>
      <c r="I197" s="44"/>
      <c r="J197" s="44"/>
      <c r="K197" s="44"/>
      <c r="L197" s="44">
        <v>396.69886797323051</v>
      </c>
      <c r="M197" s="44">
        <v>7.4097355714045021E-2</v>
      </c>
      <c r="N197" s="44">
        <v>7.3562554228984361E-2</v>
      </c>
      <c r="O197" s="44">
        <v>-21.595685735584315</v>
      </c>
      <c r="P197" s="44">
        <v>0</v>
      </c>
      <c r="Q197" s="44">
        <v>0</v>
      </c>
      <c r="R197" s="44">
        <v>68.014916987995278</v>
      </c>
      <c r="S197" s="44">
        <v>157.17212814878064</v>
      </c>
      <c r="T197" s="44">
        <v>0</v>
      </c>
      <c r="U197" s="44">
        <v>228.21998793514982</v>
      </c>
      <c r="V197" s="44">
        <v>20.464501726123142</v>
      </c>
      <c r="W197" s="44">
        <v>47.750504027620664</v>
      </c>
      <c r="X197" s="44">
        <v>0</v>
      </c>
      <c r="Y197" s="44">
        <v>0</v>
      </c>
      <c r="Z197" s="44">
        <v>0</v>
      </c>
      <c r="AA197" s="44">
        <v>0</v>
      </c>
      <c r="AB197" s="44">
        <v>0</v>
      </c>
      <c r="AC197" s="44">
        <v>0</v>
      </c>
      <c r="AD197" s="44">
        <v>0</v>
      </c>
      <c r="AE197" s="44">
        <v>0</v>
      </c>
      <c r="AF197" s="44">
        <v>0</v>
      </c>
      <c r="AG197" s="44">
        <v>0</v>
      </c>
      <c r="AH197" s="44">
        <v>88.479418714118424</v>
      </c>
      <c r="AI197" s="44">
        <v>204.92263217640129</v>
      </c>
      <c r="AJ197" s="44">
        <v>0</v>
      </c>
      <c r="AK197" s="44">
        <v>228.21998793514982</v>
      </c>
      <c r="AL197" s="44">
        <v>521.62203882566951</v>
      </c>
      <c r="AM197" s="44">
        <v>210.84705205073584</v>
      </c>
      <c r="AN197" s="44">
        <v>26.182188381778719</v>
      </c>
      <c r="AO197" s="44">
        <v>0</v>
      </c>
      <c r="AP197" s="44">
        <v>0</v>
      </c>
      <c r="AQ197" s="44">
        <v>237.02924043251457</v>
      </c>
      <c r="AR197" s="44">
        <v>88.479418714118424</v>
      </c>
      <c r="AS197" s="276">
        <v>2.6789195032843547</v>
      </c>
      <c r="AT197" s="44">
        <v>210.84705205073584</v>
      </c>
      <c r="AU197" s="44">
        <v>30.991912680979684</v>
      </c>
      <c r="AV197" s="44">
        <v>0</v>
      </c>
      <c r="AW197" s="44">
        <v>0</v>
      </c>
      <c r="AX197" s="44">
        <v>241.83896473171552</v>
      </c>
      <c r="AY197" s="44">
        <v>204.92263217640129</v>
      </c>
      <c r="AZ197" s="276">
        <v>1.1801476594519631</v>
      </c>
      <c r="BA197" s="44">
        <v>210.84705205073584</v>
      </c>
      <c r="BB197" s="44">
        <v>57.174101062758403</v>
      </c>
      <c r="BC197" s="44">
        <v>0</v>
      </c>
      <c r="BD197" s="44">
        <v>0</v>
      </c>
      <c r="BE197" s="44">
        <v>268.02115311349422</v>
      </c>
      <c r="BF197" s="44">
        <v>293.40205089051972</v>
      </c>
      <c r="BG197" s="44">
        <v>43.816777480804781</v>
      </c>
      <c r="BH197" s="257">
        <v>0.91349447728810818</v>
      </c>
      <c r="BI197" s="44">
        <v>16.411618541557832</v>
      </c>
      <c r="BJ197" s="44">
        <v>38.010105838030562</v>
      </c>
      <c r="BK197" s="44">
        <v>0</v>
      </c>
      <c r="BL197" s="44">
        <v>42.331419441761732</v>
      </c>
      <c r="BM197" s="44">
        <v>96.753143821350122</v>
      </c>
      <c r="BN197" s="44">
        <v>210.84705205073584</v>
      </c>
      <c r="BO197" s="44">
        <v>-171.64453663870299</v>
      </c>
      <c r="BP197" s="44">
        <v>57.174101062758403</v>
      </c>
      <c r="BQ197" s="44">
        <v>0</v>
      </c>
      <c r="BR197" s="44">
        <v>0</v>
      </c>
      <c r="BS197" s="44">
        <v>0</v>
      </c>
      <c r="BT197" s="44">
        <v>0</v>
      </c>
      <c r="BU197" s="44">
        <v>0</v>
      </c>
      <c r="BV197" s="44">
        <v>0</v>
      </c>
      <c r="BW197" s="44">
        <v>0</v>
      </c>
      <c r="BX197" s="44">
        <v>453.40703307192575</v>
      </c>
      <c r="BY197" s="44">
        <v>68.21500575374381</v>
      </c>
      <c r="BZ197" s="44">
        <v>0</v>
      </c>
      <c r="CA197" s="44">
        <v>0</v>
      </c>
      <c r="CB197" s="44">
        <v>96.376616474791291</v>
      </c>
      <c r="CC197" s="44">
        <v>521.62203882566951</v>
      </c>
      <c r="CD197" s="257">
        <v>0.38660619536426516</v>
      </c>
      <c r="CE197" s="44">
        <v>117.98571010920485</v>
      </c>
      <c r="CF197" s="44">
        <v>3.7686584252358246</v>
      </c>
      <c r="CG197" s="44">
        <v>-2.5266952310633628</v>
      </c>
      <c r="CH197" s="44">
        <v>1.2419631941724618</v>
      </c>
      <c r="CI197" s="44">
        <v>0.18843196228728443</v>
      </c>
      <c r="CJ197" s="44">
        <v>-0.12633476155316825</v>
      </c>
      <c r="CK197" s="44">
        <v>6.2097200734116176E-2</v>
      </c>
      <c r="CL197" s="44"/>
      <c r="CM197" s="44">
        <v>-21.595685735584315</v>
      </c>
      <c r="CN197" s="44"/>
      <c r="CO197" s="44">
        <v>0</v>
      </c>
      <c r="CP197" s="44">
        <v>0</v>
      </c>
      <c r="CQ197" s="44">
        <v>-171.64453663870299</v>
      </c>
      <c r="CR197" s="44">
        <v>0</v>
      </c>
      <c r="CS197" s="44">
        <v>0</v>
      </c>
      <c r="CT197" s="44">
        <v>-171.64453663870299</v>
      </c>
      <c r="CU197" s="44">
        <v>0</v>
      </c>
      <c r="CV197" s="44">
        <v>9999</v>
      </c>
      <c r="CW197" s="257">
        <v>0</v>
      </c>
      <c r="CX197" s="23"/>
      <c r="CY197" s="23"/>
      <c r="CZ197" s="23"/>
      <c r="DA197" s="23"/>
      <c r="DB197" s="23"/>
      <c r="DC197" s="23"/>
      <c r="DD197" s="23"/>
      <c r="DE197" s="23"/>
      <c r="DF197" s="23"/>
      <c r="DG197" s="23"/>
      <c r="DH197" s="23"/>
      <c r="DI197" s="23"/>
      <c r="DJ197" s="23"/>
      <c r="DK197" s="23"/>
      <c r="DL197" s="23"/>
      <c r="DM197" s="23"/>
      <c r="DN197" s="23"/>
      <c r="DO197" s="23"/>
      <c r="DP197" s="23"/>
      <c r="DQ197" s="23"/>
      <c r="DR197" s="23"/>
      <c r="DS197" s="23"/>
      <c r="DT197" s="23"/>
      <c r="DU197" s="23"/>
      <c r="DV197" s="23"/>
      <c r="DW197" s="23"/>
      <c r="DX197" s="23"/>
      <c r="DY197" s="23"/>
      <c r="DZ197" s="23"/>
      <c r="EA197" s="23"/>
    </row>
    <row r="198" spans="1:131">
      <c r="A198" s="23" t="s">
        <v>798</v>
      </c>
      <c r="B198" s="23"/>
      <c r="C198" s="44">
        <v>15</v>
      </c>
      <c r="D198" s="44">
        <v>516.36254199274424</v>
      </c>
      <c r="E198" s="44">
        <v>-21.381866666666667</v>
      </c>
      <c r="F198" s="44">
        <v>562.77379746838631</v>
      </c>
      <c r="G198" s="44">
        <v>0</v>
      </c>
      <c r="H198" s="44">
        <v>0</v>
      </c>
      <c r="I198" s="44"/>
      <c r="J198" s="44"/>
      <c r="K198" s="44"/>
      <c r="L198" s="44">
        <v>555.37841516252274</v>
      </c>
      <c r="M198" s="44">
        <v>0.10373629799966304</v>
      </c>
      <c r="N198" s="44">
        <v>0.10298757592057811</v>
      </c>
      <c r="O198" s="44">
        <v>-21.595685735584315</v>
      </c>
      <c r="P198" s="44">
        <v>0</v>
      </c>
      <c r="Q198" s="44">
        <v>0</v>
      </c>
      <c r="R198" s="44">
        <v>112.22461303019217</v>
      </c>
      <c r="S198" s="44">
        <v>259.33401144548799</v>
      </c>
      <c r="T198" s="44">
        <v>0</v>
      </c>
      <c r="U198" s="44">
        <v>376.56298009299712</v>
      </c>
      <c r="V198" s="44">
        <v>33.766427848103177</v>
      </c>
      <c r="W198" s="44">
        <v>78.788331645574075</v>
      </c>
      <c r="X198" s="44">
        <v>0</v>
      </c>
      <c r="Y198" s="44">
        <v>0</v>
      </c>
      <c r="Z198" s="44">
        <v>0</v>
      </c>
      <c r="AA198" s="44">
        <v>0</v>
      </c>
      <c r="AB198" s="44">
        <v>0</v>
      </c>
      <c r="AC198" s="44">
        <v>0</v>
      </c>
      <c r="AD198" s="44">
        <v>0</v>
      </c>
      <c r="AE198" s="44">
        <v>0</v>
      </c>
      <c r="AF198" s="44">
        <v>0</v>
      </c>
      <c r="AG198" s="44">
        <v>0</v>
      </c>
      <c r="AH198" s="44">
        <v>145.99104087829534</v>
      </c>
      <c r="AI198" s="44">
        <v>338.12234309106208</v>
      </c>
      <c r="AJ198" s="44">
        <v>0</v>
      </c>
      <c r="AK198" s="44">
        <v>376.56298009299712</v>
      </c>
      <c r="AL198" s="44">
        <v>860.67636406235454</v>
      </c>
      <c r="AM198" s="44">
        <v>295.18587287102997</v>
      </c>
      <c r="AN198" s="44">
        <v>36.65506373449022</v>
      </c>
      <c r="AO198" s="44">
        <v>0</v>
      </c>
      <c r="AP198" s="44">
        <v>0</v>
      </c>
      <c r="AQ198" s="44">
        <v>331.8409366055202</v>
      </c>
      <c r="AR198" s="44">
        <v>145.99104087829534</v>
      </c>
      <c r="AS198" s="276">
        <v>2.2730226088473309</v>
      </c>
      <c r="AT198" s="44">
        <v>295.18587287102997</v>
      </c>
      <c r="AU198" s="44">
        <v>43.38867775337156</v>
      </c>
      <c r="AV198" s="44">
        <v>0</v>
      </c>
      <c r="AW198" s="44">
        <v>0</v>
      </c>
      <c r="AX198" s="44">
        <v>338.57455062440152</v>
      </c>
      <c r="AY198" s="44">
        <v>338.12234309106208</v>
      </c>
      <c r="AZ198" s="276">
        <v>1.0013374080198469</v>
      </c>
      <c r="BA198" s="44">
        <v>295.18587287102997</v>
      </c>
      <c r="BB198" s="44">
        <v>80.04374148786178</v>
      </c>
      <c r="BC198" s="44">
        <v>0</v>
      </c>
      <c r="BD198" s="44">
        <v>0</v>
      </c>
      <c r="BE198" s="44">
        <v>375.22961435889175</v>
      </c>
      <c r="BF198" s="44">
        <v>484.11338396935741</v>
      </c>
      <c r="BG198" s="44">
        <v>53.534942548588397</v>
      </c>
      <c r="BH198" s="257">
        <v>0.77508622315354614</v>
      </c>
      <c r="BI198" s="44">
        <v>19.342264709693151</v>
      </c>
      <c r="BJ198" s="44">
        <v>44.797624737678866</v>
      </c>
      <c r="BK198" s="44">
        <v>0</v>
      </c>
      <c r="BL198" s="44">
        <v>49.890601484933462</v>
      </c>
      <c r="BM198" s="44">
        <v>114.03049093230547</v>
      </c>
      <c r="BN198" s="44">
        <v>295.18587287102997</v>
      </c>
      <c r="BO198" s="44">
        <v>-171.64453663870299</v>
      </c>
      <c r="BP198" s="44">
        <v>80.04374148786178</v>
      </c>
      <c r="BQ198" s="44">
        <v>0</v>
      </c>
      <c r="BR198" s="44">
        <v>0</v>
      </c>
      <c r="BS198" s="44">
        <v>0</v>
      </c>
      <c r="BT198" s="44">
        <v>0</v>
      </c>
      <c r="BU198" s="44">
        <v>0</v>
      </c>
      <c r="BV198" s="44">
        <v>0</v>
      </c>
      <c r="BW198" s="44">
        <v>0</v>
      </c>
      <c r="BX198" s="44">
        <v>748.1216045686773</v>
      </c>
      <c r="BY198" s="44">
        <v>112.55475949367727</v>
      </c>
      <c r="BZ198" s="44">
        <v>0</v>
      </c>
      <c r="CA198" s="44">
        <v>0</v>
      </c>
      <c r="CB198" s="44">
        <v>203.58507772018876</v>
      </c>
      <c r="CC198" s="44">
        <v>860.67636406235454</v>
      </c>
      <c r="CD198" s="257">
        <v>0.36348156285905892</v>
      </c>
      <c r="CE198" s="44">
        <v>126.16662488112067</v>
      </c>
      <c r="CF198" s="44">
        <v>5.2761217953301527</v>
      </c>
      <c r="CG198" s="44">
        <v>-2.5266952310633628</v>
      </c>
      <c r="CH198" s="44">
        <v>2.7494265642667899</v>
      </c>
      <c r="CI198" s="44">
        <v>0.26380474720219826</v>
      </c>
      <c r="CJ198" s="44">
        <v>-0.12633476155316825</v>
      </c>
      <c r="CK198" s="44">
        <v>0.13746998564903001</v>
      </c>
      <c r="CL198" s="44"/>
      <c r="CM198" s="44">
        <v>-21.595685735584315</v>
      </c>
      <c r="CN198" s="44"/>
      <c r="CO198" s="44">
        <v>0</v>
      </c>
      <c r="CP198" s="44">
        <v>0</v>
      </c>
      <c r="CQ198" s="44">
        <v>-171.64453663870299</v>
      </c>
      <c r="CR198" s="44">
        <v>0</v>
      </c>
      <c r="CS198" s="44">
        <v>0</v>
      </c>
      <c r="CT198" s="44">
        <v>-171.64453663870299</v>
      </c>
      <c r="CU198" s="44">
        <v>0</v>
      </c>
      <c r="CV198" s="44">
        <v>9999</v>
      </c>
      <c r="CW198" s="257">
        <v>0</v>
      </c>
      <c r="CX198" s="23"/>
      <c r="CY198" s="23"/>
      <c r="CZ198" s="23"/>
      <c r="DA198" s="23"/>
      <c r="DB198" s="23"/>
      <c r="DC198" s="23"/>
      <c r="DD198" s="23"/>
      <c r="DE198" s="23"/>
      <c r="DF198" s="23"/>
      <c r="DG198" s="23"/>
      <c r="DH198" s="23"/>
      <c r="DI198" s="23"/>
      <c r="DJ198" s="23"/>
      <c r="DK198" s="23"/>
      <c r="DL198" s="23"/>
      <c r="DM198" s="23"/>
      <c r="DN198" s="23"/>
      <c r="DO198" s="23"/>
      <c r="DP198" s="23"/>
      <c r="DQ198" s="23"/>
      <c r="DR198" s="23"/>
      <c r="DS198" s="23"/>
      <c r="DT198" s="23"/>
      <c r="DU198" s="23"/>
      <c r="DV198" s="23"/>
      <c r="DW198" s="23"/>
      <c r="DX198" s="23"/>
      <c r="DY198" s="23"/>
      <c r="DZ198" s="23"/>
      <c r="EA198" s="23"/>
    </row>
    <row r="199" spans="1:131">
      <c r="A199" s="23" t="s">
        <v>800</v>
      </c>
      <c r="B199" s="23"/>
      <c r="C199" s="44">
        <v>15</v>
      </c>
      <c r="D199" s="44">
        <v>479.01383915122801</v>
      </c>
      <c r="E199" s="44">
        <v>-15.0128</v>
      </c>
      <c r="F199" s="44">
        <v>562.77379746838631</v>
      </c>
      <c r="G199" s="44">
        <v>0</v>
      </c>
      <c r="H199" s="44">
        <v>0</v>
      </c>
      <c r="I199" s="44"/>
      <c r="J199" s="44"/>
      <c r="K199" s="44"/>
      <c r="L199" s="44">
        <v>515.20767908928383</v>
      </c>
      <c r="M199" s="44">
        <v>9.6233011349713057E-2</v>
      </c>
      <c r="N199" s="44">
        <v>9.5538444628866764E-2</v>
      </c>
      <c r="O199" s="44">
        <v>-15.16292828243154</v>
      </c>
      <c r="P199" s="44">
        <v>0</v>
      </c>
      <c r="Q199" s="44">
        <v>0</v>
      </c>
      <c r="R199" s="44">
        <v>112.22461303019217</v>
      </c>
      <c r="S199" s="44">
        <v>259.33401144548799</v>
      </c>
      <c r="T199" s="44">
        <v>0</v>
      </c>
      <c r="U199" s="44">
        <v>376.56298009299712</v>
      </c>
      <c r="V199" s="44">
        <v>33.766427848103177</v>
      </c>
      <c r="W199" s="44">
        <v>78.788331645574075</v>
      </c>
      <c r="X199" s="44">
        <v>0</v>
      </c>
      <c r="Y199" s="44">
        <v>0</v>
      </c>
      <c r="Z199" s="44">
        <v>0</v>
      </c>
      <c r="AA199" s="44">
        <v>0</v>
      </c>
      <c r="AB199" s="44">
        <v>0</v>
      </c>
      <c r="AC199" s="44">
        <v>0</v>
      </c>
      <c r="AD199" s="44">
        <v>0</v>
      </c>
      <c r="AE199" s="44">
        <v>0</v>
      </c>
      <c r="AF199" s="44">
        <v>0</v>
      </c>
      <c r="AG199" s="44">
        <v>0</v>
      </c>
      <c r="AH199" s="44">
        <v>145.99104087829534</v>
      </c>
      <c r="AI199" s="44">
        <v>338.12234309106208</v>
      </c>
      <c r="AJ199" s="44">
        <v>0</v>
      </c>
      <c r="AK199" s="44">
        <v>376.56298009299712</v>
      </c>
      <c r="AL199" s="44">
        <v>860.67636406235454</v>
      </c>
      <c r="AM199" s="44">
        <v>273.83496425103897</v>
      </c>
      <c r="AN199" s="44">
        <v>34.003788764441076</v>
      </c>
      <c r="AO199" s="44">
        <v>0</v>
      </c>
      <c r="AP199" s="44">
        <v>0</v>
      </c>
      <c r="AQ199" s="44">
        <v>307.83875301548005</v>
      </c>
      <c r="AR199" s="44">
        <v>145.99104087829534</v>
      </c>
      <c r="AS199" s="276">
        <v>2.108614002362708</v>
      </c>
      <c r="AT199" s="44">
        <v>273.83496425103897</v>
      </c>
      <c r="AU199" s="44">
        <v>40.250357870904658</v>
      </c>
      <c r="AV199" s="44">
        <v>0</v>
      </c>
      <c r="AW199" s="44">
        <v>0</v>
      </c>
      <c r="AX199" s="44">
        <v>314.08532212194365</v>
      </c>
      <c r="AY199" s="44">
        <v>338.12234309106208</v>
      </c>
      <c r="AZ199" s="257">
        <v>0.92891028510752738</v>
      </c>
      <c r="BA199" s="44">
        <v>273.83496425103897</v>
      </c>
      <c r="BB199" s="44">
        <v>74.254146635345734</v>
      </c>
      <c r="BC199" s="44">
        <v>0</v>
      </c>
      <c r="BD199" s="44">
        <v>0</v>
      </c>
      <c r="BE199" s="44">
        <v>348.08911088638473</v>
      </c>
      <c r="BF199" s="44">
        <v>484.11338396935741</v>
      </c>
      <c r="BG199" s="44">
        <v>58.535928899008439</v>
      </c>
      <c r="BH199" s="257">
        <v>0.71902393615380289</v>
      </c>
      <c r="BI199" s="44">
        <v>20.850380838872887</v>
      </c>
      <c r="BJ199" s="44">
        <v>48.290494958919183</v>
      </c>
      <c r="BK199" s="44">
        <v>0</v>
      </c>
      <c r="BL199" s="44">
        <v>53.780571037268281</v>
      </c>
      <c r="BM199" s="44">
        <v>122.92144683506034</v>
      </c>
      <c r="BN199" s="44">
        <v>273.83496425103897</v>
      </c>
      <c r="BO199" s="44">
        <v>-120.51637678887656</v>
      </c>
      <c r="BP199" s="44">
        <v>74.254146635345734</v>
      </c>
      <c r="BQ199" s="44">
        <v>0</v>
      </c>
      <c r="BR199" s="44">
        <v>0</v>
      </c>
      <c r="BS199" s="44">
        <v>0</v>
      </c>
      <c r="BT199" s="44">
        <v>0</v>
      </c>
      <c r="BU199" s="44">
        <v>0</v>
      </c>
      <c r="BV199" s="44">
        <v>0</v>
      </c>
      <c r="BW199" s="44">
        <v>0</v>
      </c>
      <c r="BX199" s="44">
        <v>748.1216045686773</v>
      </c>
      <c r="BY199" s="44">
        <v>112.55475949367727</v>
      </c>
      <c r="BZ199" s="44">
        <v>0</v>
      </c>
      <c r="CA199" s="44">
        <v>0</v>
      </c>
      <c r="CB199" s="44">
        <v>227.57273409750817</v>
      </c>
      <c r="CC199" s="44">
        <v>860.67636406235454</v>
      </c>
      <c r="CD199" s="257">
        <v>0.35476119664766476</v>
      </c>
      <c r="CE199" s="44">
        <v>129.52859965316256</v>
      </c>
      <c r="CF199" s="44">
        <v>4.8944978604704419</v>
      </c>
      <c r="CG199" s="44">
        <v>-1.7740626090444918</v>
      </c>
      <c r="CH199" s="44">
        <v>3.1204352514259499</v>
      </c>
      <c r="CI199" s="44">
        <v>0.24472364756740977</v>
      </c>
      <c r="CJ199" s="44">
        <v>-8.8703130452224513E-2</v>
      </c>
      <c r="CK199" s="44">
        <v>0.15602051711518528</v>
      </c>
      <c r="CL199" s="44"/>
      <c r="CM199" s="44">
        <v>-15.16292828243154</v>
      </c>
      <c r="CN199" s="44"/>
      <c r="CO199" s="44">
        <v>0</v>
      </c>
      <c r="CP199" s="44">
        <v>0</v>
      </c>
      <c r="CQ199" s="44">
        <v>-120.51637678887656</v>
      </c>
      <c r="CR199" s="44">
        <v>0</v>
      </c>
      <c r="CS199" s="44">
        <v>0</v>
      </c>
      <c r="CT199" s="44">
        <v>-120.51637678887656</v>
      </c>
      <c r="CU199" s="44">
        <v>0</v>
      </c>
      <c r="CV199" s="44">
        <v>9999</v>
      </c>
      <c r="CW199" s="257">
        <v>0</v>
      </c>
      <c r="CX199" s="23"/>
      <c r="CY199" s="23"/>
      <c r="CZ199" s="23"/>
      <c r="DA199" s="23"/>
      <c r="DB199" s="23"/>
      <c r="DC199" s="23"/>
      <c r="DD199" s="23"/>
      <c r="DE199" s="23"/>
      <c r="DF199" s="23"/>
      <c r="DG199" s="23"/>
      <c r="DH199" s="23"/>
      <c r="DI199" s="23"/>
      <c r="DJ199" s="23"/>
      <c r="DK199" s="23"/>
      <c r="DL199" s="23"/>
      <c r="DM199" s="23"/>
      <c r="DN199" s="23"/>
      <c r="DO199" s="23"/>
      <c r="DP199" s="23"/>
      <c r="DQ199" s="23"/>
      <c r="DR199" s="23"/>
      <c r="DS199" s="23"/>
      <c r="DT199" s="23"/>
      <c r="DU199" s="23"/>
      <c r="DV199" s="23"/>
      <c r="DW199" s="23"/>
      <c r="DX199" s="23"/>
      <c r="DY199" s="23"/>
      <c r="DZ199" s="23"/>
      <c r="EA199" s="23"/>
    </row>
    <row r="200" spans="1:131">
      <c r="A200" s="23" t="s">
        <v>799</v>
      </c>
      <c r="B200" s="23"/>
      <c r="C200" s="44">
        <v>15</v>
      </c>
      <c r="D200" s="44">
        <v>516.36254199274424</v>
      </c>
      <c r="E200" s="44">
        <v>-21.381866666666667</v>
      </c>
      <c r="F200" s="44">
        <v>562.77379746838631</v>
      </c>
      <c r="G200" s="44">
        <v>0</v>
      </c>
      <c r="H200" s="44">
        <v>0</v>
      </c>
      <c r="I200" s="44"/>
      <c r="J200" s="44"/>
      <c r="K200" s="44"/>
      <c r="L200" s="44">
        <v>554.88242185915249</v>
      </c>
      <c r="M200" s="44">
        <v>9.3778777336460839E-2</v>
      </c>
      <c r="N200" s="44">
        <v>9.3101924176136705E-2</v>
      </c>
      <c r="O200" s="44">
        <v>-21.595685494233727</v>
      </c>
      <c r="P200" s="44">
        <v>0</v>
      </c>
      <c r="Q200" s="44">
        <v>0</v>
      </c>
      <c r="R200" s="44">
        <v>112.22461303019217</v>
      </c>
      <c r="S200" s="44">
        <v>259.33401144548799</v>
      </c>
      <c r="T200" s="44">
        <v>0</v>
      </c>
      <c r="U200" s="44">
        <v>376.56298009299712</v>
      </c>
      <c r="V200" s="44">
        <v>33.766427848103177</v>
      </c>
      <c r="W200" s="44">
        <v>78.788331645574075</v>
      </c>
      <c r="X200" s="44">
        <v>0</v>
      </c>
      <c r="Y200" s="44">
        <v>0</v>
      </c>
      <c r="Z200" s="44">
        <v>0</v>
      </c>
      <c r="AA200" s="44">
        <v>0</v>
      </c>
      <c r="AB200" s="44">
        <v>0</v>
      </c>
      <c r="AC200" s="44">
        <v>0</v>
      </c>
      <c r="AD200" s="44">
        <v>0</v>
      </c>
      <c r="AE200" s="44">
        <v>0</v>
      </c>
      <c r="AF200" s="44">
        <v>0</v>
      </c>
      <c r="AG200" s="44">
        <v>0</v>
      </c>
      <c r="AH200" s="44">
        <v>145.99104087829534</v>
      </c>
      <c r="AI200" s="44">
        <v>338.12234309106208</v>
      </c>
      <c r="AJ200" s="44">
        <v>0</v>
      </c>
      <c r="AK200" s="44">
        <v>376.56298009299712</v>
      </c>
      <c r="AL200" s="44">
        <v>860.67636406235454</v>
      </c>
      <c r="AM200" s="44">
        <v>288.03873620754592</v>
      </c>
      <c r="AN200" s="44">
        <v>33.136588894098615</v>
      </c>
      <c r="AO200" s="44">
        <v>0</v>
      </c>
      <c r="AP200" s="44">
        <v>0</v>
      </c>
      <c r="AQ200" s="44">
        <v>321.17532510164455</v>
      </c>
      <c r="AR200" s="44">
        <v>145.99104087829534</v>
      </c>
      <c r="AS200" s="276">
        <v>2.1999659922240755</v>
      </c>
      <c r="AT200" s="44">
        <v>288.03873620754592</v>
      </c>
      <c r="AU200" s="44">
        <v>39.223851519842164</v>
      </c>
      <c r="AV200" s="44">
        <v>0</v>
      </c>
      <c r="AW200" s="44">
        <v>0</v>
      </c>
      <c r="AX200" s="44">
        <v>327.26258772738811</v>
      </c>
      <c r="AY200" s="44">
        <v>338.12234309106208</v>
      </c>
      <c r="AZ200" s="257">
        <v>0.96788217168852031</v>
      </c>
      <c r="BA200" s="44">
        <v>288.03873620754592</v>
      </c>
      <c r="BB200" s="44">
        <v>72.360440413940779</v>
      </c>
      <c r="BC200" s="44">
        <v>0</v>
      </c>
      <c r="BD200" s="44">
        <v>0</v>
      </c>
      <c r="BE200" s="44">
        <v>360.39917662148673</v>
      </c>
      <c r="BF200" s="44">
        <v>484.11338396935741</v>
      </c>
      <c r="BG200" s="44">
        <v>54.60166171467435</v>
      </c>
      <c r="BH200" s="257">
        <v>0.74445199937768847</v>
      </c>
      <c r="BI200" s="44">
        <v>19.359554199123863</v>
      </c>
      <c r="BJ200" s="44">
        <v>44.837668035144183</v>
      </c>
      <c r="BK200" s="44">
        <v>0</v>
      </c>
      <c r="BL200" s="44">
        <v>49.935197246599017</v>
      </c>
      <c r="BM200" s="44">
        <v>114.13241948086706</v>
      </c>
      <c r="BN200" s="44">
        <v>288.03873620754592</v>
      </c>
      <c r="BO200" s="44">
        <v>-159.83186983725292</v>
      </c>
      <c r="BP200" s="44">
        <v>72.360440413940779</v>
      </c>
      <c r="BQ200" s="44">
        <v>0</v>
      </c>
      <c r="BR200" s="44">
        <v>0</v>
      </c>
      <c r="BS200" s="44">
        <v>0</v>
      </c>
      <c r="BT200" s="44">
        <v>0</v>
      </c>
      <c r="BU200" s="44">
        <v>0</v>
      </c>
      <c r="BV200" s="44">
        <v>0</v>
      </c>
      <c r="BW200" s="44">
        <v>0</v>
      </c>
      <c r="BX200" s="44">
        <v>748.1216045686773</v>
      </c>
      <c r="BY200" s="44">
        <v>112.55475949367727</v>
      </c>
      <c r="BZ200" s="44">
        <v>0</v>
      </c>
      <c r="CA200" s="44">
        <v>0</v>
      </c>
      <c r="CB200" s="44">
        <v>200.56730678423381</v>
      </c>
      <c r="CC200" s="44">
        <v>860.67636406235454</v>
      </c>
      <c r="CD200" s="257">
        <v>0.35315655930017809</v>
      </c>
      <c r="CE200" s="44">
        <v>125.73181536576351</v>
      </c>
      <c r="CF200" s="44">
        <v>5.2714206855351806</v>
      </c>
      <c r="CG200" s="44">
        <v>-2.5266952028253447</v>
      </c>
      <c r="CH200" s="44">
        <v>2.744725482709836</v>
      </c>
      <c r="CI200" s="44">
        <v>0.26356915038309742</v>
      </c>
      <c r="CJ200" s="44">
        <v>-0.12633476014126729</v>
      </c>
      <c r="CK200" s="44">
        <v>0.13723439024183012</v>
      </c>
      <c r="CL200" s="44"/>
      <c r="CM200" s="44">
        <v>-21.595685494233727</v>
      </c>
      <c r="CN200" s="44"/>
      <c r="CO200" s="44">
        <v>0</v>
      </c>
      <c r="CP200" s="44">
        <v>0</v>
      </c>
      <c r="CQ200" s="44">
        <v>-159.83186983725292</v>
      </c>
      <c r="CR200" s="44">
        <v>0</v>
      </c>
      <c r="CS200" s="44">
        <v>0</v>
      </c>
      <c r="CT200" s="44">
        <v>-159.83186983725292</v>
      </c>
      <c r="CU200" s="44">
        <v>0</v>
      </c>
      <c r="CV200" s="44">
        <v>9999</v>
      </c>
      <c r="CW200" s="257">
        <v>0</v>
      </c>
      <c r="CX200" s="23"/>
      <c r="CY200" s="23"/>
      <c r="CZ200" s="23"/>
      <c r="DA200" s="23"/>
      <c r="DB200" s="23"/>
      <c r="DC200" s="23"/>
      <c r="DD200" s="23"/>
      <c r="DE200" s="23"/>
      <c r="DF200" s="23"/>
      <c r="DG200" s="23"/>
      <c r="DH200" s="23"/>
      <c r="DI200" s="23"/>
      <c r="DJ200" s="23"/>
      <c r="DK200" s="23"/>
      <c r="DL200" s="23"/>
      <c r="DM200" s="23"/>
      <c r="DN200" s="23"/>
      <c r="DO200" s="23"/>
      <c r="DP200" s="23"/>
      <c r="DQ200" s="23"/>
      <c r="DR200" s="23"/>
      <c r="DS200" s="23"/>
      <c r="DT200" s="23"/>
      <c r="DU200" s="23"/>
      <c r="DV200" s="23"/>
      <c r="DW200" s="23"/>
      <c r="DX200" s="23"/>
      <c r="DY200" s="23"/>
      <c r="DZ200" s="23"/>
      <c r="EA200" s="23"/>
    </row>
    <row r="201" spans="1:131">
      <c r="A201" s="23" t="s">
        <v>801</v>
      </c>
      <c r="B201" s="23"/>
      <c r="C201" s="44">
        <v>15</v>
      </c>
      <c r="D201" s="44">
        <v>304.50920729709634</v>
      </c>
      <c r="E201" s="44">
        <v>-21.381866666666667</v>
      </c>
      <c r="F201" s="44">
        <v>341.07502876871905</v>
      </c>
      <c r="G201" s="44">
        <v>0</v>
      </c>
      <c r="H201" s="44">
        <v>0</v>
      </c>
      <c r="I201" s="44"/>
      <c r="J201" s="44"/>
      <c r="K201" s="44"/>
      <c r="L201" s="44">
        <v>327.37195268305783</v>
      </c>
      <c r="M201" s="44">
        <v>7.0191230486296968E-2</v>
      </c>
      <c r="N201" s="44">
        <v>6.9684621661453422E-2</v>
      </c>
      <c r="O201" s="44">
        <v>-21.595685494233727</v>
      </c>
      <c r="P201" s="44">
        <v>0</v>
      </c>
      <c r="Q201" s="44">
        <v>0</v>
      </c>
      <c r="R201" s="44">
        <v>68.014916987995278</v>
      </c>
      <c r="S201" s="44">
        <v>157.17212814878064</v>
      </c>
      <c r="T201" s="44">
        <v>0</v>
      </c>
      <c r="U201" s="44">
        <v>228.21998793514982</v>
      </c>
      <c r="V201" s="44">
        <v>20.464501726123142</v>
      </c>
      <c r="W201" s="44">
        <v>47.750504027620664</v>
      </c>
      <c r="X201" s="44">
        <v>0</v>
      </c>
      <c r="Y201" s="44">
        <v>0</v>
      </c>
      <c r="Z201" s="44">
        <v>0</v>
      </c>
      <c r="AA201" s="44">
        <v>0</v>
      </c>
      <c r="AB201" s="44">
        <v>0</v>
      </c>
      <c r="AC201" s="44">
        <v>0</v>
      </c>
      <c r="AD201" s="44">
        <v>0</v>
      </c>
      <c r="AE201" s="44">
        <v>0</v>
      </c>
      <c r="AF201" s="44">
        <v>0</v>
      </c>
      <c r="AG201" s="44">
        <v>0</v>
      </c>
      <c r="AH201" s="44">
        <v>88.479418714118424</v>
      </c>
      <c r="AI201" s="44">
        <v>204.92263217640129</v>
      </c>
      <c r="AJ201" s="44">
        <v>0</v>
      </c>
      <c r="AK201" s="44">
        <v>228.21998793514982</v>
      </c>
      <c r="AL201" s="44">
        <v>521.62203882566951</v>
      </c>
      <c r="AM201" s="44">
        <v>171.57730884270674</v>
      </c>
      <c r="AN201" s="44">
        <v>24.801964950454135</v>
      </c>
      <c r="AO201" s="44">
        <v>0</v>
      </c>
      <c r="AP201" s="44">
        <v>0</v>
      </c>
      <c r="AQ201" s="44">
        <v>196.37927379316088</v>
      </c>
      <c r="AR201" s="44">
        <v>88.479418714118424</v>
      </c>
      <c r="AS201" s="276">
        <v>2.2194910030735224</v>
      </c>
      <c r="AT201" s="44">
        <v>171.57730884270674</v>
      </c>
      <c r="AU201" s="44">
        <v>29.358139237747437</v>
      </c>
      <c r="AV201" s="44">
        <v>0</v>
      </c>
      <c r="AW201" s="44">
        <v>0</v>
      </c>
      <c r="AX201" s="44">
        <v>200.93544808045419</v>
      </c>
      <c r="AY201" s="44">
        <v>204.92263217640129</v>
      </c>
      <c r="AZ201" s="257">
        <v>0.98054297832503512</v>
      </c>
      <c r="BA201" s="44">
        <v>171.57730884270674</v>
      </c>
      <c r="BB201" s="44">
        <v>54.160104188201572</v>
      </c>
      <c r="BC201" s="44">
        <v>0</v>
      </c>
      <c r="BD201" s="44">
        <v>0</v>
      </c>
      <c r="BE201" s="44">
        <v>225.73741303090833</v>
      </c>
      <c r="BF201" s="44">
        <v>293.40205089051972</v>
      </c>
      <c r="BG201" s="44">
        <v>53.773211315473006</v>
      </c>
      <c r="BH201" s="257">
        <v>0.76937912446678902</v>
      </c>
      <c r="BI201" s="44">
        <v>19.887074759112075</v>
      </c>
      <c r="BJ201" s="44">
        <v>46.059431279647768</v>
      </c>
      <c r="BK201" s="44">
        <v>0</v>
      </c>
      <c r="BL201" s="44">
        <v>51.295860975923922</v>
      </c>
      <c r="BM201" s="44">
        <v>117.24236701468375</v>
      </c>
      <c r="BN201" s="44">
        <v>171.57730884270674</v>
      </c>
      <c r="BO201" s="44">
        <v>-159.78485920121486</v>
      </c>
      <c r="BP201" s="44">
        <v>54.160104188201572</v>
      </c>
      <c r="BQ201" s="44">
        <v>0</v>
      </c>
      <c r="BR201" s="44">
        <v>0</v>
      </c>
      <c r="BS201" s="44">
        <v>0</v>
      </c>
      <c r="BT201" s="44">
        <v>0</v>
      </c>
      <c r="BU201" s="44">
        <v>0</v>
      </c>
      <c r="BV201" s="44">
        <v>0</v>
      </c>
      <c r="BW201" s="44">
        <v>0</v>
      </c>
      <c r="BX201" s="44">
        <v>453.40703307192575</v>
      </c>
      <c r="BY201" s="44">
        <v>68.21500575374381</v>
      </c>
      <c r="BZ201" s="44">
        <v>0</v>
      </c>
      <c r="CA201" s="44">
        <v>0</v>
      </c>
      <c r="CB201" s="44">
        <v>65.952553829693471</v>
      </c>
      <c r="CC201" s="44">
        <v>521.62203882566951</v>
      </c>
      <c r="CD201" s="257">
        <v>0.33128137341222225</v>
      </c>
      <c r="CE201" s="44">
        <v>140.98311294051015</v>
      </c>
      <c r="CF201" s="44">
        <v>3.1100527406754104</v>
      </c>
      <c r="CG201" s="44">
        <v>-2.5266952028253438</v>
      </c>
      <c r="CH201" s="44">
        <v>0.58335753785006661</v>
      </c>
      <c r="CI201" s="44">
        <v>0.15550167752445246</v>
      </c>
      <c r="CJ201" s="44">
        <v>-0.12633476014126732</v>
      </c>
      <c r="CK201" s="44">
        <v>2.9166917383185137E-2</v>
      </c>
      <c r="CL201" s="44"/>
      <c r="CM201" s="44">
        <v>-21.595685494233727</v>
      </c>
      <c r="CN201" s="44"/>
      <c r="CO201" s="44">
        <v>0</v>
      </c>
      <c r="CP201" s="44">
        <v>0</v>
      </c>
      <c r="CQ201" s="44">
        <v>-159.78485920121486</v>
      </c>
      <c r="CR201" s="44">
        <v>0</v>
      </c>
      <c r="CS201" s="44">
        <v>0</v>
      </c>
      <c r="CT201" s="44">
        <v>-159.78485920121486</v>
      </c>
      <c r="CU201" s="44">
        <v>0</v>
      </c>
      <c r="CV201" s="44">
        <v>9999</v>
      </c>
      <c r="CW201" s="257">
        <v>0</v>
      </c>
      <c r="CX201" s="23"/>
      <c r="CY201" s="23"/>
      <c r="CZ201" s="23"/>
      <c r="DA201" s="23"/>
      <c r="DB201" s="23"/>
      <c r="DC201" s="23"/>
      <c r="DD201" s="23"/>
      <c r="DE201" s="23"/>
      <c r="DF201" s="23"/>
      <c r="DG201" s="23"/>
      <c r="DH201" s="23"/>
      <c r="DI201" s="23"/>
      <c r="DJ201" s="23"/>
      <c r="DK201" s="23"/>
      <c r="DL201" s="23"/>
      <c r="DM201" s="23"/>
      <c r="DN201" s="23"/>
      <c r="DO201" s="23"/>
      <c r="DP201" s="23"/>
      <c r="DQ201" s="23"/>
      <c r="DR201" s="23"/>
      <c r="DS201" s="23"/>
      <c r="DT201" s="23"/>
      <c r="DU201" s="23"/>
      <c r="DV201" s="23"/>
      <c r="DW201" s="23"/>
      <c r="DX201" s="23"/>
      <c r="DY201" s="23"/>
      <c r="DZ201" s="23"/>
      <c r="EA201" s="23"/>
    </row>
    <row r="202" spans="1:131">
      <c r="A202" s="23" t="s">
        <v>802</v>
      </c>
      <c r="B202" s="23"/>
      <c r="C202" s="44">
        <v>15</v>
      </c>
      <c r="D202" s="44">
        <v>304.50920729709634</v>
      </c>
      <c r="E202" s="44">
        <v>-21.381866666666667</v>
      </c>
      <c r="F202" s="44">
        <v>341.07502876871905</v>
      </c>
      <c r="G202" s="44">
        <v>0</v>
      </c>
      <c r="H202" s="44">
        <v>0</v>
      </c>
      <c r="I202" s="44"/>
      <c r="J202" s="44"/>
      <c r="K202" s="44"/>
      <c r="L202" s="44">
        <v>327.37195268305783</v>
      </c>
      <c r="M202" s="44">
        <v>7.0191230486296968E-2</v>
      </c>
      <c r="N202" s="44">
        <v>6.9684621661453422E-2</v>
      </c>
      <c r="O202" s="44">
        <v>-21.595685494233727</v>
      </c>
      <c r="P202" s="44">
        <v>0</v>
      </c>
      <c r="Q202" s="44">
        <v>0</v>
      </c>
      <c r="R202" s="44">
        <v>68.014916987995278</v>
      </c>
      <c r="S202" s="44">
        <v>157.17212814878064</v>
      </c>
      <c r="T202" s="44">
        <v>0</v>
      </c>
      <c r="U202" s="44">
        <v>228.21998793514982</v>
      </c>
      <c r="V202" s="44">
        <v>20.464501726123142</v>
      </c>
      <c r="W202" s="44">
        <v>47.750504027620664</v>
      </c>
      <c r="X202" s="44">
        <v>0</v>
      </c>
      <c r="Y202" s="44">
        <v>0</v>
      </c>
      <c r="Z202" s="44">
        <v>0</v>
      </c>
      <c r="AA202" s="44">
        <v>0</v>
      </c>
      <c r="AB202" s="44">
        <v>0</v>
      </c>
      <c r="AC202" s="44">
        <v>0</v>
      </c>
      <c r="AD202" s="44">
        <v>0</v>
      </c>
      <c r="AE202" s="44">
        <v>0</v>
      </c>
      <c r="AF202" s="44">
        <v>0</v>
      </c>
      <c r="AG202" s="44">
        <v>0</v>
      </c>
      <c r="AH202" s="44">
        <v>88.479418714118424</v>
      </c>
      <c r="AI202" s="44">
        <v>204.92263217640129</v>
      </c>
      <c r="AJ202" s="44">
        <v>0</v>
      </c>
      <c r="AK202" s="44">
        <v>228.21998793514982</v>
      </c>
      <c r="AL202" s="44">
        <v>521.62203882566951</v>
      </c>
      <c r="AM202" s="44">
        <v>171.57730884270674</v>
      </c>
      <c r="AN202" s="44">
        <v>24.801964950454135</v>
      </c>
      <c r="AO202" s="44">
        <v>0</v>
      </c>
      <c r="AP202" s="44">
        <v>0</v>
      </c>
      <c r="AQ202" s="44">
        <v>196.37927379316088</v>
      </c>
      <c r="AR202" s="44">
        <v>88.479418714118424</v>
      </c>
      <c r="AS202" s="276">
        <v>2.2194910030735224</v>
      </c>
      <c r="AT202" s="44">
        <v>171.57730884270674</v>
      </c>
      <c r="AU202" s="44">
        <v>29.358139237747437</v>
      </c>
      <c r="AV202" s="44">
        <v>0</v>
      </c>
      <c r="AW202" s="44">
        <v>0</v>
      </c>
      <c r="AX202" s="44">
        <v>200.93544808045419</v>
      </c>
      <c r="AY202" s="44">
        <v>204.92263217640129</v>
      </c>
      <c r="AZ202" s="257">
        <v>0.98054297832503512</v>
      </c>
      <c r="BA202" s="44">
        <v>171.57730884270674</v>
      </c>
      <c r="BB202" s="44">
        <v>54.160104188201572</v>
      </c>
      <c r="BC202" s="44">
        <v>0</v>
      </c>
      <c r="BD202" s="44">
        <v>0</v>
      </c>
      <c r="BE202" s="44">
        <v>225.73741303090833</v>
      </c>
      <c r="BF202" s="44">
        <v>293.40205089051972</v>
      </c>
      <c r="BG202" s="44">
        <v>53.773211315473006</v>
      </c>
      <c r="BH202" s="257">
        <v>0.76937912446678902</v>
      </c>
      <c r="BI202" s="44">
        <v>19.887074759112075</v>
      </c>
      <c r="BJ202" s="44">
        <v>46.059431279647768</v>
      </c>
      <c r="BK202" s="44">
        <v>0</v>
      </c>
      <c r="BL202" s="44">
        <v>51.295860975923922</v>
      </c>
      <c r="BM202" s="44">
        <v>117.24236701468375</v>
      </c>
      <c r="BN202" s="44">
        <v>171.57730884270674</v>
      </c>
      <c r="BO202" s="44">
        <v>-159.78485920121486</v>
      </c>
      <c r="BP202" s="44">
        <v>54.160104188201572</v>
      </c>
      <c r="BQ202" s="44">
        <v>0</v>
      </c>
      <c r="BR202" s="44">
        <v>0</v>
      </c>
      <c r="BS202" s="44">
        <v>0</v>
      </c>
      <c r="BT202" s="44">
        <v>0</v>
      </c>
      <c r="BU202" s="44">
        <v>0</v>
      </c>
      <c r="BV202" s="44">
        <v>0</v>
      </c>
      <c r="BW202" s="44">
        <v>0</v>
      </c>
      <c r="BX202" s="44">
        <v>453.40703307192575</v>
      </c>
      <c r="BY202" s="44">
        <v>68.21500575374381</v>
      </c>
      <c r="BZ202" s="44">
        <v>0</v>
      </c>
      <c r="CA202" s="44">
        <v>0</v>
      </c>
      <c r="CB202" s="44">
        <v>65.952553829693471</v>
      </c>
      <c r="CC202" s="44">
        <v>521.62203882566951</v>
      </c>
      <c r="CD202" s="257">
        <v>0.33128137341222225</v>
      </c>
      <c r="CE202" s="44">
        <v>140.98311294051015</v>
      </c>
      <c r="CF202" s="44">
        <v>3.1100527406754104</v>
      </c>
      <c r="CG202" s="44">
        <v>-2.5266952028253438</v>
      </c>
      <c r="CH202" s="44">
        <v>0.58335753785006661</v>
      </c>
      <c r="CI202" s="44">
        <v>0.15550167752445246</v>
      </c>
      <c r="CJ202" s="44">
        <v>-0.12633476014126732</v>
      </c>
      <c r="CK202" s="44">
        <v>2.9166917383185137E-2</v>
      </c>
      <c r="CL202" s="44"/>
      <c r="CM202" s="44">
        <v>-21.595685494233727</v>
      </c>
      <c r="CN202" s="44"/>
      <c r="CO202" s="44">
        <v>0</v>
      </c>
      <c r="CP202" s="44">
        <v>0</v>
      </c>
      <c r="CQ202" s="44">
        <v>-159.78485920121486</v>
      </c>
      <c r="CR202" s="44">
        <v>0</v>
      </c>
      <c r="CS202" s="44">
        <v>0</v>
      </c>
      <c r="CT202" s="44">
        <v>-159.78485920121486</v>
      </c>
      <c r="CU202" s="44">
        <v>0</v>
      </c>
      <c r="CV202" s="44">
        <v>9999</v>
      </c>
      <c r="CW202" s="257">
        <v>0</v>
      </c>
      <c r="CX202" s="23"/>
      <c r="CY202" s="23"/>
      <c r="CZ202" s="23"/>
      <c r="DA202" s="23"/>
      <c r="DB202" s="23"/>
      <c r="DC202" s="23"/>
      <c r="DD202" s="23"/>
      <c r="DE202" s="23"/>
      <c r="DF202" s="23"/>
      <c r="DG202" s="23"/>
      <c r="DH202" s="23"/>
      <c r="DI202" s="23"/>
      <c r="DJ202" s="23"/>
      <c r="DK202" s="23"/>
      <c r="DL202" s="23"/>
      <c r="DM202" s="23"/>
      <c r="DN202" s="23"/>
      <c r="DO202" s="23"/>
      <c r="DP202" s="23"/>
      <c r="DQ202" s="23"/>
      <c r="DR202" s="23"/>
      <c r="DS202" s="23"/>
      <c r="DT202" s="23"/>
      <c r="DU202" s="23"/>
      <c r="DV202" s="23"/>
      <c r="DW202" s="23"/>
      <c r="DX202" s="23"/>
      <c r="DY202" s="23"/>
      <c r="DZ202" s="23"/>
      <c r="EA202" s="23"/>
    </row>
    <row r="203" spans="1:131">
      <c r="A203" s="23" t="s">
        <v>803</v>
      </c>
      <c r="B203" s="23"/>
      <c r="C203" s="44">
        <v>15</v>
      </c>
      <c r="D203" s="44">
        <v>426.31289021593494</v>
      </c>
      <c r="E203" s="44">
        <v>-21.381866666666667</v>
      </c>
      <c r="F203" s="44">
        <v>562.77379746838631</v>
      </c>
      <c r="G203" s="44">
        <v>0</v>
      </c>
      <c r="H203" s="44">
        <v>0</v>
      </c>
      <c r="I203" s="44"/>
      <c r="J203" s="44"/>
      <c r="K203" s="44"/>
      <c r="L203" s="44">
        <v>458.32073375628107</v>
      </c>
      <c r="M203" s="44">
        <v>9.8267722680815781E-2</v>
      </c>
      <c r="N203" s="44">
        <v>9.7558470326034818E-2</v>
      </c>
      <c r="O203" s="44">
        <v>-21.595685494233727</v>
      </c>
      <c r="P203" s="44">
        <v>0</v>
      </c>
      <c r="Q203" s="44">
        <v>0</v>
      </c>
      <c r="R203" s="44">
        <v>112.22461303019217</v>
      </c>
      <c r="S203" s="44">
        <v>259.33401144548799</v>
      </c>
      <c r="T203" s="44">
        <v>0</v>
      </c>
      <c r="U203" s="44">
        <v>376.56298009299712</v>
      </c>
      <c r="V203" s="44">
        <v>33.766427848103177</v>
      </c>
      <c r="W203" s="44">
        <v>78.788331645574075</v>
      </c>
      <c r="X203" s="44">
        <v>0</v>
      </c>
      <c r="Y203" s="44">
        <v>0</v>
      </c>
      <c r="Z203" s="44">
        <v>0</v>
      </c>
      <c r="AA203" s="44">
        <v>0</v>
      </c>
      <c r="AB203" s="44">
        <v>0</v>
      </c>
      <c r="AC203" s="44">
        <v>0</v>
      </c>
      <c r="AD203" s="44">
        <v>0</v>
      </c>
      <c r="AE203" s="44">
        <v>0</v>
      </c>
      <c r="AF203" s="44">
        <v>0</v>
      </c>
      <c r="AG203" s="44">
        <v>0</v>
      </c>
      <c r="AH203" s="44">
        <v>145.99104087829534</v>
      </c>
      <c r="AI203" s="44">
        <v>338.12234309106208</v>
      </c>
      <c r="AJ203" s="44">
        <v>0</v>
      </c>
      <c r="AK203" s="44">
        <v>376.56298009299712</v>
      </c>
      <c r="AL203" s="44">
        <v>860.67636406235454</v>
      </c>
      <c r="AM203" s="44">
        <v>240.20823237978962</v>
      </c>
      <c r="AN203" s="44">
        <v>34.72275093063579</v>
      </c>
      <c r="AO203" s="44">
        <v>0</v>
      </c>
      <c r="AP203" s="44">
        <v>0</v>
      </c>
      <c r="AQ203" s="44">
        <v>274.9309833104254</v>
      </c>
      <c r="AR203" s="44">
        <v>145.99104087829534</v>
      </c>
      <c r="AS203" s="276">
        <v>1.8832044874563239</v>
      </c>
      <c r="AT203" s="44">
        <v>240.20823237978962</v>
      </c>
      <c r="AU203" s="44">
        <v>41.101394932846425</v>
      </c>
      <c r="AV203" s="44">
        <v>0</v>
      </c>
      <c r="AW203" s="44">
        <v>0</v>
      </c>
      <c r="AX203" s="44">
        <v>281.30962731263605</v>
      </c>
      <c r="AY203" s="44">
        <v>338.12234309106208</v>
      </c>
      <c r="AZ203" s="257">
        <v>0.83197586039700011</v>
      </c>
      <c r="BA203" s="44">
        <v>240.20823237978962</v>
      </c>
      <c r="BB203" s="44">
        <v>75.824145863482215</v>
      </c>
      <c r="BC203" s="44">
        <v>0</v>
      </c>
      <c r="BD203" s="44">
        <v>0</v>
      </c>
      <c r="BE203" s="44">
        <v>316.03237824327186</v>
      </c>
      <c r="BF203" s="44">
        <v>484.11338396935741</v>
      </c>
      <c r="BG203" s="44">
        <v>65.549373108108654</v>
      </c>
      <c r="BH203" s="257">
        <v>0.65280652985060938</v>
      </c>
      <c r="BI203" s="44">
        <v>23.438338108953506</v>
      </c>
      <c r="BJ203" s="44">
        <v>54.284329722441996</v>
      </c>
      <c r="BK203" s="44">
        <v>0</v>
      </c>
      <c r="BL203" s="44">
        <v>60.455836150196035</v>
      </c>
      <c r="BM203" s="44">
        <v>138.17850398159152</v>
      </c>
      <c r="BN203" s="44">
        <v>240.20823237978962</v>
      </c>
      <c r="BO203" s="44">
        <v>-159.78485920121486</v>
      </c>
      <c r="BP203" s="44">
        <v>75.824145863482215</v>
      </c>
      <c r="BQ203" s="44">
        <v>0</v>
      </c>
      <c r="BR203" s="44">
        <v>0</v>
      </c>
      <c r="BS203" s="44">
        <v>0</v>
      </c>
      <c r="BT203" s="44">
        <v>0</v>
      </c>
      <c r="BU203" s="44">
        <v>0</v>
      </c>
      <c r="BV203" s="44">
        <v>0</v>
      </c>
      <c r="BW203" s="44">
        <v>0</v>
      </c>
      <c r="BX203" s="44">
        <v>748.1216045686773</v>
      </c>
      <c r="BY203" s="44">
        <v>112.55475949367727</v>
      </c>
      <c r="BZ203" s="44">
        <v>0</v>
      </c>
      <c r="CA203" s="44">
        <v>0</v>
      </c>
      <c r="CB203" s="44">
        <v>156.24751904205695</v>
      </c>
      <c r="CC203" s="44">
        <v>860.67636406235454</v>
      </c>
      <c r="CD203" s="257">
        <v>0.30969562687797059</v>
      </c>
      <c r="CE203" s="44">
        <v>151.65809543624269</v>
      </c>
      <c r="CF203" s="44">
        <v>4.3540738369455765</v>
      </c>
      <c r="CG203" s="44">
        <v>-2.5266952028253438</v>
      </c>
      <c r="CH203" s="44">
        <v>1.8273786341202327</v>
      </c>
      <c r="CI203" s="44">
        <v>0.21770234853423345</v>
      </c>
      <c r="CJ203" s="44">
        <v>-0.12633476014126732</v>
      </c>
      <c r="CK203" s="44">
        <v>9.1367588392966131E-2</v>
      </c>
      <c r="CL203" s="44"/>
      <c r="CM203" s="44">
        <v>-21.595685494233727</v>
      </c>
      <c r="CN203" s="44"/>
      <c r="CO203" s="44">
        <v>0</v>
      </c>
      <c r="CP203" s="44">
        <v>0</v>
      </c>
      <c r="CQ203" s="44">
        <v>-159.78485920121486</v>
      </c>
      <c r="CR203" s="44">
        <v>0</v>
      </c>
      <c r="CS203" s="44">
        <v>0</v>
      </c>
      <c r="CT203" s="44">
        <v>-159.78485920121486</v>
      </c>
      <c r="CU203" s="44">
        <v>0</v>
      </c>
      <c r="CV203" s="44">
        <v>9999</v>
      </c>
      <c r="CW203" s="257">
        <v>0</v>
      </c>
      <c r="CX203" s="23"/>
      <c r="CY203" s="23"/>
      <c r="CZ203" s="23"/>
      <c r="DA203" s="23"/>
      <c r="DB203" s="23"/>
      <c r="DC203" s="23"/>
      <c r="DD203" s="23"/>
      <c r="DE203" s="23"/>
      <c r="DF203" s="23"/>
      <c r="DG203" s="23"/>
      <c r="DH203" s="23"/>
      <c r="DI203" s="23"/>
      <c r="DJ203" s="23"/>
      <c r="DK203" s="23"/>
      <c r="DL203" s="23"/>
      <c r="DM203" s="23"/>
      <c r="DN203" s="23"/>
      <c r="DO203" s="23"/>
      <c r="DP203" s="23"/>
      <c r="DQ203" s="23"/>
      <c r="DR203" s="23"/>
      <c r="DS203" s="23"/>
      <c r="DT203" s="23"/>
      <c r="DU203" s="23"/>
      <c r="DV203" s="23"/>
      <c r="DW203" s="23"/>
      <c r="DX203" s="23"/>
      <c r="DY203" s="23"/>
      <c r="DZ203" s="23"/>
      <c r="EA203" s="23"/>
    </row>
    <row r="204" spans="1:131">
      <c r="A204" s="23" t="s">
        <v>804</v>
      </c>
      <c r="B204" s="23"/>
      <c r="C204" s="44">
        <v>15</v>
      </c>
      <c r="D204" s="44">
        <v>426.31289021593494</v>
      </c>
      <c r="E204" s="44">
        <v>-21.381866666666667</v>
      </c>
      <c r="F204" s="44">
        <v>562.77379746838631</v>
      </c>
      <c r="G204" s="44">
        <v>0</v>
      </c>
      <c r="H204" s="44">
        <v>0</v>
      </c>
      <c r="I204" s="44"/>
      <c r="J204" s="44"/>
      <c r="K204" s="44"/>
      <c r="L204" s="44">
        <v>458.40906526738365</v>
      </c>
      <c r="M204" s="44">
        <v>6.0344038349983038E-2</v>
      </c>
      <c r="N204" s="44">
        <v>5.9908502142069331E-2</v>
      </c>
      <c r="O204" s="44">
        <v>-21.595685373558432</v>
      </c>
      <c r="P204" s="44">
        <v>0</v>
      </c>
      <c r="Q204" s="44">
        <v>0</v>
      </c>
      <c r="R204" s="44">
        <v>112.22461303019217</v>
      </c>
      <c r="S204" s="44">
        <v>259.33401144548799</v>
      </c>
      <c r="T204" s="44">
        <v>0</v>
      </c>
      <c r="U204" s="44">
        <v>376.56298009299712</v>
      </c>
      <c r="V204" s="44">
        <v>33.766427848103177</v>
      </c>
      <c r="W204" s="44">
        <v>78.788331645574075</v>
      </c>
      <c r="X204" s="44">
        <v>0</v>
      </c>
      <c r="Y204" s="44">
        <v>0</v>
      </c>
      <c r="Z204" s="44">
        <v>0</v>
      </c>
      <c r="AA204" s="44">
        <v>0</v>
      </c>
      <c r="AB204" s="44">
        <v>0</v>
      </c>
      <c r="AC204" s="44">
        <v>0</v>
      </c>
      <c r="AD204" s="44">
        <v>0</v>
      </c>
      <c r="AE204" s="44">
        <v>0</v>
      </c>
      <c r="AF204" s="44">
        <v>0</v>
      </c>
      <c r="AG204" s="44">
        <v>0</v>
      </c>
      <c r="AH204" s="44">
        <v>145.99104087829534</v>
      </c>
      <c r="AI204" s="44">
        <v>338.12234309106208</v>
      </c>
      <c r="AJ204" s="44">
        <v>0</v>
      </c>
      <c r="AK204" s="44">
        <v>376.56298009299712</v>
      </c>
      <c r="AL204" s="44">
        <v>860.67636406235454</v>
      </c>
      <c r="AM204" s="44">
        <v>241.92478107983038</v>
      </c>
      <c r="AN204" s="44">
        <v>21.322474527887383</v>
      </c>
      <c r="AO204" s="44">
        <v>0</v>
      </c>
      <c r="AP204" s="44">
        <v>0</v>
      </c>
      <c r="AQ204" s="44">
        <v>263.24725560771776</v>
      </c>
      <c r="AR204" s="44">
        <v>145.99104087829534</v>
      </c>
      <c r="AS204" s="276">
        <v>1.8031740442701032</v>
      </c>
      <c r="AT204" s="44">
        <v>241.92478107983038</v>
      </c>
      <c r="AU204" s="44">
        <v>25.239458943416448</v>
      </c>
      <c r="AV204" s="44">
        <v>0</v>
      </c>
      <c r="AW204" s="44">
        <v>0</v>
      </c>
      <c r="AX204" s="44">
        <v>267.1642400232468</v>
      </c>
      <c r="AY204" s="44">
        <v>338.12234309106208</v>
      </c>
      <c r="AZ204" s="257">
        <v>0.79014074485842234</v>
      </c>
      <c r="BA204" s="44">
        <v>241.92478107983038</v>
      </c>
      <c r="BB204" s="44">
        <v>46.561933471303831</v>
      </c>
      <c r="BC204" s="44">
        <v>0</v>
      </c>
      <c r="BD204" s="44">
        <v>0</v>
      </c>
      <c r="BE204" s="44">
        <v>288.48671455113418</v>
      </c>
      <c r="BF204" s="44">
        <v>484.11338396935741</v>
      </c>
      <c r="BG204" s="44">
        <v>70.23378031954455</v>
      </c>
      <c r="BH204" s="257">
        <v>0.59590733101771531</v>
      </c>
      <c r="BI204" s="44">
        <v>23.433821741412451</v>
      </c>
      <c r="BJ204" s="44">
        <v>54.27386959580646</v>
      </c>
      <c r="BK204" s="44">
        <v>0</v>
      </c>
      <c r="BL204" s="44">
        <v>60.444186826989473</v>
      </c>
      <c r="BM204" s="44">
        <v>138.15187816420837</v>
      </c>
      <c r="BN204" s="44">
        <v>241.92478107983038</v>
      </c>
      <c r="BO204" s="44">
        <v>-170.09446186265669</v>
      </c>
      <c r="BP204" s="44">
        <v>46.561933471303831</v>
      </c>
      <c r="BQ204" s="44">
        <v>0</v>
      </c>
      <c r="BR204" s="44">
        <v>0</v>
      </c>
      <c r="BS204" s="44">
        <v>0</v>
      </c>
      <c r="BT204" s="44">
        <v>0</v>
      </c>
      <c r="BU204" s="44">
        <v>0</v>
      </c>
      <c r="BV204" s="44">
        <v>0</v>
      </c>
      <c r="BW204" s="44">
        <v>0</v>
      </c>
      <c r="BX204" s="44">
        <v>748.1216045686773</v>
      </c>
      <c r="BY204" s="44">
        <v>112.55475949367727</v>
      </c>
      <c r="BZ204" s="44">
        <v>0</v>
      </c>
      <c r="CA204" s="44">
        <v>0</v>
      </c>
      <c r="CB204" s="44">
        <v>118.3922526884775</v>
      </c>
      <c r="CC204" s="44">
        <v>860.67636406235454</v>
      </c>
      <c r="CD204" s="257">
        <v>0.27987473771606497</v>
      </c>
      <c r="CE204" s="44">
        <v>157.98076103382365</v>
      </c>
      <c r="CF204" s="44">
        <v>4.3549083147743302</v>
      </c>
      <c r="CG204" s="44">
        <v>-2.5266951887063365</v>
      </c>
      <c r="CH204" s="44">
        <v>1.8282131260679937</v>
      </c>
      <c r="CI204" s="44">
        <v>0.21774430600200723</v>
      </c>
      <c r="CJ204" s="44">
        <v>-0.12633475943531683</v>
      </c>
      <c r="CK204" s="44">
        <v>9.1409546566690397E-2</v>
      </c>
      <c r="CL204" s="44"/>
      <c r="CM204" s="44">
        <v>-21.595685373558432</v>
      </c>
      <c r="CN204" s="44"/>
      <c r="CO204" s="44">
        <v>0</v>
      </c>
      <c r="CP204" s="44">
        <v>0</v>
      </c>
      <c r="CQ204" s="44">
        <v>-170.09446186265669</v>
      </c>
      <c r="CR204" s="44">
        <v>0</v>
      </c>
      <c r="CS204" s="44">
        <v>0</v>
      </c>
      <c r="CT204" s="44">
        <v>-170.09446186265669</v>
      </c>
      <c r="CU204" s="44">
        <v>0</v>
      </c>
      <c r="CV204" s="44">
        <v>9999</v>
      </c>
      <c r="CW204" s="257">
        <v>0</v>
      </c>
      <c r="CX204" s="23"/>
      <c r="CY204" s="23"/>
      <c r="CZ204" s="23"/>
      <c r="DA204" s="23"/>
      <c r="DB204" s="23"/>
      <c r="DC204" s="23"/>
      <c r="DD204" s="23"/>
      <c r="DE204" s="23"/>
      <c r="DF204" s="23"/>
      <c r="DG204" s="23"/>
      <c r="DH204" s="23"/>
      <c r="DI204" s="23"/>
      <c r="DJ204" s="23"/>
      <c r="DK204" s="23"/>
      <c r="DL204" s="23"/>
      <c r="DM204" s="23"/>
      <c r="DN204" s="23"/>
      <c r="DO204" s="23"/>
      <c r="DP204" s="23"/>
      <c r="DQ204" s="23"/>
      <c r="DR204" s="23"/>
      <c r="DS204" s="23"/>
      <c r="DT204" s="23"/>
      <c r="DU204" s="23"/>
      <c r="DV204" s="23"/>
      <c r="DW204" s="23"/>
      <c r="DX204" s="23"/>
      <c r="DY204" s="23"/>
      <c r="DZ204" s="23"/>
      <c r="EA204" s="23"/>
    </row>
    <row r="205" spans="1:131">
      <c r="A205" s="23" t="s">
        <v>795</v>
      </c>
      <c r="B205" s="23"/>
      <c r="C205" s="44">
        <v>15</v>
      </c>
      <c r="D205" s="44">
        <v>250.03052929511793</v>
      </c>
      <c r="E205" s="44">
        <v>-10.008533333333332</v>
      </c>
      <c r="F205" s="44">
        <v>368.550861496327</v>
      </c>
      <c r="G205" s="44">
        <v>0</v>
      </c>
      <c r="H205" s="44">
        <v>0</v>
      </c>
      <c r="I205" s="44"/>
      <c r="J205" s="44"/>
      <c r="K205" s="44"/>
      <c r="L205" s="44">
        <v>268.75002063659986</v>
      </c>
      <c r="M205" s="44">
        <v>4.7011868688217176E-2</v>
      </c>
      <c r="N205" s="44">
        <v>4.6672558102196234E-2</v>
      </c>
      <c r="O205" s="44">
        <v>-10.108618624301936</v>
      </c>
      <c r="P205" s="44">
        <v>0</v>
      </c>
      <c r="Q205" s="44">
        <v>0</v>
      </c>
      <c r="R205" s="44">
        <v>73.493965069851484</v>
      </c>
      <c r="S205" s="44">
        <v>169.83337490744134</v>
      </c>
      <c r="T205" s="44">
        <v>0</v>
      </c>
      <c r="U205" s="44">
        <v>246.60460622936949</v>
      </c>
      <c r="V205" s="44">
        <v>22.113051689779621</v>
      </c>
      <c r="W205" s="44">
        <v>51.597120609485778</v>
      </c>
      <c r="X205" s="44">
        <v>0</v>
      </c>
      <c r="Y205" s="44">
        <v>0</v>
      </c>
      <c r="Z205" s="44">
        <v>0</v>
      </c>
      <c r="AA205" s="44">
        <v>0</v>
      </c>
      <c r="AB205" s="44">
        <v>0</v>
      </c>
      <c r="AC205" s="44">
        <v>0</v>
      </c>
      <c r="AD205" s="44">
        <v>0</v>
      </c>
      <c r="AE205" s="44">
        <v>0</v>
      </c>
      <c r="AF205" s="44">
        <v>0</v>
      </c>
      <c r="AG205" s="44">
        <v>0</v>
      </c>
      <c r="AH205" s="44">
        <v>95.607016759631108</v>
      </c>
      <c r="AI205" s="44">
        <v>221.43049551692712</v>
      </c>
      <c r="AJ205" s="44">
        <v>0</v>
      </c>
      <c r="AK205" s="44">
        <v>246.60460622936949</v>
      </c>
      <c r="AL205" s="44">
        <v>563.64211850592767</v>
      </c>
      <c r="AM205" s="44">
        <v>140.32301703851726</v>
      </c>
      <c r="AN205" s="44">
        <v>16.611572576550625</v>
      </c>
      <c r="AO205" s="44">
        <v>0</v>
      </c>
      <c r="AP205" s="44">
        <v>0</v>
      </c>
      <c r="AQ205" s="44">
        <v>156.93458961506789</v>
      </c>
      <c r="AR205" s="44">
        <v>95.607016759631108</v>
      </c>
      <c r="AS205" s="276">
        <v>1.6414547272154987</v>
      </c>
      <c r="AT205" s="44">
        <v>140.32301703851726</v>
      </c>
      <c r="AU205" s="44">
        <v>19.663154174862683</v>
      </c>
      <c r="AV205" s="44">
        <v>0</v>
      </c>
      <c r="AW205" s="44">
        <v>0</v>
      </c>
      <c r="AX205" s="44">
        <v>159.98617121337995</v>
      </c>
      <c r="AY205" s="44">
        <v>221.43049551692712</v>
      </c>
      <c r="AZ205" s="257">
        <v>0.72251191435892304</v>
      </c>
      <c r="BA205" s="44">
        <v>140.32301703851726</v>
      </c>
      <c r="BB205" s="44">
        <v>36.274726751413311</v>
      </c>
      <c r="BC205" s="44">
        <v>0</v>
      </c>
      <c r="BD205" s="44">
        <v>0</v>
      </c>
      <c r="BE205" s="44">
        <v>176.59774378993058</v>
      </c>
      <c r="BF205" s="44">
        <v>317.03751227655823</v>
      </c>
      <c r="BG205" s="44">
        <v>76.870755719927644</v>
      </c>
      <c r="BH205" s="257">
        <v>0.55702475874804613</v>
      </c>
      <c r="BI205" s="44">
        <v>26.176487801594437</v>
      </c>
      <c r="BJ205" s="44">
        <v>60.626017433139488</v>
      </c>
      <c r="BK205" s="44">
        <v>0</v>
      </c>
      <c r="BL205" s="44">
        <v>67.518501105514446</v>
      </c>
      <c r="BM205" s="44">
        <v>154.32100634024835</v>
      </c>
      <c r="BN205" s="44">
        <v>140.32301703851726</v>
      </c>
      <c r="BO205" s="44">
        <v>-81.649840770443419</v>
      </c>
      <c r="BP205" s="44">
        <v>36.274726751413311</v>
      </c>
      <c r="BQ205" s="44">
        <v>0</v>
      </c>
      <c r="BR205" s="44">
        <v>0</v>
      </c>
      <c r="BS205" s="44">
        <v>0</v>
      </c>
      <c r="BT205" s="44">
        <v>0</v>
      </c>
      <c r="BU205" s="44">
        <v>0</v>
      </c>
      <c r="BV205" s="44">
        <v>0</v>
      </c>
      <c r="BW205" s="44">
        <v>0</v>
      </c>
      <c r="BX205" s="44">
        <v>489.9319462066623</v>
      </c>
      <c r="BY205" s="44">
        <v>73.710172299265409</v>
      </c>
      <c r="BZ205" s="44">
        <v>0</v>
      </c>
      <c r="CA205" s="44">
        <v>0</v>
      </c>
      <c r="CB205" s="44">
        <v>94.947903019487157</v>
      </c>
      <c r="CC205" s="44">
        <v>563.64211850592767</v>
      </c>
      <c r="CD205" s="257">
        <v>0.27367107438928401</v>
      </c>
      <c r="CE205" s="44">
        <v>166.74437398491912</v>
      </c>
      <c r="CF205" s="44">
        <v>2.5531378426151576</v>
      </c>
      <c r="CG205" s="44">
        <v>-1.1827083790433257</v>
      </c>
      <c r="CH205" s="44">
        <v>1.3704294635718319</v>
      </c>
      <c r="CI205" s="44">
        <v>0.1276562598023849</v>
      </c>
      <c r="CJ205" s="44">
        <v>-5.913541895216632E-2</v>
      </c>
      <c r="CK205" s="44">
        <v>6.852084085021859E-2</v>
      </c>
      <c r="CL205" s="44"/>
      <c r="CM205" s="44">
        <v>-10.108618624301936</v>
      </c>
      <c r="CN205" s="44"/>
      <c r="CO205" s="44">
        <v>0</v>
      </c>
      <c r="CP205" s="44">
        <v>0</v>
      </c>
      <c r="CQ205" s="44">
        <v>-81.649840770443419</v>
      </c>
      <c r="CR205" s="44">
        <v>0</v>
      </c>
      <c r="CS205" s="44">
        <v>0</v>
      </c>
      <c r="CT205" s="44">
        <v>-81.649840770443419</v>
      </c>
      <c r="CU205" s="44">
        <v>0</v>
      </c>
      <c r="CV205" s="44">
        <v>9999</v>
      </c>
      <c r="CW205" s="257">
        <v>0</v>
      </c>
      <c r="CX205" s="23"/>
      <c r="CY205" s="23"/>
      <c r="CZ205" s="23"/>
      <c r="DA205" s="23"/>
      <c r="DB205" s="23"/>
      <c r="DC205" s="23"/>
      <c r="DD205" s="23"/>
      <c r="DE205" s="23"/>
      <c r="DF205" s="23"/>
      <c r="DG205" s="23"/>
      <c r="DH205" s="23"/>
      <c r="DI205" s="23"/>
      <c r="DJ205" s="23"/>
      <c r="DK205" s="23"/>
      <c r="DL205" s="23"/>
      <c r="DM205" s="23"/>
      <c r="DN205" s="23"/>
      <c r="DO205" s="23"/>
      <c r="DP205" s="23"/>
      <c r="DQ205" s="23"/>
      <c r="DR205" s="23"/>
      <c r="DS205" s="23"/>
      <c r="DT205" s="23"/>
      <c r="DU205" s="23"/>
      <c r="DV205" s="23"/>
      <c r="DW205" s="23"/>
      <c r="DX205" s="23"/>
      <c r="DY205" s="23"/>
      <c r="DZ205" s="23"/>
      <c r="EA205" s="23"/>
    </row>
    <row r="206" spans="1:131">
      <c r="A206" s="23" t="s">
        <v>805</v>
      </c>
      <c r="B206" s="23"/>
      <c r="C206" s="44">
        <v>15</v>
      </c>
      <c r="D206" s="44">
        <v>272.16811163396022</v>
      </c>
      <c r="E206" s="44">
        <v>-21.8368</v>
      </c>
      <c r="F206" s="44">
        <v>341.07502876871905</v>
      </c>
      <c r="G206" s="44">
        <v>0</v>
      </c>
      <c r="H206" s="44">
        <v>0</v>
      </c>
      <c r="I206" s="44"/>
      <c r="J206" s="44"/>
      <c r="K206" s="44"/>
      <c r="L206" s="44">
        <v>292.65905984338713</v>
      </c>
      <c r="M206" s="44">
        <v>3.8525044264467949E-2</v>
      </c>
      <c r="N206" s="44">
        <v>3.824698777127572E-2</v>
      </c>
      <c r="O206" s="44">
        <v>-22.05516804108095</v>
      </c>
      <c r="P206" s="44">
        <v>0</v>
      </c>
      <c r="Q206" s="44">
        <v>0</v>
      </c>
      <c r="R206" s="44">
        <v>68.014916987995278</v>
      </c>
      <c r="S206" s="44">
        <v>157.17212814878064</v>
      </c>
      <c r="T206" s="44">
        <v>0</v>
      </c>
      <c r="U206" s="44">
        <v>228.21998793514982</v>
      </c>
      <c r="V206" s="44">
        <v>20.464501726123142</v>
      </c>
      <c r="W206" s="44">
        <v>47.750504027620664</v>
      </c>
      <c r="X206" s="44">
        <v>0</v>
      </c>
      <c r="Y206" s="44">
        <v>0</v>
      </c>
      <c r="Z206" s="44">
        <v>0</v>
      </c>
      <c r="AA206" s="44">
        <v>0</v>
      </c>
      <c r="AB206" s="44">
        <v>0</v>
      </c>
      <c r="AC206" s="44">
        <v>0</v>
      </c>
      <c r="AD206" s="44">
        <v>0</v>
      </c>
      <c r="AE206" s="44">
        <v>0</v>
      </c>
      <c r="AF206" s="44">
        <v>0</v>
      </c>
      <c r="AG206" s="44">
        <v>0</v>
      </c>
      <c r="AH206" s="44">
        <v>88.479418714118424</v>
      </c>
      <c r="AI206" s="44">
        <v>204.92263217640129</v>
      </c>
      <c r="AJ206" s="44">
        <v>0</v>
      </c>
      <c r="AK206" s="44">
        <v>228.21998793514982</v>
      </c>
      <c r="AL206" s="44">
        <v>521.62203882566951</v>
      </c>
      <c r="AM206" s="44">
        <v>154.45043378961711</v>
      </c>
      <c r="AN206" s="44">
        <v>13.612766024219571</v>
      </c>
      <c r="AO206" s="44">
        <v>0</v>
      </c>
      <c r="AP206" s="44">
        <v>0</v>
      </c>
      <c r="AQ206" s="44">
        <v>168.06319981383669</v>
      </c>
      <c r="AR206" s="44">
        <v>88.479418714118424</v>
      </c>
      <c r="AS206" s="276">
        <v>1.8994609396887832</v>
      </c>
      <c r="AT206" s="44">
        <v>154.45043378961711</v>
      </c>
      <c r="AU206" s="44">
        <v>16.113460411232381</v>
      </c>
      <c r="AV206" s="44">
        <v>0</v>
      </c>
      <c r="AW206" s="44">
        <v>0</v>
      </c>
      <c r="AX206" s="44">
        <v>170.56389420084949</v>
      </c>
      <c r="AY206" s="44">
        <v>204.92263217640129</v>
      </c>
      <c r="AZ206" s="257">
        <v>0.83233312196587861</v>
      </c>
      <c r="BA206" s="44">
        <v>154.45043378961711</v>
      </c>
      <c r="BB206" s="44">
        <v>29.726226435451952</v>
      </c>
      <c r="BC206" s="44">
        <v>0</v>
      </c>
      <c r="BD206" s="44">
        <v>0</v>
      </c>
      <c r="BE206" s="44">
        <v>184.17666022506907</v>
      </c>
      <c r="BF206" s="44">
        <v>293.40205089051972</v>
      </c>
      <c r="BG206" s="44">
        <v>66.294645698413561</v>
      </c>
      <c r="BH206" s="257">
        <v>0.62772792373490571</v>
      </c>
      <c r="BI206" s="44">
        <v>22.245921587148096</v>
      </c>
      <c r="BJ206" s="44">
        <v>51.522635128939839</v>
      </c>
      <c r="BK206" s="44">
        <v>0</v>
      </c>
      <c r="BL206" s="44">
        <v>57.380168518389127</v>
      </c>
      <c r="BM206" s="44">
        <v>131.14872523447704</v>
      </c>
      <c r="BN206" s="44">
        <v>154.45043378961711</v>
      </c>
      <c r="BO206" s="44">
        <v>-173.71349296611763</v>
      </c>
      <c r="BP206" s="44">
        <v>29.726226435451952</v>
      </c>
      <c r="BQ206" s="44">
        <v>0</v>
      </c>
      <c r="BR206" s="44">
        <v>0</v>
      </c>
      <c r="BS206" s="44">
        <v>0</v>
      </c>
      <c r="BT206" s="44">
        <v>0</v>
      </c>
      <c r="BU206" s="44">
        <v>0</v>
      </c>
      <c r="BV206" s="44">
        <v>0</v>
      </c>
      <c r="BW206" s="44">
        <v>0</v>
      </c>
      <c r="BX206" s="44">
        <v>453.40703307192575</v>
      </c>
      <c r="BY206" s="44">
        <v>68.21500575374381</v>
      </c>
      <c r="BZ206" s="44">
        <v>0</v>
      </c>
      <c r="CA206" s="44">
        <v>0</v>
      </c>
      <c r="CB206" s="44">
        <v>10.463167258951444</v>
      </c>
      <c r="CC206" s="44">
        <v>521.62203882566951</v>
      </c>
      <c r="CD206" s="257">
        <v>0.26487451281321739</v>
      </c>
      <c r="CE206" s="44">
        <v>167.35069725622441</v>
      </c>
      <c r="CF206" s="44">
        <v>2.7802752381491529</v>
      </c>
      <c r="CG206" s="44">
        <v>-2.5804546608064722</v>
      </c>
      <c r="CH206" s="44">
        <v>0.19982057734268066</v>
      </c>
      <c r="CI206" s="44">
        <v>0.13901305342560885</v>
      </c>
      <c r="CJ206" s="44">
        <v>-0.12902273304032352</v>
      </c>
      <c r="CK206" s="44">
        <v>9.9903203852853284E-3</v>
      </c>
      <c r="CL206" s="44"/>
      <c r="CM206" s="44">
        <v>-22.05516804108095</v>
      </c>
      <c r="CN206" s="44"/>
      <c r="CO206" s="44">
        <v>0</v>
      </c>
      <c r="CP206" s="44">
        <v>0</v>
      </c>
      <c r="CQ206" s="44">
        <v>-173.71349296611763</v>
      </c>
      <c r="CR206" s="44">
        <v>0</v>
      </c>
      <c r="CS206" s="44">
        <v>0</v>
      </c>
      <c r="CT206" s="44">
        <v>-173.71349296611763</v>
      </c>
      <c r="CU206" s="44">
        <v>0</v>
      </c>
      <c r="CV206" s="44">
        <v>9999</v>
      </c>
      <c r="CW206" s="257">
        <v>0</v>
      </c>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row>
    <row r="207" spans="1:131">
      <c r="A207" s="23" t="s">
        <v>806</v>
      </c>
      <c r="B207" s="23"/>
      <c r="C207" s="44">
        <v>15</v>
      </c>
      <c r="D207" s="44">
        <v>272.16811163396022</v>
      </c>
      <c r="E207" s="44">
        <v>-21.8368</v>
      </c>
      <c r="F207" s="44">
        <v>341.07502876871905</v>
      </c>
      <c r="G207" s="44">
        <v>0</v>
      </c>
      <c r="H207" s="44">
        <v>0</v>
      </c>
      <c r="I207" s="44"/>
      <c r="J207" s="44"/>
      <c r="K207" s="44"/>
      <c r="L207" s="44">
        <v>292.65905984338713</v>
      </c>
      <c r="M207" s="44">
        <v>3.8525044264467949E-2</v>
      </c>
      <c r="N207" s="44">
        <v>3.824698777127572E-2</v>
      </c>
      <c r="O207" s="44">
        <v>-22.05516804108095</v>
      </c>
      <c r="P207" s="44">
        <v>0</v>
      </c>
      <c r="Q207" s="44">
        <v>0</v>
      </c>
      <c r="R207" s="44">
        <v>68.014916987995278</v>
      </c>
      <c r="S207" s="44">
        <v>157.17212814878064</v>
      </c>
      <c r="T207" s="44">
        <v>0</v>
      </c>
      <c r="U207" s="44">
        <v>228.21998793514982</v>
      </c>
      <c r="V207" s="44">
        <v>20.464501726123142</v>
      </c>
      <c r="W207" s="44">
        <v>47.750504027620664</v>
      </c>
      <c r="X207" s="44">
        <v>0</v>
      </c>
      <c r="Y207" s="44">
        <v>0</v>
      </c>
      <c r="Z207" s="44">
        <v>0</v>
      </c>
      <c r="AA207" s="44">
        <v>0</v>
      </c>
      <c r="AB207" s="44">
        <v>0</v>
      </c>
      <c r="AC207" s="44">
        <v>0</v>
      </c>
      <c r="AD207" s="44">
        <v>0</v>
      </c>
      <c r="AE207" s="44">
        <v>0</v>
      </c>
      <c r="AF207" s="44">
        <v>0</v>
      </c>
      <c r="AG207" s="44">
        <v>0</v>
      </c>
      <c r="AH207" s="44">
        <v>88.479418714118424</v>
      </c>
      <c r="AI207" s="44">
        <v>204.92263217640129</v>
      </c>
      <c r="AJ207" s="44">
        <v>0</v>
      </c>
      <c r="AK207" s="44">
        <v>228.21998793514982</v>
      </c>
      <c r="AL207" s="44">
        <v>521.62203882566951</v>
      </c>
      <c r="AM207" s="44">
        <v>154.45043378961711</v>
      </c>
      <c r="AN207" s="44">
        <v>13.612766024219571</v>
      </c>
      <c r="AO207" s="44">
        <v>0</v>
      </c>
      <c r="AP207" s="44">
        <v>0</v>
      </c>
      <c r="AQ207" s="44">
        <v>168.06319981383669</v>
      </c>
      <c r="AR207" s="44">
        <v>88.479418714118424</v>
      </c>
      <c r="AS207" s="276">
        <v>1.8994609396887832</v>
      </c>
      <c r="AT207" s="44">
        <v>154.45043378961711</v>
      </c>
      <c r="AU207" s="44">
        <v>16.113460411232381</v>
      </c>
      <c r="AV207" s="44">
        <v>0</v>
      </c>
      <c r="AW207" s="44">
        <v>0</v>
      </c>
      <c r="AX207" s="44">
        <v>170.56389420084949</v>
      </c>
      <c r="AY207" s="44">
        <v>204.92263217640129</v>
      </c>
      <c r="AZ207" s="257">
        <v>0.83233312196587861</v>
      </c>
      <c r="BA207" s="44">
        <v>154.45043378961711</v>
      </c>
      <c r="BB207" s="44">
        <v>29.726226435451952</v>
      </c>
      <c r="BC207" s="44">
        <v>0</v>
      </c>
      <c r="BD207" s="44">
        <v>0</v>
      </c>
      <c r="BE207" s="44">
        <v>184.17666022506907</v>
      </c>
      <c r="BF207" s="44">
        <v>293.40205089051972</v>
      </c>
      <c r="BG207" s="44">
        <v>66.294645698413561</v>
      </c>
      <c r="BH207" s="257">
        <v>0.62772792373490571</v>
      </c>
      <c r="BI207" s="44">
        <v>22.245921587148096</v>
      </c>
      <c r="BJ207" s="44">
        <v>51.522635128939839</v>
      </c>
      <c r="BK207" s="44">
        <v>0</v>
      </c>
      <c r="BL207" s="44">
        <v>57.380168518389127</v>
      </c>
      <c r="BM207" s="44">
        <v>131.14872523447704</v>
      </c>
      <c r="BN207" s="44">
        <v>154.45043378961711</v>
      </c>
      <c r="BO207" s="44">
        <v>-173.71349296611763</v>
      </c>
      <c r="BP207" s="44">
        <v>29.726226435451952</v>
      </c>
      <c r="BQ207" s="44">
        <v>0</v>
      </c>
      <c r="BR207" s="44">
        <v>0</v>
      </c>
      <c r="BS207" s="44">
        <v>0</v>
      </c>
      <c r="BT207" s="44">
        <v>0</v>
      </c>
      <c r="BU207" s="44">
        <v>0</v>
      </c>
      <c r="BV207" s="44">
        <v>0</v>
      </c>
      <c r="BW207" s="44">
        <v>0</v>
      </c>
      <c r="BX207" s="44">
        <v>453.40703307192575</v>
      </c>
      <c r="BY207" s="44">
        <v>68.21500575374381</v>
      </c>
      <c r="BZ207" s="44">
        <v>0</v>
      </c>
      <c r="CA207" s="44">
        <v>0</v>
      </c>
      <c r="CB207" s="44">
        <v>10.463167258951444</v>
      </c>
      <c r="CC207" s="44">
        <v>521.62203882566951</v>
      </c>
      <c r="CD207" s="257">
        <v>0.26487451281321739</v>
      </c>
      <c r="CE207" s="44">
        <v>167.35069725622441</v>
      </c>
      <c r="CF207" s="44">
        <v>2.7802752381491529</v>
      </c>
      <c r="CG207" s="44">
        <v>-2.5804546608064722</v>
      </c>
      <c r="CH207" s="44">
        <v>0.19982057734268066</v>
      </c>
      <c r="CI207" s="44">
        <v>0.13901305342560885</v>
      </c>
      <c r="CJ207" s="44">
        <v>-0.12902273304032352</v>
      </c>
      <c r="CK207" s="44">
        <v>9.9903203852853284E-3</v>
      </c>
      <c r="CL207" s="44"/>
      <c r="CM207" s="44">
        <v>-22.05516804108095</v>
      </c>
      <c r="CN207" s="44"/>
      <c r="CO207" s="44">
        <v>0</v>
      </c>
      <c r="CP207" s="44">
        <v>0</v>
      </c>
      <c r="CQ207" s="44">
        <v>-173.71349296611763</v>
      </c>
      <c r="CR207" s="44">
        <v>0</v>
      </c>
      <c r="CS207" s="44">
        <v>0</v>
      </c>
      <c r="CT207" s="44">
        <v>-173.71349296611763</v>
      </c>
      <c r="CU207" s="44">
        <v>0</v>
      </c>
      <c r="CV207" s="44">
        <v>9999</v>
      </c>
      <c r="CW207" s="257">
        <v>0</v>
      </c>
      <c r="CX207" s="23"/>
      <c r="CY207" s="23"/>
      <c r="CZ207" s="23"/>
      <c r="DA207" s="23"/>
      <c r="DB207" s="23"/>
      <c r="DC207" s="23"/>
      <c r="DD207" s="23"/>
      <c r="DE207" s="23"/>
      <c r="DF207" s="23"/>
      <c r="DG207" s="23"/>
      <c r="DH207" s="23"/>
      <c r="DI207" s="23"/>
      <c r="DJ207" s="23"/>
      <c r="DK207" s="23"/>
      <c r="DL207" s="23"/>
      <c r="DM207" s="23"/>
      <c r="DN207" s="23"/>
      <c r="DO207" s="23"/>
      <c r="DP207" s="23"/>
      <c r="DQ207" s="23"/>
      <c r="DR207" s="23"/>
      <c r="DS207" s="23"/>
      <c r="DT207" s="23"/>
      <c r="DU207" s="23"/>
      <c r="DV207" s="23"/>
      <c r="DW207" s="23"/>
      <c r="DX207" s="23"/>
      <c r="DY207" s="23"/>
      <c r="DZ207" s="23"/>
      <c r="EA207" s="23"/>
    </row>
    <row r="208" spans="1:131">
      <c r="A208" s="23" t="s">
        <v>808</v>
      </c>
      <c r="B208" s="23"/>
      <c r="C208" s="44">
        <v>15</v>
      </c>
      <c r="D208" s="44">
        <v>381.03535628754423</v>
      </c>
      <c r="E208" s="44">
        <v>-21.8368</v>
      </c>
      <c r="F208" s="44">
        <v>562.77379746838631</v>
      </c>
      <c r="G208" s="44">
        <v>0</v>
      </c>
      <c r="H208" s="44">
        <v>0</v>
      </c>
      <c r="I208" s="44"/>
      <c r="J208" s="44"/>
      <c r="K208" s="44"/>
      <c r="L208" s="44">
        <v>409.72268378074193</v>
      </c>
      <c r="M208" s="44">
        <v>5.3935061970255119E-2</v>
      </c>
      <c r="N208" s="44">
        <v>5.3545782879785994E-2</v>
      </c>
      <c r="O208" s="44">
        <v>-22.05516804108095</v>
      </c>
      <c r="P208" s="44">
        <v>0</v>
      </c>
      <c r="Q208" s="44">
        <v>0</v>
      </c>
      <c r="R208" s="44">
        <v>112.22461303019217</v>
      </c>
      <c r="S208" s="44">
        <v>259.33401144548799</v>
      </c>
      <c r="T208" s="44">
        <v>0</v>
      </c>
      <c r="U208" s="44">
        <v>376.56298009299712</v>
      </c>
      <c r="V208" s="44">
        <v>33.766427848103177</v>
      </c>
      <c r="W208" s="44">
        <v>78.788331645574075</v>
      </c>
      <c r="X208" s="44">
        <v>0</v>
      </c>
      <c r="Y208" s="44">
        <v>0</v>
      </c>
      <c r="Z208" s="44">
        <v>0</v>
      </c>
      <c r="AA208" s="44">
        <v>0</v>
      </c>
      <c r="AB208" s="44">
        <v>0</v>
      </c>
      <c r="AC208" s="44">
        <v>0</v>
      </c>
      <c r="AD208" s="44">
        <v>0</v>
      </c>
      <c r="AE208" s="44">
        <v>0</v>
      </c>
      <c r="AF208" s="44">
        <v>0</v>
      </c>
      <c r="AG208" s="44">
        <v>0</v>
      </c>
      <c r="AH208" s="44">
        <v>145.99104087829534</v>
      </c>
      <c r="AI208" s="44">
        <v>338.12234309106208</v>
      </c>
      <c r="AJ208" s="44">
        <v>0</v>
      </c>
      <c r="AK208" s="44">
        <v>376.56298009299712</v>
      </c>
      <c r="AL208" s="44">
        <v>860.67636406235454</v>
      </c>
      <c r="AM208" s="44">
        <v>216.23060730546405</v>
      </c>
      <c r="AN208" s="44">
        <v>19.057872433907391</v>
      </c>
      <c r="AO208" s="44">
        <v>0</v>
      </c>
      <c r="AP208" s="44">
        <v>0</v>
      </c>
      <c r="AQ208" s="44">
        <v>235.28847973937144</v>
      </c>
      <c r="AR208" s="44">
        <v>145.99104087829534</v>
      </c>
      <c r="AS208" s="276">
        <v>1.6116638276147264</v>
      </c>
      <c r="AT208" s="44">
        <v>216.23060730546405</v>
      </c>
      <c r="AU208" s="44">
        <v>22.558844575725335</v>
      </c>
      <c r="AV208" s="44">
        <v>0</v>
      </c>
      <c r="AW208" s="44">
        <v>0</v>
      </c>
      <c r="AX208" s="44">
        <v>238.78945188118939</v>
      </c>
      <c r="AY208" s="44">
        <v>338.12234309106208</v>
      </c>
      <c r="AZ208" s="257">
        <v>0.70622204288013979</v>
      </c>
      <c r="BA208" s="44">
        <v>216.23060730546405</v>
      </c>
      <c r="BB208" s="44">
        <v>41.616717009632723</v>
      </c>
      <c r="BC208" s="44">
        <v>0</v>
      </c>
      <c r="BD208" s="44">
        <v>0</v>
      </c>
      <c r="BE208" s="44">
        <v>257.84732431509678</v>
      </c>
      <c r="BF208" s="44">
        <v>484.11338396935741</v>
      </c>
      <c r="BG208" s="44">
        <v>79.467602254857837</v>
      </c>
      <c r="BH208" s="257">
        <v>0.53261763225992032</v>
      </c>
      <c r="BI208" s="44">
        <v>26.218407584853107</v>
      </c>
      <c r="BJ208" s="44">
        <v>60.723105687679094</v>
      </c>
      <c r="BK208" s="44">
        <v>0</v>
      </c>
      <c r="BL208" s="44">
        <v>67.626627182387182</v>
      </c>
      <c r="BM208" s="44">
        <v>154.56814045491939</v>
      </c>
      <c r="BN208" s="44">
        <v>216.23060730546405</v>
      </c>
      <c r="BO208" s="44">
        <v>-173.71349296611763</v>
      </c>
      <c r="BP208" s="44">
        <v>41.616717009632723</v>
      </c>
      <c r="BQ208" s="44">
        <v>0</v>
      </c>
      <c r="BR208" s="44">
        <v>0</v>
      </c>
      <c r="BS208" s="44">
        <v>0</v>
      </c>
      <c r="BT208" s="44">
        <v>0</v>
      </c>
      <c r="BU208" s="44">
        <v>0</v>
      </c>
      <c r="BV208" s="44">
        <v>0</v>
      </c>
      <c r="BW208" s="44">
        <v>0</v>
      </c>
      <c r="BX208" s="44">
        <v>748.1216045686773</v>
      </c>
      <c r="BY208" s="44">
        <v>112.55475949367727</v>
      </c>
      <c r="BZ208" s="44">
        <v>0</v>
      </c>
      <c r="CA208" s="44">
        <v>0</v>
      </c>
      <c r="CB208" s="44">
        <v>84.133831348979157</v>
      </c>
      <c r="CC208" s="44">
        <v>860.67636406235454</v>
      </c>
      <c r="CD208" s="257">
        <v>0.24927479959618301</v>
      </c>
      <c r="CE208" s="44">
        <v>178.29128875111766</v>
      </c>
      <c r="CF208" s="44">
        <v>3.8923853334088045</v>
      </c>
      <c r="CG208" s="44">
        <v>-2.5804546608064722</v>
      </c>
      <c r="CH208" s="44">
        <v>1.3119306726023323</v>
      </c>
      <c r="CI208" s="44">
        <v>0.19461827479585236</v>
      </c>
      <c r="CJ208" s="44">
        <v>-0.12902273304032352</v>
      </c>
      <c r="CK208" s="44">
        <v>6.5595541755528841E-2</v>
      </c>
      <c r="CL208" s="44"/>
      <c r="CM208" s="44">
        <v>-22.05516804108095</v>
      </c>
      <c r="CN208" s="44"/>
      <c r="CO208" s="44">
        <v>0</v>
      </c>
      <c r="CP208" s="44">
        <v>0</v>
      </c>
      <c r="CQ208" s="44">
        <v>-173.71349296611763</v>
      </c>
      <c r="CR208" s="44">
        <v>0</v>
      </c>
      <c r="CS208" s="44">
        <v>0</v>
      </c>
      <c r="CT208" s="44">
        <v>-173.71349296611763</v>
      </c>
      <c r="CU208" s="44">
        <v>0</v>
      </c>
      <c r="CV208" s="44">
        <v>9999</v>
      </c>
      <c r="CW208" s="257">
        <v>0</v>
      </c>
      <c r="CX208" s="23"/>
      <c r="CY208" s="23"/>
      <c r="CZ208" s="23"/>
      <c r="DA208" s="23"/>
      <c r="DB208" s="23"/>
      <c r="DC208" s="23"/>
      <c r="DD208" s="23"/>
      <c r="DE208" s="23"/>
      <c r="DF208" s="23"/>
      <c r="DG208" s="23"/>
      <c r="DH208" s="23"/>
      <c r="DI208" s="23"/>
      <c r="DJ208" s="23"/>
      <c r="DK208" s="23"/>
      <c r="DL208" s="23"/>
      <c r="DM208" s="23"/>
      <c r="DN208" s="23"/>
      <c r="DO208" s="23"/>
      <c r="DP208" s="23"/>
      <c r="DQ208" s="23"/>
      <c r="DR208" s="23"/>
      <c r="DS208" s="23"/>
      <c r="DT208" s="23"/>
      <c r="DU208" s="23"/>
      <c r="DV208" s="23"/>
      <c r="DW208" s="23"/>
      <c r="DX208" s="23"/>
      <c r="DY208" s="23"/>
      <c r="DZ208" s="23"/>
      <c r="EA208" s="23"/>
    </row>
    <row r="209" spans="1:131">
      <c r="A209" s="23" t="s">
        <v>796</v>
      </c>
      <c r="B209" s="23"/>
      <c r="C209" s="44">
        <v>15</v>
      </c>
      <c r="D209" s="44">
        <v>135.27619316994193</v>
      </c>
      <c r="E209" s="44">
        <v>-17.7424</v>
      </c>
      <c r="F209" s="44">
        <v>158.97585527520172</v>
      </c>
      <c r="G209" s="44">
        <v>0</v>
      </c>
      <c r="H209" s="44">
        <v>0</v>
      </c>
      <c r="I209" s="44"/>
      <c r="J209" s="44"/>
      <c r="K209" s="44"/>
      <c r="L209" s="44">
        <v>145.4041624778996</v>
      </c>
      <c r="M209" s="44">
        <v>2.5435240439941699E-2</v>
      </c>
      <c r="N209" s="44">
        <v>2.5251660280716435E-2</v>
      </c>
      <c r="O209" s="44">
        <v>-17.919823924898889</v>
      </c>
      <c r="P209" s="44">
        <v>0</v>
      </c>
      <c r="Q209" s="44">
        <v>0</v>
      </c>
      <c r="R209" s="44">
        <v>31.701909221183254</v>
      </c>
      <c r="S209" s="44">
        <v>73.258290376981122</v>
      </c>
      <c r="T209" s="44">
        <v>0</v>
      </c>
      <c r="U209" s="44">
        <v>106.37386121130817</v>
      </c>
      <c r="V209" s="44">
        <v>9.5385513165121036</v>
      </c>
      <c r="W209" s="44">
        <v>22.25661973852824</v>
      </c>
      <c r="X209" s="44">
        <v>0</v>
      </c>
      <c r="Y209" s="44">
        <v>0</v>
      </c>
      <c r="Z209" s="44">
        <v>0</v>
      </c>
      <c r="AA209" s="44">
        <v>0</v>
      </c>
      <c r="AB209" s="44">
        <v>0</v>
      </c>
      <c r="AC209" s="44">
        <v>0</v>
      </c>
      <c r="AD209" s="44">
        <v>0</v>
      </c>
      <c r="AE209" s="44">
        <v>0</v>
      </c>
      <c r="AF209" s="44">
        <v>0</v>
      </c>
      <c r="AG209" s="44">
        <v>0</v>
      </c>
      <c r="AH209" s="44">
        <v>41.240460537695355</v>
      </c>
      <c r="AI209" s="44">
        <v>95.514910115509366</v>
      </c>
      <c r="AJ209" s="44">
        <v>0</v>
      </c>
      <c r="AK209" s="44">
        <v>106.37386121130817</v>
      </c>
      <c r="AL209" s="44">
        <v>243.12923186451289</v>
      </c>
      <c r="AM209" s="44">
        <v>75.920183077667815</v>
      </c>
      <c r="AN209" s="44">
        <v>8.9875036742797043</v>
      </c>
      <c r="AO209" s="44">
        <v>0</v>
      </c>
      <c r="AP209" s="44">
        <v>0</v>
      </c>
      <c r="AQ209" s="44">
        <v>84.907686751947523</v>
      </c>
      <c r="AR209" s="44">
        <v>41.240460537695355</v>
      </c>
      <c r="AS209" s="276">
        <v>2.0588442913807583</v>
      </c>
      <c r="AT209" s="44">
        <v>75.920183077667815</v>
      </c>
      <c r="AU209" s="44">
        <v>10.638527422983033</v>
      </c>
      <c r="AV209" s="44">
        <v>0</v>
      </c>
      <c r="AW209" s="44">
        <v>0</v>
      </c>
      <c r="AX209" s="44">
        <v>86.558710500650847</v>
      </c>
      <c r="AY209" s="44">
        <v>95.514910115509366</v>
      </c>
      <c r="AZ209" s="257">
        <v>0.90623244471436459</v>
      </c>
      <c r="BA209" s="44">
        <v>75.920183077667815</v>
      </c>
      <c r="BB209" s="44">
        <v>19.626031097262739</v>
      </c>
      <c r="BC209" s="44">
        <v>0</v>
      </c>
      <c r="BD209" s="44">
        <v>0</v>
      </c>
      <c r="BE209" s="44">
        <v>95.546214174930554</v>
      </c>
      <c r="BF209" s="44">
        <v>136.75537065320472</v>
      </c>
      <c r="BG209" s="44">
        <v>59.273281262993258</v>
      </c>
      <c r="BH209" s="257">
        <v>0.69866516918903565</v>
      </c>
      <c r="BI209" s="44">
        <v>20.869727654348267</v>
      </c>
      <c r="BJ209" s="44">
        <v>48.335303123451261</v>
      </c>
      <c r="BK209" s="44">
        <v>0</v>
      </c>
      <c r="BL209" s="44">
        <v>53.830473376801493</v>
      </c>
      <c r="BM209" s="44">
        <v>123.03550415460103</v>
      </c>
      <c r="BN209" s="44">
        <v>75.920183077667815</v>
      </c>
      <c r="BO209" s="44">
        <v>-144.74289954760448</v>
      </c>
      <c r="BP209" s="44">
        <v>19.626031097262739</v>
      </c>
      <c r="BQ209" s="44">
        <v>0</v>
      </c>
      <c r="BR209" s="44">
        <v>0</v>
      </c>
      <c r="BS209" s="44">
        <v>0</v>
      </c>
      <c r="BT209" s="44">
        <v>0</v>
      </c>
      <c r="BU209" s="44">
        <v>0</v>
      </c>
      <c r="BV209" s="44">
        <v>0</v>
      </c>
      <c r="BW209" s="44">
        <v>0</v>
      </c>
      <c r="BX209" s="44">
        <v>211.33406080947253</v>
      </c>
      <c r="BY209" s="44">
        <v>31.795171055040345</v>
      </c>
      <c r="BZ209" s="44">
        <v>0</v>
      </c>
      <c r="CA209" s="44">
        <v>0</v>
      </c>
      <c r="CB209" s="44">
        <v>-49.196685372673926</v>
      </c>
      <c r="CC209" s="44">
        <v>243.12923186451289</v>
      </c>
      <c r="CD209" s="257">
        <v>0.24633431081288978</v>
      </c>
      <c r="CE209" s="44">
        <v>186.35087298121383</v>
      </c>
      <c r="CF209" s="44">
        <v>1.3813463858224992</v>
      </c>
      <c r="CG209" s="44">
        <v>-2.0966193992131688</v>
      </c>
      <c r="CH209" s="44">
        <v>-0.71527301339066951</v>
      </c>
      <c r="CI209" s="44">
        <v>6.9066977177002303E-2</v>
      </c>
      <c r="CJ209" s="44">
        <v>-0.10483096996065844</v>
      </c>
      <c r="CK209" s="44">
        <v>-3.5763992783656134E-2</v>
      </c>
      <c r="CL209" s="44"/>
      <c r="CM209" s="44">
        <v>-17.919823924898889</v>
      </c>
      <c r="CN209" s="44"/>
      <c r="CO209" s="44">
        <v>0</v>
      </c>
      <c r="CP209" s="44">
        <v>0</v>
      </c>
      <c r="CQ209" s="44">
        <v>-144.74289954760448</v>
      </c>
      <c r="CR209" s="44">
        <v>0</v>
      </c>
      <c r="CS209" s="44">
        <v>0</v>
      </c>
      <c r="CT209" s="44">
        <v>-144.74289954760448</v>
      </c>
      <c r="CU209" s="44">
        <v>0</v>
      </c>
      <c r="CV209" s="44">
        <v>9999</v>
      </c>
      <c r="CW209" s="257">
        <v>0</v>
      </c>
      <c r="CX209" s="23"/>
      <c r="CY209" s="23"/>
      <c r="CZ209" s="23"/>
      <c r="DA209" s="23"/>
      <c r="DB209" s="23"/>
      <c r="DC209" s="23"/>
      <c r="DD209" s="23"/>
      <c r="DE209" s="23"/>
      <c r="DF209" s="23"/>
      <c r="DG209" s="23"/>
      <c r="DH209" s="23"/>
      <c r="DI209" s="23"/>
      <c r="DJ209" s="23"/>
      <c r="DK209" s="23"/>
      <c r="DL209" s="23"/>
      <c r="DM209" s="23"/>
      <c r="DN209" s="23"/>
      <c r="DO209" s="23"/>
      <c r="DP209" s="23"/>
      <c r="DQ209" s="23"/>
      <c r="DR209" s="23"/>
      <c r="DS209" s="23"/>
      <c r="DT209" s="23"/>
      <c r="DU209" s="23"/>
      <c r="DV209" s="23"/>
      <c r="DW209" s="23"/>
      <c r="DX209" s="23"/>
      <c r="DY209" s="23"/>
      <c r="DZ209" s="23"/>
      <c r="EA209" s="23"/>
    </row>
    <row r="210" spans="1:131">
      <c r="A210" s="23" t="s">
        <v>797</v>
      </c>
      <c r="B210" s="23"/>
      <c r="C210" s="44">
        <v>15</v>
      </c>
      <c r="D210" s="44">
        <v>135.27619316994193</v>
      </c>
      <c r="E210" s="44">
        <v>-17.7424</v>
      </c>
      <c r="F210" s="44">
        <v>158.97585527520172</v>
      </c>
      <c r="G210" s="44">
        <v>0</v>
      </c>
      <c r="H210" s="44">
        <v>0</v>
      </c>
      <c r="I210" s="44"/>
      <c r="J210" s="44"/>
      <c r="K210" s="44"/>
      <c r="L210" s="44">
        <v>145.4041624778996</v>
      </c>
      <c r="M210" s="44">
        <v>2.5435240439941699E-2</v>
      </c>
      <c r="N210" s="44">
        <v>2.5251660280716435E-2</v>
      </c>
      <c r="O210" s="44">
        <v>-17.919823924898889</v>
      </c>
      <c r="P210" s="44">
        <v>0</v>
      </c>
      <c r="Q210" s="44">
        <v>0</v>
      </c>
      <c r="R210" s="44">
        <v>31.701909221183254</v>
      </c>
      <c r="S210" s="44">
        <v>73.258290376981122</v>
      </c>
      <c r="T210" s="44">
        <v>0</v>
      </c>
      <c r="U210" s="44">
        <v>106.37386121130817</v>
      </c>
      <c r="V210" s="44">
        <v>9.5385513165121036</v>
      </c>
      <c r="W210" s="44">
        <v>22.25661973852824</v>
      </c>
      <c r="X210" s="44">
        <v>0</v>
      </c>
      <c r="Y210" s="44">
        <v>0</v>
      </c>
      <c r="Z210" s="44">
        <v>0</v>
      </c>
      <c r="AA210" s="44">
        <v>0</v>
      </c>
      <c r="AB210" s="44">
        <v>0</v>
      </c>
      <c r="AC210" s="44">
        <v>0</v>
      </c>
      <c r="AD210" s="44">
        <v>0</v>
      </c>
      <c r="AE210" s="44">
        <v>0</v>
      </c>
      <c r="AF210" s="44">
        <v>0</v>
      </c>
      <c r="AG210" s="44">
        <v>0</v>
      </c>
      <c r="AH210" s="44">
        <v>41.240460537695355</v>
      </c>
      <c r="AI210" s="44">
        <v>95.514910115509366</v>
      </c>
      <c r="AJ210" s="44">
        <v>0</v>
      </c>
      <c r="AK210" s="44">
        <v>106.37386121130817</v>
      </c>
      <c r="AL210" s="44">
        <v>243.12923186451289</v>
      </c>
      <c r="AM210" s="44">
        <v>75.920183077667815</v>
      </c>
      <c r="AN210" s="44">
        <v>8.9875036742797043</v>
      </c>
      <c r="AO210" s="44">
        <v>0</v>
      </c>
      <c r="AP210" s="44">
        <v>0</v>
      </c>
      <c r="AQ210" s="44">
        <v>84.907686751947523</v>
      </c>
      <c r="AR210" s="44">
        <v>41.240460537695355</v>
      </c>
      <c r="AS210" s="276">
        <v>2.0588442913807583</v>
      </c>
      <c r="AT210" s="44">
        <v>75.920183077667815</v>
      </c>
      <c r="AU210" s="44">
        <v>10.638527422983033</v>
      </c>
      <c r="AV210" s="44">
        <v>0</v>
      </c>
      <c r="AW210" s="44">
        <v>0</v>
      </c>
      <c r="AX210" s="44">
        <v>86.558710500650847</v>
      </c>
      <c r="AY210" s="44">
        <v>95.514910115509366</v>
      </c>
      <c r="AZ210" s="257">
        <v>0.90623244471436459</v>
      </c>
      <c r="BA210" s="44">
        <v>75.920183077667815</v>
      </c>
      <c r="BB210" s="44">
        <v>19.626031097262739</v>
      </c>
      <c r="BC210" s="44">
        <v>0</v>
      </c>
      <c r="BD210" s="44">
        <v>0</v>
      </c>
      <c r="BE210" s="44">
        <v>95.546214174930554</v>
      </c>
      <c r="BF210" s="44">
        <v>136.75537065320472</v>
      </c>
      <c r="BG210" s="44">
        <v>59.273281262993258</v>
      </c>
      <c r="BH210" s="257">
        <v>0.69866516918903565</v>
      </c>
      <c r="BI210" s="44">
        <v>20.869727654348267</v>
      </c>
      <c r="BJ210" s="44">
        <v>48.335303123451261</v>
      </c>
      <c r="BK210" s="44">
        <v>0</v>
      </c>
      <c r="BL210" s="44">
        <v>53.830473376801493</v>
      </c>
      <c r="BM210" s="44">
        <v>123.03550415460103</v>
      </c>
      <c r="BN210" s="44">
        <v>75.920183077667815</v>
      </c>
      <c r="BO210" s="44">
        <v>-144.74289954760448</v>
      </c>
      <c r="BP210" s="44">
        <v>19.626031097262739</v>
      </c>
      <c r="BQ210" s="44">
        <v>0</v>
      </c>
      <c r="BR210" s="44">
        <v>0</v>
      </c>
      <c r="BS210" s="44">
        <v>0</v>
      </c>
      <c r="BT210" s="44">
        <v>0</v>
      </c>
      <c r="BU210" s="44">
        <v>0</v>
      </c>
      <c r="BV210" s="44">
        <v>0</v>
      </c>
      <c r="BW210" s="44">
        <v>0</v>
      </c>
      <c r="BX210" s="44">
        <v>211.33406080947253</v>
      </c>
      <c r="BY210" s="44">
        <v>31.795171055040345</v>
      </c>
      <c r="BZ210" s="44">
        <v>0</v>
      </c>
      <c r="CA210" s="44">
        <v>0</v>
      </c>
      <c r="CB210" s="44">
        <v>-49.196685372673926</v>
      </c>
      <c r="CC210" s="44">
        <v>243.12923186451289</v>
      </c>
      <c r="CD210" s="257">
        <v>0.24633431081288978</v>
      </c>
      <c r="CE210" s="44">
        <v>186.35087298121383</v>
      </c>
      <c r="CF210" s="44">
        <v>1.3813463858224992</v>
      </c>
      <c r="CG210" s="44">
        <v>-2.0966193992131688</v>
      </c>
      <c r="CH210" s="44">
        <v>-0.71527301339066951</v>
      </c>
      <c r="CI210" s="44">
        <v>6.9066977177002303E-2</v>
      </c>
      <c r="CJ210" s="44">
        <v>-0.10483096996065844</v>
      </c>
      <c r="CK210" s="44">
        <v>-3.5763992783656134E-2</v>
      </c>
      <c r="CL210" s="44"/>
      <c r="CM210" s="44">
        <v>-17.919823924898889</v>
      </c>
      <c r="CN210" s="44"/>
      <c r="CO210" s="44">
        <v>0</v>
      </c>
      <c r="CP210" s="44">
        <v>0</v>
      </c>
      <c r="CQ210" s="44">
        <v>-144.74289954760448</v>
      </c>
      <c r="CR210" s="44">
        <v>0</v>
      </c>
      <c r="CS210" s="44">
        <v>0</v>
      </c>
      <c r="CT210" s="44">
        <v>-144.74289954760448</v>
      </c>
      <c r="CU210" s="44">
        <v>0</v>
      </c>
      <c r="CV210" s="44">
        <v>9999</v>
      </c>
      <c r="CW210" s="257">
        <v>0</v>
      </c>
      <c r="CX210" s="23"/>
      <c r="CY210" s="23"/>
      <c r="CZ210" s="23"/>
      <c r="DA210" s="23"/>
      <c r="DB210" s="23"/>
      <c r="DC210" s="23"/>
      <c r="DD210" s="23"/>
      <c r="DE210" s="23"/>
      <c r="DF210" s="23"/>
      <c r="DG210" s="23"/>
      <c r="DH210" s="23"/>
      <c r="DI210" s="23"/>
      <c r="DJ210" s="23"/>
      <c r="DK210" s="23"/>
      <c r="DL210" s="23"/>
      <c r="DM210" s="23"/>
      <c r="DN210" s="23"/>
      <c r="DO210" s="23"/>
      <c r="DP210" s="23"/>
      <c r="DQ210" s="23"/>
      <c r="DR210" s="23"/>
      <c r="DS210" s="23"/>
      <c r="DT210" s="23"/>
      <c r="DU210" s="23"/>
      <c r="DV210" s="23"/>
      <c r="DW210" s="23"/>
      <c r="DX210" s="23"/>
      <c r="DY210" s="23"/>
      <c r="DZ210" s="23"/>
      <c r="EA210" s="23"/>
    </row>
    <row r="211" spans="1:131">
      <c r="A211" s="23" t="s">
        <v>809</v>
      </c>
      <c r="B211" s="23"/>
      <c r="C211" s="44">
        <v>15</v>
      </c>
      <c r="D211" s="44">
        <v>315.6444507298645</v>
      </c>
      <c r="E211" s="44">
        <v>-17.7424</v>
      </c>
      <c r="F211" s="44">
        <v>562.77379746838631</v>
      </c>
      <c r="G211" s="44">
        <v>0</v>
      </c>
      <c r="H211" s="44">
        <v>0</v>
      </c>
      <c r="I211" s="44"/>
      <c r="J211" s="44"/>
      <c r="K211" s="44"/>
      <c r="L211" s="44">
        <v>339.34323729065227</v>
      </c>
      <c r="M211" s="44">
        <v>7.2757972048064876E-2</v>
      </c>
      <c r="N211" s="44">
        <v>7.2232837633667252E-2</v>
      </c>
      <c r="O211" s="44">
        <v>-17.919824133513092</v>
      </c>
      <c r="P211" s="44">
        <v>0</v>
      </c>
      <c r="Q211" s="44">
        <v>0</v>
      </c>
      <c r="R211" s="44">
        <v>112.22461303019217</v>
      </c>
      <c r="S211" s="44">
        <v>259.33401144548799</v>
      </c>
      <c r="T211" s="44">
        <v>0</v>
      </c>
      <c r="U211" s="44">
        <v>376.56298009299712</v>
      </c>
      <c r="V211" s="44">
        <v>33.766427848103177</v>
      </c>
      <c r="W211" s="44">
        <v>78.788331645574075</v>
      </c>
      <c r="X211" s="44">
        <v>0</v>
      </c>
      <c r="Y211" s="44">
        <v>0</v>
      </c>
      <c r="Z211" s="44">
        <v>0</v>
      </c>
      <c r="AA211" s="44">
        <v>0</v>
      </c>
      <c r="AB211" s="44">
        <v>0</v>
      </c>
      <c r="AC211" s="44">
        <v>0</v>
      </c>
      <c r="AD211" s="44">
        <v>0</v>
      </c>
      <c r="AE211" s="44">
        <v>0</v>
      </c>
      <c r="AF211" s="44">
        <v>0</v>
      </c>
      <c r="AG211" s="44">
        <v>0</v>
      </c>
      <c r="AH211" s="44">
        <v>145.99104087829534</v>
      </c>
      <c r="AI211" s="44">
        <v>338.12234309106208</v>
      </c>
      <c r="AJ211" s="44">
        <v>0</v>
      </c>
      <c r="AK211" s="44">
        <v>376.56298009299712</v>
      </c>
      <c r="AL211" s="44">
        <v>860.67636406235454</v>
      </c>
      <c r="AM211" s="44">
        <v>177.8515201168465</v>
      </c>
      <c r="AN211" s="44">
        <v>25.708919192612193</v>
      </c>
      <c r="AO211" s="44">
        <v>0</v>
      </c>
      <c r="AP211" s="44">
        <v>0</v>
      </c>
      <c r="AQ211" s="44">
        <v>203.5604393094587</v>
      </c>
      <c r="AR211" s="44">
        <v>145.99104087829534</v>
      </c>
      <c r="AS211" s="276">
        <v>1.3943351460803393</v>
      </c>
      <c r="AT211" s="44">
        <v>177.8515201168465</v>
      </c>
      <c r="AU211" s="44">
        <v>30.431702924202639</v>
      </c>
      <c r="AV211" s="44">
        <v>0</v>
      </c>
      <c r="AW211" s="44">
        <v>0</v>
      </c>
      <c r="AX211" s="44">
        <v>208.28322304104915</v>
      </c>
      <c r="AY211" s="44">
        <v>338.12234309106208</v>
      </c>
      <c r="AZ211" s="257">
        <v>0.61599958505242869</v>
      </c>
      <c r="BA211" s="44">
        <v>177.8515201168465</v>
      </c>
      <c r="BB211" s="44">
        <v>56.140622116814832</v>
      </c>
      <c r="BC211" s="44">
        <v>0</v>
      </c>
      <c r="BD211" s="44">
        <v>0</v>
      </c>
      <c r="BE211" s="44">
        <v>233.99214223366135</v>
      </c>
      <c r="BF211" s="44">
        <v>484.11338396935741</v>
      </c>
      <c r="BG211" s="44">
        <v>92.799801055457735</v>
      </c>
      <c r="BH211" s="257">
        <v>0.48334160959382233</v>
      </c>
      <c r="BI211" s="44">
        <v>31.656078977411486</v>
      </c>
      <c r="BJ211" s="44">
        <v>73.317016801333082</v>
      </c>
      <c r="BK211" s="44">
        <v>0</v>
      </c>
      <c r="BL211" s="44">
        <v>81.652321718363623</v>
      </c>
      <c r="BM211" s="44">
        <v>186.6254174971082</v>
      </c>
      <c r="BN211" s="44">
        <v>177.8515201168465</v>
      </c>
      <c r="BO211" s="44">
        <v>-132.58743635845474</v>
      </c>
      <c r="BP211" s="44">
        <v>56.140622116814832</v>
      </c>
      <c r="BQ211" s="44">
        <v>0</v>
      </c>
      <c r="BR211" s="44">
        <v>0</v>
      </c>
      <c r="BS211" s="44">
        <v>0</v>
      </c>
      <c r="BT211" s="44">
        <v>0</v>
      </c>
      <c r="BU211" s="44">
        <v>0</v>
      </c>
      <c r="BV211" s="44">
        <v>0</v>
      </c>
      <c r="BW211" s="44">
        <v>0</v>
      </c>
      <c r="BX211" s="44">
        <v>748.1216045686773</v>
      </c>
      <c r="BY211" s="44">
        <v>112.55475949367727</v>
      </c>
      <c r="BZ211" s="44">
        <v>0</v>
      </c>
      <c r="CA211" s="44">
        <v>0</v>
      </c>
      <c r="CB211" s="44">
        <v>101.40470587520662</v>
      </c>
      <c r="CC211" s="44">
        <v>860.67636406235454</v>
      </c>
      <c r="CD211" s="257">
        <v>0.23557904972931412</v>
      </c>
      <c r="CE211" s="44">
        <v>203.20182091642681</v>
      </c>
      <c r="CF211" s="44">
        <v>3.22378064619119</v>
      </c>
      <c r="CG211" s="44">
        <v>-2.0966194236210303</v>
      </c>
      <c r="CH211" s="44">
        <v>1.1271612225701597</v>
      </c>
      <c r="CI211" s="44">
        <v>0.16118803771305978</v>
      </c>
      <c r="CJ211" s="44">
        <v>-0.10483097118105161</v>
      </c>
      <c r="CK211" s="44">
        <v>5.6357066532008171E-2</v>
      </c>
      <c r="CL211" s="44"/>
      <c r="CM211" s="44">
        <v>-17.919824133513092</v>
      </c>
      <c r="CN211" s="44"/>
      <c r="CO211" s="44">
        <v>0</v>
      </c>
      <c r="CP211" s="44">
        <v>0</v>
      </c>
      <c r="CQ211" s="44">
        <v>-132.58743635845474</v>
      </c>
      <c r="CR211" s="44">
        <v>0</v>
      </c>
      <c r="CS211" s="44">
        <v>0</v>
      </c>
      <c r="CT211" s="44">
        <v>-132.58743635845474</v>
      </c>
      <c r="CU211" s="44">
        <v>0</v>
      </c>
      <c r="CV211" s="44">
        <v>9999</v>
      </c>
      <c r="CW211" s="257">
        <v>0</v>
      </c>
      <c r="CX211" s="23"/>
      <c r="CY211" s="23"/>
      <c r="CZ211" s="23"/>
      <c r="DA211" s="23"/>
      <c r="DB211" s="23"/>
      <c r="DC211" s="23"/>
      <c r="DD211" s="23"/>
      <c r="DE211" s="23"/>
      <c r="DF211" s="23"/>
      <c r="DG211" s="23"/>
      <c r="DH211" s="23"/>
      <c r="DI211" s="23"/>
      <c r="DJ211" s="23"/>
      <c r="DK211" s="23"/>
      <c r="DL211" s="23"/>
      <c r="DM211" s="23"/>
      <c r="DN211" s="23"/>
      <c r="DO211" s="23"/>
      <c r="DP211" s="23"/>
      <c r="DQ211" s="23"/>
      <c r="DR211" s="23"/>
      <c r="DS211" s="23"/>
      <c r="DT211" s="23"/>
      <c r="DU211" s="23"/>
      <c r="DV211" s="23"/>
      <c r="DW211" s="23"/>
      <c r="DX211" s="23"/>
      <c r="DY211" s="23"/>
      <c r="DZ211" s="23"/>
      <c r="EA211" s="23"/>
    </row>
    <row r="212" spans="1:131">
      <c r="A212" s="23" t="s">
        <v>807</v>
      </c>
      <c r="B212" s="23"/>
      <c r="C212" s="44">
        <v>14.999999999999998</v>
      </c>
      <c r="D212" s="44">
        <v>180.36825755992257</v>
      </c>
      <c r="E212" s="44">
        <v>-17.7424</v>
      </c>
      <c r="F212" s="44">
        <v>368.550861496327</v>
      </c>
      <c r="G212" s="44">
        <v>0</v>
      </c>
      <c r="H212" s="44">
        <v>0</v>
      </c>
      <c r="I212" s="44"/>
      <c r="J212" s="44"/>
      <c r="K212" s="44"/>
      <c r="L212" s="44">
        <v>193.87221663719944</v>
      </c>
      <c r="M212" s="44">
        <v>3.3913653919922265E-2</v>
      </c>
      <c r="N212" s="44">
        <v>3.3668880374288578E-2</v>
      </c>
      <c r="O212" s="44">
        <v>-17.919823924898889</v>
      </c>
      <c r="P212" s="44">
        <v>0</v>
      </c>
      <c r="Q212" s="44">
        <v>0</v>
      </c>
      <c r="R212" s="44">
        <v>73.493965069851484</v>
      </c>
      <c r="S212" s="44">
        <v>169.83337490744134</v>
      </c>
      <c r="T212" s="44">
        <v>0</v>
      </c>
      <c r="U212" s="44">
        <v>246.60460622936949</v>
      </c>
      <c r="V212" s="44">
        <v>22.113051689779621</v>
      </c>
      <c r="W212" s="44">
        <v>51.597120609485778</v>
      </c>
      <c r="X212" s="44">
        <v>0</v>
      </c>
      <c r="Y212" s="44">
        <v>0</v>
      </c>
      <c r="Z212" s="44">
        <v>0</v>
      </c>
      <c r="AA212" s="44">
        <v>0</v>
      </c>
      <c r="AB212" s="44">
        <v>0</v>
      </c>
      <c r="AC212" s="44">
        <v>0</v>
      </c>
      <c r="AD212" s="44">
        <v>0</v>
      </c>
      <c r="AE212" s="44">
        <v>0</v>
      </c>
      <c r="AF212" s="44">
        <v>0</v>
      </c>
      <c r="AG212" s="44">
        <v>0</v>
      </c>
      <c r="AH212" s="44">
        <v>95.607016759631108</v>
      </c>
      <c r="AI212" s="44">
        <v>221.43049551692712</v>
      </c>
      <c r="AJ212" s="44">
        <v>0</v>
      </c>
      <c r="AK212" s="44">
        <v>246.60460622936949</v>
      </c>
      <c r="AL212" s="44">
        <v>563.64211850592767</v>
      </c>
      <c r="AM212" s="44">
        <v>101.2269107702238</v>
      </c>
      <c r="AN212" s="44">
        <v>11.983338232372938</v>
      </c>
      <c r="AO212" s="44">
        <v>0</v>
      </c>
      <c r="AP212" s="44">
        <v>0</v>
      </c>
      <c r="AQ212" s="44">
        <v>113.21024900259674</v>
      </c>
      <c r="AR212" s="44">
        <v>95.607016759631108</v>
      </c>
      <c r="AS212" s="276">
        <v>1.1841207145624313</v>
      </c>
      <c r="AT212" s="44">
        <v>101.2269107702238</v>
      </c>
      <c r="AU212" s="44">
        <v>14.184703230644045</v>
      </c>
      <c r="AV212" s="44">
        <v>0</v>
      </c>
      <c r="AW212" s="44">
        <v>0</v>
      </c>
      <c r="AX212" s="44">
        <v>115.41161400086784</v>
      </c>
      <c r="AY212" s="44">
        <v>221.43049551692712</v>
      </c>
      <c r="AZ212" s="257">
        <v>0.5212092116374516</v>
      </c>
      <c r="BA212" s="44">
        <v>101.2269107702238</v>
      </c>
      <c r="BB212" s="44">
        <v>26.168041463016984</v>
      </c>
      <c r="BC212" s="44">
        <v>0</v>
      </c>
      <c r="BD212" s="44">
        <v>0</v>
      </c>
      <c r="BE212" s="44">
        <v>127.39495223324079</v>
      </c>
      <c r="BF212" s="44">
        <v>317.03751227655823</v>
      </c>
      <c r="BG212" s="44">
        <v>110.3958326306964</v>
      </c>
      <c r="BH212" s="257">
        <v>0.40182927035495913</v>
      </c>
      <c r="BI212" s="44">
        <v>36.286435255635148</v>
      </c>
      <c r="BJ212" s="44">
        <v>84.041146889867548</v>
      </c>
      <c r="BK212" s="44">
        <v>0</v>
      </c>
      <c r="BL212" s="44">
        <v>93.595662546201012</v>
      </c>
      <c r="BM212" s="44">
        <v>213.92324469170364</v>
      </c>
      <c r="BN212" s="44">
        <v>101.2269107702238</v>
      </c>
      <c r="BO212" s="44">
        <v>-144.74289954760448</v>
      </c>
      <c r="BP212" s="44">
        <v>26.168041463016984</v>
      </c>
      <c r="BQ212" s="44">
        <v>0</v>
      </c>
      <c r="BR212" s="44">
        <v>0</v>
      </c>
      <c r="BS212" s="44">
        <v>0</v>
      </c>
      <c r="BT212" s="44">
        <v>0</v>
      </c>
      <c r="BU212" s="44">
        <v>0</v>
      </c>
      <c r="BV212" s="44">
        <v>0</v>
      </c>
      <c r="BW212" s="44">
        <v>0</v>
      </c>
      <c r="BX212" s="44">
        <v>489.9319462066623</v>
      </c>
      <c r="BY212" s="44">
        <v>73.710172299265409</v>
      </c>
      <c r="BZ212" s="44">
        <v>0</v>
      </c>
      <c r="CA212" s="44">
        <v>0</v>
      </c>
      <c r="CB212" s="44">
        <v>-17.347947314363694</v>
      </c>
      <c r="CC212" s="44">
        <v>563.64211850592767</v>
      </c>
      <c r="CD212" s="257">
        <v>0.17983857504961187</v>
      </c>
      <c r="CE212" s="44">
        <v>258.9268339329617</v>
      </c>
      <c r="CF212" s="44">
        <v>1.8417951810966608</v>
      </c>
      <c r="CG212" s="44">
        <v>-2.0966193992131688</v>
      </c>
      <c r="CH212" s="44">
        <v>-0.25482421811650791</v>
      </c>
      <c r="CI212" s="44">
        <v>9.2089302902669729E-2</v>
      </c>
      <c r="CJ212" s="44">
        <v>-0.10483096996065844</v>
      </c>
      <c r="CK212" s="44">
        <v>-1.2741667057988709E-2</v>
      </c>
      <c r="CL212" s="44"/>
      <c r="CM212" s="44">
        <v>-17.919823924898889</v>
      </c>
      <c r="CN212" s="44"/>
      <c r="CO212" s="44">
        <v>0</v>
      </c>
      <c r="CP212" s="44">
        <v>0</v>
      </c>
      <c r="CQ212" s="44">
        <v>-144.74289954760448</v>
      </c>
      <c r="CR212" s="44">
        <v>0</v>
      </c>
      <c r="CS212" s="44">
        <v>0</v>
      </c>
      <c r="CT212" s="44">
        <v>-144.74289954760448</v>
      </c>
      <c r="CU212" s="44">
        <v>0</v>
      </c>
      <c r="CV212" s="44">
        <v>9999</v>
      </c>
      <c r="CW212" s="257">
        <v>0</v>
      </c>
      <c r="CX212" s="23"/>
      <c r="CY212" s="23"/>
      <c r="CZ212" s="23"/>
      <c r="DA212" s="23"/>
      <c r="DB212" s="23"/>
      <c r="DC212" s="23"/>
      <c r="DD212" s="23"/>
      <c r="DE212" s="23"/>
      <c r="DF212" s="23"/>
      <c r="DG212" s="23"/>
      <c r="DH212" s="23"/>
      <c r="DI212" s="23"/>
      <c r="DJ212" s="23"/>
      <c r="DK212" s="23"/>
      <c r="DL212" s="23"/>
      <c r="DM212" s="23"/>
      <c r="DN212" s="23"/>
      <c r="DO212" s="23"/>
      <c r="DP212" s="23"/>
      <c r="DQ212" s="23"/>
      <c r="DR212" s="23"/>
      <c r="DS212" s="23"/>
      <c r="DT212" s="23"/>
      <c r="DU212" s="23"/>
      <c r="DV212" s="23"/>
      <c r="DW212" s="23"/>
      <c r="DX212" s="23"/>
      <c r="DY212" s="23"/>
      <c r="DZ212" s="23"/>
      <c r="EA212" s="23"/>
    </row>
    <row r="213" spans="1:131">
      <c r="A213" s="23" t="s">
        <v>810</v>
      </c>
      <c r="B213" s="23"/>
      <c r="C213" s="44">
        <v>0</v>
      </c>
      <c r="D213" s="44">
        <v>0</v>
      </c>
      <c r="E213" s="44">
        <v>-15.0128</v>
      </c>
      <c r="F213" s="44">
        <v>0</v>
      </c>
      <c r="G213" s="44">
        <v>0</v>
      </c>
      <c r="H213" s="44">
        <v>0</v>
      </c>
      <c r="I213" s="44"/>
      <c r="J213" s="44"/>
      <c r="K213" s="44"/>
      <c r="L213" s="44">
        <v>0</v>
      </c>
      <c r="M213" s="44">
        <v>0</v>
      </c>
      <c r="N213" s="44">
        <v>0</v>
      </c>
      <c r="O213" s="44">
        <v>-15.162928127094194</v>
      </c>
      <c r="P213" s="44">
        <v>0</v>
      </c>
      <c r="Q213" s="44">
        <v>0</v>
      </c>
      <c r="R213" s="44">
        <v>0</v>
      </c>
      <c r="S213" s="44">
        <v>0</v>
      </c>
      <c r="T213" s="44">
        <v>0</v>
      </c>
      <c r="U213" s="44">
        <v>0</v>
      </c>
      <c r="V213" s="44">
        <v>0</v>
      </c>
      <c r="W213" s="44">
        <v>0</v>
      </c>
      <c r="X213" s="44">
        <v>0</v>
      </c>
      <c r="Y213" s="44">
        <v>0</v>
      </c>
      <c r="Z213" s="44">
        <v>0</v>
      </c>
      <c r="AA213" s="44">
        <v>0</v>
      </c>
      <c r="AB213" s="44">
        <v>0</v>
      </c>
      <c r="AC213" s="44">
        <v>0</v>
      </c>
      <c r="AD213" s="44">
        <v>0</v>
      </c>
      <c r="AE213" s="44">
        <v>0</v>
      </c>
      <c r="AF213" s="44">
        <v>0</v>
      </c>
      <c r="AG213" s="44">
        <v>0</v>
      </c>
      <c r="AH213" s="44">
        <v>0</v>
      </c>
      <c r="AI213" s="44">
        <v>0</v>
      </c>
      <c r="AJ213" s="44">
        <v>0</v>
      </c>
      <c r="AK213" s="44">
        <v>0</v>
      </c>
      <c r="AL213" s="44">
        <v>0</v>
      </c>
      <c r="AM213" s="44">
        <v>0</v>
      </c>
      <c r="AN213" s="44">
        <v>0</v>
      </c>
      <c r="AO213" s="44">
        <v>0</v>
      </c>
      <c r="AP213" s="44">
        <v>0</v>
      </c>
      <c r="AQ213" s="44">
        <v>0</v>
      </c>
      <c r="AR213" s="44">
        <v>0</v>
      </c>
      <c r="AS213" s="276">
        <v>9999</v>
      </c>
      <c r="AT213" s="44">
        <v>0</v>
      </c>
      <c r="AU213" s="44">
        <v>0</v>
      </c>
      <c r="AV213" s="44">
        <v>0</v>
      </c>
      <c r="AW213" s="44">
        <v>0</v>
      </c>
      <c r="AX213" s="44">
        <v>0</v>
      </c>
      <c r="AY213" s="44">
        <v>0</v>
      </c>
      <c r="AZ213" s="276">
        <v>9999</v>
      </c>
      <c r="BA213" s="44">
        <v>0</v>
      </c>
      <c r="BB213" s="44">
        <v>0</v>
      </c>
      <c r="BC213" s="44">
        <v>0</v>
      </c>
      <c r="BD213" s="44">
        <v>0</v>
      </c>
      <c r="BE213" s="44">
        <v>0</v>
      </c>
      <c r="BF213" s="44">
        <v>0</v>
      </c>
      <c r="BG213" s="44">
        <v>9999</v>
      </c>
      <c r="BH213" s="276">
        <v>9999</v>
      </c>
      <c r="BI213" s="44">
        <v>9999</v>
      </c>
      <c r="BJ213" s="44">
        <v>9999</v>
      </c>
      <c r="BK213" s="44">
        <v>9999</v>
      </c>
      <c r="BL213" s="44">
        <v>9999</v>
      </c>
      <c r="BM213" s="44">
        <v>9999</v>
      </c>
      <c r="BN213" s="44">
        <v>0</v>
      </c>
      <c r="BO213" s="44">
        <v>-119.90751328314691</v>
      </c>
      <c r="BP213" s="44">
        <v>0</v>
      </c>
      <c r="BQ213" s="44">
        <v>0</v>
      </c>
      <c r="BR213" s="44">
        <v>0</v>
      </c>
      <c r="BS213" s="44">
        <v>0</v>
      </c>
      <c r="BT213" s="44">
        <v>0</v>
      </c>
      <c r="BU213" s="44">
        <v>0</v>
      </c>
      <c r="BV213" s="44">
        <v>0</v>
      </c>
      <c r="BW213" s="44">
        <v>0</v>
      </c>
      <c r="BX213" s="44">
        <v>0</v>
      </c>
      <c r="BY213" s="44">
        <v>0</v>
      </c>
      <c r="BZ213" s="44">
        <v>0</v>
      </c>
      <c r="CA213" s="44">
        <v>0</v>
      </c>
      <c r="CB213" s="44">
        <v>-119.90751328314691</v>
      </c>
      <c r="CC213" s="44">
        <v>0</v>
      </c>
      <c r="CD213" s="257">
        <v>0</v>
      </c>
      <c r="CE213" s="44">
        <v>9999</v>
      </c>
      <c r="CF213" s="44">
        <v>0</v>
      </c>
      <c r="CG213" s="44">
        <v>-1.7740625908700156</v>
      </c>
      <c r="CH213" s="44">
        <v>-1.7740625908700156</v>
      </c>
      <c r="CI213" s="44">
        <v>0</v>
      </c>
      <c r="CJ213" s="44">
        <v>-8.8703129543501041E-2</v>
      </c>
      <c r="CK213" s="44">
        <v>-8.8703129543501041E-2</v>
      </c>
      <c r="CL213" s="44"/>
      <c r="CM213" s="44">
        <v>-15.162928127094194</v>
      </c>
      <c r="CN213" s="44"/>
      <c r="CO213" s="44">
        <v>0</v>
      </c>
      <c r="CP213" s="44">
        <v>0</v>
      </c>
      <c r="CQ213" s="44">
        <v>-119.90751328314691</v>
      </c>
      <c r="CR213" s="44">
        <v>0</v>
      </c>
      <c r="CS213" s="44">
        <v>0</v>
      </c>
      <c r="CT213" s="44">
        <v>-119.90751328314691</v>
      </c>
      <c r="CU213" s="44">
        <v>0</v>
      </c>
      <c r="CV213" s="44">
        <v>9999</v>
      </c>
      <c r="CW213" s="257">
        <v>0</v>
      </c>
      <c r="CX213" s="23"/>
      <c r="CY213" s="23"/>
      <c r="CZ213" s="23"/>
      <c r="DA213" s="23"/>
      <c r="DB213" s="23"/>
      <c r="DC213" s="23"/>
      <c r="DD213" s="23"/>
      <c r="DE213" s="23"/>
      <c r="DF213" s="23"/>
      <c r="DG213" s="23"/>
      <c r="DH213" s="23"/>
      <c r="DI213" s="23"/>
      <c r="DJ213" s="23"/>
      <c r="DK213" s="23"/>
      <c r="DL213" s="23"/>
      <c r="DM213" s="23"/>
      <c r="DN213" s="23"/>
      <c r="DO213" s="23"/>
      <c r="DP213" s="23"/>
      <c r="DQ213" s="23"/>
      <c r="DR213" s="23"/>
      <c r="DS213" s="23"/>
      <c r="DT213" s="23"/>
      <c r="DU213" s="23"/>
      <c r="DV213" s="23"/>
      <c r="DW213" s="23"/>
      <c r="DX213" s="23"/>
      <c r="DY213" s="23"/>
      <c r="DZ213" s="23"/>
      <c r="EA213" s="23"/>
    </row>
    <row r="214" spans="1:131">
      <c r="A214" s="23" t="s">
        <v>811</v>
      </c>
      <c r="B214" s="23"/>
      <c r="C214" s="44">
        <v>0</v>
      </c>
      <c r="D214" s="44">
        <v>0</v>
      </c>
      <c r="E214" s="44">
        <v>-19.562133333333332</v>
      </c>
      <c r="F214" s="44">
        <v>0</v>
      </c>
      <c r="G214" s="44">
        <v>0</v>
      </c>
      <c r="H214" s="44">
        <v>0</v>
      </c>
      <c r="I214" s="44"/>
      <c r="J214" s="44"/>
      <c r="K214" s="44"/>
      <c r="L214" s="44">
        <v>0</v>
      </c>
      <c r="M214" s="44">
        <v>0</v>
      </c>
      <c r="N214" s="44">
        <v>0</v>
      </c>
      <c r="O214" s="44">
        <v>-19.757754832274252</v>
      </c>
      <c r="P214" s="44">
        <v>0</v>
      </c>
      <c r="Q214" s="44">
        <v>0</v>
      </c>
      <c r="R214" s="44">
        <v>0</v>
      </c>
      <c r="S214" s="44">
        <v>0</v>
      </c>
      <c r="T214" s="44">
        <v>0</v>
      </c>
      <c r="U214" s="44">
        <v>0</v>
      </c>
      <c r="V214" s="44">
        <v>0</v>
      </c>
      <c r="W214" s="44">
        <v>0</v>
      </c>
      <c r="X214" s="44">
        <v>0</v>
      </c>
      <c r="Y214" s="44">
        <v>0</v>
      </c>
      <c r="Z214" s="44">
        <v>0</v>
      </c>
      <c r="AA214" s="44">
        <v>0</v>
      </c>
      <c r="AB214" s="44">
        <v>0</v>
      </c>
      <c r="AC214" s="44">
        <v>0</v>
      </c>
      <c r="AD214" s="44">
        <v>0</v>
      </c>
      <c r="AE214" s="44">
        <v>0</v>
      </c>
      <c r="AF214" s="44">
        <v>0</v>
      </c>
      <c r="AG214" s="44">
        <v>0</v>
      </c>
      <c r="AH214" s="44">
        <v>0</v>
      </c>
      <c r="AI214" s="44">
        <v>0</v>
      </c>
      <c r="AJ214" s="44">
        <v>0</v>
      </c>
      <c r="AK214" s="44">
        <v>0</v>
      </c>
      <c r="AL214" s="44">
        <v>0</v>
      </c>
      <c r="AM214" s="44">
        <v>0</v>
      </c>
      <c r="AN214" s="44">
        <v>0</v>
      </c>
      <c r="AO214" s="44">
        <v>0</v>
      </c>
      <c r="AP214" s="44">
        <v>0</v>
      </c>
      <c r="AQ214" s="44">
        <v>0</v>
      </c>
      <c r="AR214" s="44">
        <v>0</v>
      </c>
      <c r="AS214" s="276">
        <v>9999</v>
      </c>
      <c r="AT214" s="44">
        <v>0</v>
      </c>
      <c r="AU214" s="44">
        <v>0</v>
      </c>
      <c r="AV214" s="44">
        <v>0</v>
      </c>
      <c r="AW214" s="44">
        <v>0</v>
      </c>
      <c r="AX214" s="44">
        <v>0</v>
      </c>
      <c r="AY214" s="44">
        <v>0</v>
      </c>
      <c r="AZ214" s="276">
        <v>9999</v>
      </c>
      <c r="BA214" s="44">
        <v>0</v>
      </c>
      <c r="BB214" s="44">
        <v>0</v>
      </c>
      <c r="BC214" s="44">
        <v>0</v>
      </c>
      <c r="BD214" s="44">
        <v>0</v>
      </c>
      <c r="BE214" s="44">
        <v>0</v>
      </c>
      <c r="BF214" s="44">
        <v>0</v>
      </c>
      <c r="BG214" s="44">
        <v>9999</v>
      </c>
      <c r="BH214" s="276">
        <v>9999</v>
      </c>
      <c r="BI214" s="44">
        <v>9999</v>
      </c>
      <c r="BJ214" s="44">
        <v>9999</v>
      </c>
      <c r="BK214" s="44">
        <v>9999</v>
      </c>
      <c r="BL214" s="44">
        <v>9999</v>
      </c>
      <c r="BM214" s="44">
        <v>9999</v>
      </c>
      <c r="BN214" s="44">
        <v>0</v>
      </c>
      <c r="BO214" s="44">
        <v>-156.2431233689492</v>
      </c>
      <c r="BP214" s="44">
        <v>0</v>
      </c>
      <c r="BQ214" s="44">
        <v>0</v>
      </c>
      <c r="BR214" s="44">
        <v>0</v>
      </c>
      <c r="BS214" s="44">
        <v>0</v>
      </c>
      <c r="BT214" s="44">
        <v>0</v>
      </c>
      <c r="BU214" s="44">
        <v>0</v>
      </c>
      <c r="BV214" s="44">
        <v>0</v>
      </c>
      <c r="BW214" s="44">
        <v>0</v>
      </c>
      <c r="BX214" s="44">
        <v>0</v>
      </c>
      <c r="BY214" s="44">
        <v>0</v>
      </c>
      <c r="BZ214" s="44">
        <v>0</v>
      </c>
      <c r="CA214" s="44">
        <v>0</v>
      </c>
      <c r="CB214" s="44">
        <v>-156.2431233689492</v>
      </c>
      <c r="CC214" s="44">
        <v>0</v>
      </c>
      <c r="CD214" s="257">
        <v>0</v>
      </c>
      <c r="CE214" s="44">
        <v>9999</v>
      </c>
      <c r="CF214" s="44">
        <v>0</v>
      </c>
      <c r="CG214" s="44">
        <v>-2.3116573153760887</v>
      </c>
      <c r="CH214" s="44">
        <v>-2.3116573153760887</v>
      </c>
      <c r="CI214" s="44">
        <v>0</v>
      </c>
      <c r="CJ214" s="44">
        <v>-0.11558286576880437</v>
      </c>
      <c r="CK214" s="44">
        <v>-0.11558286576880437</v>
      </c>
      <c r="CL214" s="44"/>
      <c r="CM214" s="44">
        <v>-19.757754832274252</v>
      </c>
      <c r="CN214" s="44"/>
      <c r="CO214" s="44">
        <v>0</v>
      </c>
      <c r="CP214" s="44">
        <v>0</v>
      </c>
      <c r="CQ214" s="44">
        <v>-156.2431233689492</v>
      </c>
      <c r="CR214" s="44">
        <v>0</v>
      </c>
      <c r="CS214" s="44">
        <v>0</v>
      </c>
      <c r="CT214" s="44">
        <v>-156.2431233689492</v>
      </c>
      <c r="CU214" s="44">
        <v>0</v>
      </c>
      <c r="CV214" s="44">
        <v>9999</v>
      </c>
      <c r="CW214" s="257">
        <v>0</v>
      </c>
      <c r="CX214" s="23"/>
      <c r="CY214" s="23"/>
      <c r="CZ214" s="23"/>
      <c r="DA214" s="23"/>
      <c r="DB214" s="23"/>
      <c r="DC214" s="23"/>
      <c r="DD214" s="23"/>
      <c r="DE214" s="23"/>
      <c r="DF214" s="23"/>
      <c r="DG214" s="23"/>
      <c r="DH214" s="23"/>
      <c r="DI214" s="23"/>
      <c r="DJ214" s="23"/>
      <c r="DK214" s="23"/>
      <c r="DL214" s="23"/>
      <c r="DM214" s="23"/>
      <c r="DN214" s="23"/>
      <c r="DO214" s="23"/>
      <c r="DP214" s="23"/>
      <c r="DQ214" s="23"/>
      <c r="DR214" s="23"/>
      <c r="DS214" s="23"/>
      <c r="DT214" s="23"/>
      <c r="DU214" s="23"/>
      <c r="DV214" s="23"/>
      <c r="DW214" s="23"/>
      <c r="DX214" s="23"/>
      <c r="DY214" s="23"/>
      <c r="DZ214" s="23"/>
      <c r="EA214" s="23"/>
    </row>
    <row r="215" spans="1:131">
      <c r="A215" s="23" t="s">
        <v>812</v>
      </c>
      <c r="B215" s="23"/>
      <c r="C215" s="44">
        <v>0</v>
      </c>
      <c r="D215" s="44">
        <v>0</v>
      </c>
      <c r="E215" s="44">
        <v>-17.7424</v>
      </c>
      <c r="F215" s="44">
        <v>0</v>
      </c>
      <c r="G215" s="44">
        <v>0</v>
      </c>
      <c r="H215" s="44">
        <v>0</v>
      </c>
      <c r="I215" s="44"/>
      <c r="J215" s="44"/>
      <c r="K215" s="44"/>
      <c r="L215" s="44">
        <v>0</v>
      </c>
      <c r="M215" s="44">
        <v>0</v>
      </c>
      <c r="N215" s="44">
        <v>0</v>
      </c>
      <c r="O215" s="44">
        <v>-17.919824150202228</v>
      </c>
      <c r="P215" s="44">
        <v>0</v>
      </c>
      <c r="Q215" s="44">
        <v>0</v>
      </c>
      <c r="R215" s="44">
        <v>0</v>
      </c>
      <c r="S215" s="44">
        <v>0</v>
      </c>
      <c r="T215" s="44">
        <v>0</v>
      </c>
      <c r="U215" s="44">
        <v>0</v>
      </c>
      <c r="V215" s="44">
        <v>0</v>
      </c>
      <c r="W215" s="44">
        <v>0</v>
      </c>
      <c r="X215" s="44">
        <v>0</v>
      </c>
      <c r="Y215" s="44">
        <v>0</v>
      </c>
      <c r="Z215" s="44">
        <v>0</v>
      </c>
      <c r="AA215" s="44">
        <v>0</v>
      </c>
      <c r="AB215" s="44">
        <v>0</v>
      </c>
      <c r="AC215" s="44">
        <v>0</v>
      </c>
      <c r="AD215" s="44">
        <v>0</v>
      </c>
      <c r="AE215" s="44">
        <v>0</v>
      </c>
      <c r="AF215" s="44">
        <v>0</v>
      </c>
      <c r="AG215" s="44">
        <v>0</v>
      </c>
      <c r="AH215" s="44">
        <v>0</v>
      </c>
      <c r="AI215" s="44">
        <v>0</v>
      </c>
      <c r="AJ215" s="44">
        <v>0</v>
      </c>
      <c r="AK215" s="44">
        <v>0</v>
      </c>
      <c r="AL215" s="44">
        <v>0</v>
      </c>
      <c r="AM215" s="44">
        <v>0</v>
      </c>
      <c r="AN215" s="44">
        <v>0</v>
      </c>
      <c r="AO215" s="44">
        <v>0</v>
      </c>
      <c r="AP215" s="44">
        <v>0</v>
      </c>
      <c r="AQ215" s="44">
        <v>0</v>
      </c>
      <c r="AR215" s="44">
        <v>0</v>
      </c>
      <c r="AS215" s="276">
        <v>9999</v>
      </c>
      <c r="AT215" s="44">
        <v>0</v>
      </c>
      <c r="AU215" s="44">
        <v>0</v>
      </c>
      <c r="AV215" s="44">
        <v>0</v>
      </c>
      <c r="AW215" s="44">
        <v>0</v>
      </c>
      <c r="AX215" s="44">
        <v>0</v>
      </c>
      <c r="AY215" s="44">
        <v>0</v>
      </c>
      <c r="AZ215" s="276">
        <v>9999</v>
      </c>
      <c r="BA215" s="44">
        <v>0</v>
      </c>
      <c r="BB215" s="44">
        <v>0</v>
      </c>
      <c r="BC215" s="44">
        <v>0</v>
      </c>
      <c r="BD215" s="44">
        <v>0</v>
      </c>
      <c r="BE215" s="44">
        <v>0</v>
      </c>
      <c r="BF215" s="44">
        <v>0</v>
      </c>
      <c r="BG215" s="44">
        <v>9999</v>
      </c>
      <c r="BH215" s="276">
        <v>9999</v>
      </c>
      <c r="BI215" s="44">
        <v>9999</v>
      </c>
      <c r="BJ215" s="44">
        <v>9999</v>
      </c>
      <c r="BK215" s="44">
        <v>9999</v>
      </c>
      <c r="BL215" s="44">
        <v>9999</v>
      </c>
      <c r="BM215" s="44">
        <v>9999</v>
      </c>
      <c r="BN215" s="44">
        <v>0</v>
      </c>
      <c r="BO215" s="44">
        <v>-141.70887933462839</v>
      </c>
      <c r="BP215" s="44">
        <v>0</v>
      </c>
      <c r="BQ215" s="44">
        <v>0</v>
      </c>
      <c r="BR215" s="44">
        <v>0</v>
      </c>
      <c r="BS215" s="44">
        <v>0</v>
      </c>
      <c r="BT215" s="44">
        <v>0</v>
      </c>
      <c r="BU215" s="44">
        <v>0</v>
      </c>
      <c r="BV215" s="44">
        <v>0</v>
      </c>
      <c r="BW215" s="44">
        <v>0</v>
      </c>
      <c r="BX215" s="44">
        <v>0</v>
      </c>
      <c r="BY215" s="44">
        <v>0</v>
      </c>
      <c r="BZ215" s="44">
        <v>0</v>
      </c>
      <c r="CA215" s="44">
        <v>0</v>
      </c>
      <c r="CB215" s="44">
        <v>-141.70887933462839</v>
      </c>
      <c r="CC215" s="44">
        <v>0</v>
      </c>
      <c r="CD215" s="257">
        <v>0</v>
      </c>
      <c r="CE215" s="44">
        <v>9999</v>
      </c>
      <c r="CF215" s="44">
        <v>0</v>
      </c>
      <c r="CG215" s="44">
        <v>-2.0966194255736608</v>
      </c>
      <c r="CH215" s="44">
        <v>-2.0966194255736608</v>
      </c>
      <c r="CI215" s="44">
        <v>0</v>
      </c>
      <c r="CJ215" s="44">
        <v>-0.10483097127868304</v>
      </c>
      <c r="CK215" s="44">
        <v>-0.10483097127868304</v>
      </c>
      <c r="CL215" s="44"/>
      <c r="CM215" s="44">
        <v>-17.919824150202228</v>
      </c>
      <c r="CN215" s="44"/>
      <c r="CO215" s="44">
        <v>0</v>
      </c>
      <c r="CP215" s="44">
        <v>0</v>
      </c>
      <c r="CQ215" s="44">
        <v>-141.70887933462839</v>
      </c>
      <c r="CR215" s="44">
        <v>0</v>
      </c>
      <c r="CS215" s="44">
        <v>0</v>
      </c>
      <c r="CT215" s="44">
        <v>-141.70887933462839</v>
      </c>
      <c r="CU215" s="44">
        <v>0</v>
      </c>
      <c r="CV215" s="44">
        <v>9999</v>
      </c>
      <c r="CW215" s="257">
        <v>0</v>
      </c>
      <c r="CX215" s="23"/>
      <c r="CY215" s="23"/>
      <c r="CZ215" s="23"/>
      <c r="DA215" s="23"/>
      <c r="DB215" s="23"/>
      <c r="DC215" s="23"/>
      <c r="DD215" s="23"/>
      <c r="DE215" s="23"/>
      <c r="DF215" s="23"/>
      <c r="DG215" s="23"/>
      <c r="DH215" s="23"/>
      <c r="DI215" s="23"/>
      <c r="DJ215" s="23"/>
      <c r="DK215" s="23"/>
      <c r="DL215" s="23"/>
      <c r="DM215" s="23"/>
      <c r="DN215" s="23"/>
      <c r="DO215" s="23"/>
      <c r="DP215" s="23"/>
      <c r="DQ215" s="23"/>
      <c r="DR215" s="23"/>
      <c r="DS215" s="23"/>
      <c r="DT215" s="23"/>
      <c r="DU215" s="23"/>
      <c r="DV215" s="23"/>
      <c r="DW215" s="23"/>
      <c r="DX215" s="23"/>
      <c r="DY215" s="23"/>
      <c r="DZ215" s="23"/>
      <c r="EA215" s="23"/>
    </row>
    <row r="216" spans="1:131">
      <c r="A216" s="23" t="s">
        <v>813</v>
      </c>
      <c r="B216" s="23"/>
      <c r="C216" s="44">
        <v>0</v>
      </c>
      <c r="D216" s="44">
        <v>0</v>
      </c>
      <c r="E216" s="44">
        <v>-14.102933333333333</v>
      </c>
      <c r="F216" s="44">
        <v>0</v>
      </c>
      <c r="G216" s="44">
        <v>0</v>
      </c>
      <c r="H216" s="44">
        <v>0</v>
      </c>
      <c r="I216" s="44"/>
      <c r="J216" s="44"/>
      <c r="K216" s="44"/>
      <c r="L216" s="44">
        <v>0</v>
      </c>
      <c r="M216" s="44">
        <v>0</v>
      </c>
      <c r="N216" s="44">
        <v>0</v>
      </c>
      <c r="O216" s="44">
        <v>-14.24396278605818</v>
      </c>
      <c r="P216" s="44">
        <v>0</v>
      </c>
      <c r="Q216" s="44">
        <v>0</v>
      </c>
      <c r="R216" s="44">
        <v>0</v>
      </c>
      <c r="S216" s="44">
        <v>0</v>
      </c>
      <c r="T216" s="44">
        <v>0</v>
      </c>
      <c r="U216" s="44">
        <v>0</v>
      </c>
      <c r="V216" s="44">
        <v>0</v>
      </c>
      <c r="W216" s="44">
        <v>0</v>
      </c>
      <c r="X216" s="44">
        <v>0</v>
      </c>
      <c r="Y216" s="44">
        <v>0</v>
      </c>
      <c r="Z216" s="44">
        <v>0</v>
      </c>
      <c r="AA216" s="44">
        <v>0</v>
      </c>
      <c r="AB216" s="44">
        <v>0</v>
      </c>
      <c r="AC216" s="44">
        <v>0</v>
      </c>
      <c r="AD216" s="44">
        <v>0</v>
      </c>
      <c r="AE216" s="44">
        <v>0</v>
      </c>
      <c r="AF216" s="44">
        <v>0</v>
      </c>
      <c r="AG216" s="44">
        <v>0</v>
      </c>
      <c r="AH216" s="44">
        <v>0</v>
      </c>
      <c r="AI216" s="44">
        <v>0</v>
      </c>
      <c r="AJ216" s="44">
        <v>0</v>
      </c>
      <c r="AK216" s="44">
        <v>0</v>
      </c>
      <c r="AL216" s="44">
        <v>0</v>
      </c>
      <c r="AM216" s="44">
        <v>0</v>
      </c>
      <c r="AN216" s="44">
        <v>0</v>
      </c>
      <c r="AO216" s="44">
        <v>0</v>
      </c>
      <c r="AP216" s="44">
        <v>0</v>
      </c>
      <c r="AQ216" s="44">
        <v>0</v>
      </c>
      <c r="AR216" s="44">
        <v>0</v>
      </c>
      <c r="AS216" s="276">
        <v>9999</v>
      </c>
      <c r="AT216" s="44">
        <v>0</v>
      </c>
      <c r="AU216" s="44">
        <v>0</v>
      </c>
      <c r="AV216" s="44">
        <v>0</v>
      </c>
      <c r="AW216" s="44">
        <v>0</v>
      </c>
      <c r="AX216" s="44">
        <v>0</v>
      </c>
      <c r="AY216" s="44">
        <v>0</v>
      </c>
      <c r="AZ216" s="276">
        <v>9999</v>
      </c>
      <c r="BA216" s="44">
        <v>0</v>
      </c>
      <c r="BB216" s="44">
        <v>0</v>
      </c>
      <c r="BC216" s="44">
        <v>0</v>
      </c>
      <c r="BD216" s="44">
        <v>0</v>
      </c>
      <c r="BE216" s="44">
        <v>0</v>
      </c>
      <c r="BF216" s="44">
        <v>0</v>
      </c>
      <c r="BG216" s="44">
        <v>9999</v>
      </c>
      <c r="BH216" s="276">
        <v>9999</v>
      </c>
      <c r="BI216" s="44">
        <v>9999</v>
      </c>
      <c r="BJ216" s="44">
        <v>9999</v>
      </c>
      <c r="BK216" s="44">
        <v>9999</v>
      </c>
      <c r="BL216" s="44">
        <v>9999</v>
      </c>
      <c r="BM216" s="44">
        <v>9999</v>
      </c>
      <c r="BN216" s="44">
        <v>0</v>
      </c>
      <c r="BO216" s="44">
        <v>-112.64039126598654</v>
      </c>
      <c r="BP216" s="44">
        <v>0</v>
      </c>
      <c r="BQ216" s="44">
        <v>0</v>
      </c>
      <c r="BR216" s="44">
        <v>0</v>
      </c>
      <c r="BS216" s="44">
        <v>0</v>
      </c>
      <c r="BT216" s="44">
        <v>0</v>
      </c>
      <c r="BU216" s="44">
        <v>0</v>
      </c>
      <c r="BV216" s="44">
        <v>0</v>
      </c>
      <c r="BW216" s="44">
        <v>0</v>
      </c>
      <c r="BX216" s="44">
        <v>0</v>
      </c>
      <c r="BY216" s="44">
        <v>0</v>
      </c>
      <c r="BZ216" s="44">
        <v>0</v>
      </c>
      <c r="CA216" s="44">
        <v>0</v>
      </c>
      <c r="CB216" s="44">
        <v>-112.64039126598654</v>
      </c>
      <c r="CC216" s="44">
        <v>0</v>
      </c>
      <c r="CD216" s="257">
        <v>0</v>
      </c>
      <c r="CE216" s="44">
        <v>9999</v>
      </c>
      <c r="CF216" s="44">
        <v>0</v>
      </c>
      <c r="CG216" s="44">
        <v>-1.6665436459688066</v>
      </c>
      <c r="CH216" s="44">
        <v>-1.6665436459688066</v>
      </c>
      <c r="CI216" s="44">
        <v>0</v>
      </c>
      <c r="CJ216" s="44">
        <v>-8.3327182298440355E-2</v>
      </c>
      <c r="CK216" s="44">
        <v>-8.3327182298440355E-2</v>
      </c>
      <c r="CL216" s="44"/>
      <c r="CM216" s="44">
        <v>-14.24396278605818</v>
      </c>
      <c r="CN216" s="44"/>
      <c r="CO216" s="44">
        <v>0</v>
      </c>
      <c r="CP216" s="44">
        <v>0</v>
      </c>
      <c r="CQ216" s="44">
        <v>-112.64039126598654</v>
      </c>
      <c r="CR216" s="44">
        <v>0</v>
      </c>
      <c r="CS216" s="44">
        <v>0</v>
      </c>
      <c r="CT216" s="44">
        <v>-112.64039126598654</v>
      </c>
      <c r="CU216" s="44">
        <v>0</v>
      </c>
      <c r="CV216" s="44">
        <v>9999</v>
      </c>
      <c r="CW216" s="257">
        <v>0</v>
      </c>
      <c r="CX216" s="23"/>
      <c r="CY216" s="23"/>
      <c r="CZ216" s="23"/>
      <c r="DA216" s="23"/>
      <c r="DB216" s="23"/>
      <c r="DC216" s="23"/>
      <c r="DD216" s="23"/>
      <c r="DE216" s="23"/>
      <c r="DF216" s="23"/>
      <c r="DG216" s="23"/>
      <c r="DH216" s="23"/>
      <c r="DI216" s="23"/>
      <c r="DJ216" s="23"/>
      <c r="DK216" s="23"/>
      <c r="DL216" s="23"/>
      <c r="DM216" s="23"/>
      <c r="DN216" s="23"/>
      <c r="DO216" s="23"/>
      <c r="DP216" s="23"/>
      <c r="DQ216" s="23"/>
      <c r="DR216" s="23"/>
      <c r="DS216" s="23"/>
      <c r="DT216" s="23"/>
      <c r="DU216" s="23"/>
      <c r="DV216" s="23"/>
      <c r="DW216" s="23"/>
      <c r="DX216" s="23"/>
      <c r="DY216" s="23"/>
      <c r="DZ216" s="23"/>
      <c r="EA216" s="23"/>
    </row>
    <row r="217" spans="1:131">
      <c r="A217" s="23" t="s">
        <v>814</v>
      </c>
      <c r="B217" s="23"/>
      <c r="C217" s="44">
        <v>0</v>
      </c>
      <c r="D217" s="44">
        <v>0</v>
      </c>
      <c r="E217" s="44">
        <v>-10.008533333333332</v>
      </c>
      <c r="F217" s="44">
        <v>0</v>
      </c>
      <c r="G217" s="44">
        <v>0</v>
      </c>
      <c r="H217" s="44">
        <v>0</v>
      </c>
      <c r="I217" s="44"/>
      <c r="J217" s="44"/>
      <c r="K217" s="44"/>
      <c r="L217" s="44">
        <v>0</v>
      </c>
      <c r="M217" s="44">
        <v>0</v>
      </c>
      <c r="N217" s="44">
        <v>0</v>
      </c>
      <c r="O217" s="44">
        <v>-10.108618647837897</v>
      </c>
      <c r="P217" s="44">
        <v>0</v>
      </c>
      <c r="Q217" s="44">
        <v>0</v>
      </c>
      <c r="R217" s="44">
        <v>0</v>
      </c>
      <c r="S217" s="44">
        <v>0</v>
      </c>
      <c r="T217" s="44">
        <v>0</v>
      </c>
      <c r="U217" s="44">
        <v>0</v>
      </c>
      <c r="V217" s="44">
        <v>0</v>
      </c>
      <c r="W217" s="44">
        <v>0</v>
      </c>
      <c r="X217" s="44">
        <v>0</v>
      </c>
      <c r="Y217" s="44">
        <v>0</v>
      </c>
      <c r="Z217" s="44">
        <v>0</v>
      </c>
      <c r="AA217" s="44">
        <v>0</v>
      </c>
      <c r="AB217" s="44">
        <v>0</v>
      </c>
      <c r="AC217" s="44">
        <v>0</v>
      </c>
      <c r="AD217" s="44">
        <v>0</v>
      </c>
      <c r="AE217" s="44">
        <v>0</v>
      </c>
      <c r="AF217" s="44">
        <v>0</v>
      </c>
      <c r="AG217" s="44">
        <v>0</v>
      </c>
      <c r="AH217" s="44">
        <v>0</v>
      </c>
      <c r="AI217" s="44">
        <v>0</v>
      </c>
      <c r="AJ217" s="44">
        <v>0</v>
      </c>
      <c r="AK217" s="44">
        <v>0</v>
      </c>
      <c r="AL217" s="44">
        <v>0</v>
      </c>
      <c r="AM217" s="44">
        <v>0</v>
      </c>
      <c r="AN217" s="44">
        <v>0</v>
      </c>
      <c r="AO217" s="44">
        <v>0</v>
      </c>
      <c r="AP217" s="44">
        <v>0</v>
      </c>
      <c r="AQ217" s="44">
        <v>0</v>
      </c>
      <c r="AR217" s="44">
        <v>0</v>
      </c>
      <c r="AS217" s="276">
        <v>9999</v>
      </c>
      <c r="AT217" s="44">
        <v>0</v>
      </c>
      <c r="AU217" s="44">
        <v>0</v>
      </c>
      <c r="AV217" s="44">
        <v>0</v>
      </c>
      <c r="AW217" s="44">
        <v>0</v>
      </c>
      <c r="AX217" s="44">
        <v>0</v>
      </c>
      <c r="AY217" s="44">
        <v>0</v>
      </c>
      <c r="AZ217" s="276">
        <v>9999</v>
      </c>
      <c r="BA217" s="44">
        <v>0</v>
      </c>
      <c r="BB217" s="44">
        <v>0</v>
      </c>
      <c r="BC217" s="44">
        <v>0</v>
      </c>
      <c r="BD217" s="44">
        <v>0</v>
      </c>
      <c r="BE217" s="44">
        <v>0</v>
      </c>
      <c r="BF217" s="44">
        <v>0</v>
      </c>
      <c r="BG217" s="44">
        <v>9999</v>
      </c>
      <c r="BH217" s="276">
        <v>9999</v>
      </c>
      <c r="BI217" s="44">
        <v>9999</v>
      </c>
      <c r="BJ217" s="44">
        <v>9999</v>
      </c>
      <c r="BK217" s="44">
        <v>9999</v>
      </c>
      <c r="BL217" s="44">
        <v>9999</v>
      </c>
      <c r="BM217" s="44">
        <v>9999</v>
      </c>
      <c r="BN217" s="44">
        <v>0</v>
      </c>
      <c r="BO217" s="44">
        <v>-79.530594448010049</v>
      </c>
      <c r="BP217" s="44">
        <v>0</v>
      </c>
      <c r="BQ217" s="44">
        <v>0</v>
      </c>
      <c r="BR217" s="44">
        <v>0</v>
      </c>
      <c r="BS217" s="44">
        <v>0</v>
      </c>
      <c r="BT217" s="44">
        <v>0</v>
      </c>
      <c r="BU217" s="44">
        <v>0</v>
      </c>
      <c r="BV217" s="44">
        <v>0</v>
      </c>
      <c r="BW217" s="44">
        <v>0</v>
      </c>
      <c r="BX217" s="44">
        <v>0</v>
      </c>
      <c r="BY217" s="44">
        <v>0</v>
      </c>
      <c r="BZ217" s="44">
        <v>0</v>
      </c>
      <c r="CA217" s="44">
        <v>0</v>
      </c>
      <c r="CB217" s="44">
        <v>-79.530594448010049</v>
      </c>
      <c r="CC217" s="44">
        <v>0</v>
      </c>
      <c r="CD217" s="257">
        <v>0</v>
      </c>
      <c r="CE217" s="44">
        <v>9999</v>
      </c>
      <c r="CF217" s="44">
        <v>0</v>
      </c>
      <c r="CG217" s="44">
        <v>-1.1827083817970334</v>
      </c>
      <c r="CH217" s="44">
        <v>-1.1827083817970334</v>
      </c>
      <c r="CI217" s="44">
        <v>0</v>
      </c>
      <c r="CJ217" s="44">
        <v>-5.9135419089851697E-2</v>
      </c>
      <c r="CK217" s="44">
        <v>-5.9135419089851697E-2</v>
      </c>
      <c r="CL217" s="44"/>
      <c r="CM217" s="44">
        <v>-10.108618647837897</v>
      </c>
      <c r="CN217" s="44"/>
      <c r="CO217" s="44">
        <v>0</v>
      </c>
      <c r="CP217" s="44">
        <v>0</v>
      </c>
      <c r="CQ217" s="44">
        <v>-79.530594448010049</v>
      </c>
      <c r="CR217" s="44">
        <v>0</v>
      </c>
      <c r="CS217" s="44">
        <v>0</v>
      </c>
      <c r="CT217" s="44">
        <v>-79.530594448010049</v>
      </c>
      <c r="CU217" s="44">
        <v>0</v>
      </c>
      <c r="CV217" s="44">
        <v>9999</v>
      </c>
      <c r="CW217" s="257">
        <v>0</v>
      </c>
      <c r="CX217" s="23"/>
      <c r="CY217" s="23"/>
      <c r="CZ217" s="23"/>
      <c r="DA217" s="23"/>
      <c r="DB217" s="23"/>
      <c r="DC217" s="23"/>
      <c r="DD217" s="23"/>
      <c r="DE217" s="23"/>
      <c r="DF217" s="23"/>
      <c r="DG217" s="23"/>
      <c r="DH217" s="23"/>
      <c r="DI217" s="23"/>
      <c r="DJ217" s="23"/>
      <c r="DK217" s="23"/>
      <c r="DL217" s="23"/>
      <c r="DM217" s="23"/>
      <c r="DN217" s="23"/>
      <c r="DO217" s="23"/>
      <c r="DP217" s="23"/>
      <c r="DQ217" s="23"/>
      <c r="DR217" s="23"/>
      <c r="DS217" s="23"/>
      <c r="DT217" s="23"/>
      <c r="DU217" s="23"/>
      <c r="DV217" s="23"/>
      <c r="DW217" s="23"/>
      <c r="DX217" s="23"/>
      <c r="DY217" s="23"/>
      <c r="DZ217" s="23"/>
      <c r="EA217" s="23"/>
    </row>
    <row r="218" spans="1:131">
      <c r="A218" s="23" t="s">
        <v>815</v>
      </c>
      <c r="B218" s="23"/>
      <c r="C218" s="44">
        <v>0</v>
      </c>
      <c r="D218" s="44">
        <v>0</v>
      </c>
      <c r="E218" s="44">
        <v>-17.7424</v>
      </c>
      <c r="F218" s="44">
        <v>0</v>
      </c>
      <c r="G218" s="44">
        <v>0</v>
      </c>
      <c r="H218" s="44">
        <v>0</v>
      </c>
      <c r="I218" s="44"/>
      <c r="J218" s="44"/>
      <c r="K218" s="44"/>
      <c r="L218" s="44">
        <v>0</v>
      </c>
      <c r="M218" s="44">
        <v>0</v>
      </c>
      <c r="N218" s="44">
        <v>0</v>
      </c>
      <c r="O218" s="44">
        <v>-17.919823966621728</v>
      </c>
      <c r="P218" s="44">
        <v>0</v>
      </c>
      <c r="Q218" s="44">
        <v>0</v>
      </c>
      <c r="R218" s="44">
        <v>0</v>
      </c>
      <c r="S218" s="44">
        <v>0</v>
      </c>
      <c r="T218" s="44">
        <v>0</v>
      </c>
      <c r="U218" s="44">
        <v>0</v>
      </c>
      <c r="V218" s="44">
        <v>0</v>
      </c>
      <c r="W218" s="44">
        <v>0</v>
      </c>
      <c r="X218" s="44">
        <v>0</v>
      </c>
      <c r="Y218" s="44">
        <v>0</v>
      </c>
      <c r="Z218" s="44">
        <v>0</v>
      </c>
      <c r="AA218" s="44">
        <v>0</v>
      </c>
      <c r="AB218" s="44">
        <v>0</v>
      </c>
      <c r="AC218" s="44">
        <v>0</v>
      </c>
      <c r="AD218" s="44">
        <v>0</v>
      </c>
      <c r="AE218" s="44">
        <v>0</v>
      </c>
      <c r="AF218" s="44">
        <v>0</v>
      </c>
      <c r="AG218" s="44">
        <v>0</v>
      </c>
      <c r="AH218" s="44">
        <v>0</v>
      </c>
      <c r="AI218" s="44">
        <v>0</v>
      </c>
      <c r="AJ218" s="44">
        <v>0</v>
      </c>
      <c r="AK218" s="44">
        <v>0</v>
      </c>
      <c r="AL218" s="44">
        <v>0</v>
      </c>
      <c r="AM218" s="44">
        <v>0</v>
      </c>
      <c r="AN218" s="44">
        <v>0</v>
      </c>
      <c r="AO218" s="44">
        <v>0</v>
      </c>
      <c r="AP218" s="44">
        <v>0</v>
      </c>
      <c r="AQ218" s="44">
        <v>0</v>
      </c>
      <c r="AR218" s="44">
        <v>0</v>
      </c>
      <c r="AS218" s="276">
        <v>9999</v>
      </c>
      <c r="AT218" s="44">
        <v>0</v>
      </c>
      <c r="AU218" s="44">
        <v>0</v>
      </c>
      <c r="AV218" s="44">
        <v>0</v>
      </c>
      <c r="AW218" s="44">
        <v>0</v>
      </c>
      <c r="AX218" s="44">
        <v>0</v>
      </c>
      <c r="AY218" s="44">
        <v>0</v>
      </c>
      <c r="AZ218" s="276">
        <v>9999</v>
      </c>
      <c r="BA218" s="44">
        <v>0</v>
      </c>
      <c r="BB218" s="44">
        <v>0</v>
      </c>
      <c r="BC218" s="44">
        <v>0</v>
      </c>
      <c r="BD218" s="44">
        <v>0</v>
      </c>
      <c r="BE218" s="44">
        <v>0</v>
      </c>
      <c r="BF218" s="44">
        <v>0</v>
      </c>
      <c r="BG218" s="44">
        <v>9999</v>
      </c>
      <c r="BH218" s="276">
        <v>9999</v>
      </c>
      <c r="BI218" s="44">
        <v>9999</v>
      </c>
      <c r="BJ218" s="44">
        <v>9999</v>
      </c>
      <c r="BK218" s="44">
        <v>9999</v>
      </c>
      <c r="BL218" s="44">
        <v>9999</v>
      </c>
      <c r="BM218" s="44">
        <v>9999</v>
      </c>
      <c r="BN218" s="44">
        <v>0</v>
      </c>
      <c r="BO218" s="44">
        <v>-140.98605379419951</v>
      </c>
      <c r="BP218" s="44">
        <v>0</v>
      </c>
      <c r="BQ218" s="44">
        <v>0</v>
      </c>
      <c r="BR218" s="44">
        <v>0</v>
      </c>
      <c r="BS218" s="44">
        <v>0</v>
      </c>
      <c r="BT218" s="44">
        <v>0</v>
      </c>
      <c r="BU218" s="44">
        <v>0</v>
      </c>
      <c r="BV218" s="44">
        <v>0</v>
      </c>
      <c r="BW218" s="44">
        <v>0</v>
      </c>
      <c r="BX218" s="44">
        <v>0</v>
      </c>
      <c r="BY218" s="44">
        <v>0</v>
      </c>
      <c r="BZ218" s="44">
        <v>0</v>
      </c>
      <c r="CA218" s="44">
        <v>0</v>
      </c>
      <c r="CB218" s="44">
        <v>-140.98605379419951</v>
      </c>
      <c r="CC218" s="44">
        <v>0</v>
      </c>
      <c r="CD218" s="257">
        <v>0</v>
      </c>
      <c r="CE218" s="44">
        <v>9999</v>
      </c>
      <c r="CF218" s="44">
        <v>0</v>
      </c>
      <c r="CG218" s="44">
        <v>-2.0966194040947452</v>
      </c>
      <c r="CH218" s="44">
        <v>-2.0966194040947452</v>
      </c>
      <c r="CI218" s="44">
        <v>0</v>
      </c>
      <c r="CJ218" s="44">
        <v>-0.10483097020473707</v>
      </c>
      <c r="CK218" s="44">
        <v>-0.10483097020473707</v>
      </c>
      <c r="CL218" s="44"/>
      <c r="CM218" s="44">
        <v>-17.919823966621728</v>
      </c>
      <c r="CN218" s="44"/>
      <c r="CO218" s="44">
        <v>0</v>
      </c>
      <c r="CP218" s="44">
        <v>0</v>
      </c>
      <c r="CQ218" s="44">
        <v>-140.98605379419951</v>
      </c>
      <c r="CR218" s="44">
        <v>0</v>
      </c>
      <c r="CS218" s="44">
        <v>0</v>
      </c>
      <c r="CT218" s="44">
        <v>-140.98605379419951</v>
      </c>
      <c r="CU218" s="44">
        <v>0</v>
      </c>
      <c r="CV218" s="44">
        <v>9999</v>
      </c>
      <c r="CW218" s="257">
        <v>0</v>
      </c>
      <c r="CX218" s="23"/>
      <c r="CY218" s="23"/>
      <c r="CZ218" s="23"/>
      <c r="DA218" s="23"/>
      <c r="DB218" s="23"/>
      <c r="DC218" s="23"/>
      <c r="DD218" s="23"/>
      <c r="DE218" s="23"/>
      <c r="DF218" s="23"/>
      <c r="DG218" s="23"/>
      <c r="DH218" s="23"/>
      <c r="DI218" s="23"/>
      <c r="DJ218" s="23"/>
      <c r="DK218" s="23"/>
      <c r="DL218" s="23"/>
      <c r="DM218" s="23"/>
      <c r="DN218" s="23"/>
      <c r="DO218" s="23"/>
      <c r="DP218" s="23"/>
      <c r="DQ218" s="23"/>
      <c r="DR218" s="23"/>
      <c r="DS218" s="23"/>
      <c r="DT218" s="23"/>
      <c r="DU218" s="23"/>
      <c r="DV218" s="23"/>
      <c r="DW218" s="23"/>
      <c r="DX218" s="23"/>
      <c r="DY218" s="23"/>
      <c r="DZ218" s="23"/>
      <c r="EA218" s="23"/>
    </row>
    <row r="219" spans="1:131">
      <c r="A219" s="23" t="s">
        <v>816</v>
      </c>
      <c r="B219" s="23"/>
      <c r="C219" s="44">
        <v>0</v>
      </c>
      <c r="D219" s="44">
        <v>0</v>
      </c>
      <c r="E219" s="44">
        <v>-26.841066666666666</v>
      </c>
      <c r="F219" s="44">
        <v>0</v>
      </c>
      <c r="G219" s="44">
        <v>0</v>
      </c>
      <c r="H219" s="44">
        <v>0</v>
      </c>
      <c r="I219" s="44"/>
      <c r="J219" s="44"/>
      <c r="K219" s="44"/>
      <c r="L219" s="44">
        <v>0</v>
      </c>
      <c r="M219" s="44">
        <v>0</v>
      </c>
      <c r="N219" s="44">
        <v>0</v>
      </c>
      <c r="O219" s="44">
        <v>-27.109477156599652</v>
      </c>
      <c r="P219" s="44">
        <v>0</v>
      </c>
      <c r="Q219" s="44">
        <v>0</v>
      </c>
      <c r="R219" s="44">
        <v>0</v>
      </c>
      <c r="S219" s="44">
        <v>0</v>
      </c>
      <c r="T219" s="44">
        <v>0</v>
      </c>
      <c r="U219" s="44">
        <v>0</v>
      </c>
      <c r="V219" s="44">
        <v>0</v>
      </c>
      <c r="W219" s="44">
        <v>0</v>
      </c>
      <c r="X219" s="44">
        <v>0</v>
      </c>
      <c r="Y219" s="44">
        <v>0</v>
      </c>
      <c r="Z219" s="44">
        <v>0</v>
      </c>
      <c r="AA219" s="44">
        <v>0</v>
      </c>
      <c r="AB219" s="44">
        <v>0</v>
      </c>
      <c r="AC219" s="44">
        <v>0</v>
      </c>
      <c r="AD219" s="44">
        <v>0</v>
      </c>
      <c r="AE219" s="44">
        <v>0</v>
      </c>
      <c r="AF219" s="44">
        <v>0</v>
      </c>
      <c r="AG219" s="44">
        <v>0</v>
      </c>
      <c r="AH219" s="44">
        <v>0</v>
      </c>
      <c r="AI219" s="44">
        <v>0</v>
      </c>
      <c r="AJ219" s="44">
        <v>0</v>
      </c>
      <c r="AK219" s="44">
        <v>0</v>
      </c>
      <c r="AL219" s="44">
        <v>0</v>
      </c>
      <c r="AM219" s="44">
        <v>0</v>
      </c>
      <c r="AN219" s="44">
        <v>0</v>
      </c>
      <c r="AO219" s="44">
        <v>0</v>
      </c>
      <c r="AP219" s="44">
        <v>0</v>
      </c>
      <c r="AQ219" s="44">
        <v>0</v>
      </c>
      <c r="AR219" s="44">
        <v>0</v>
      </c>
      <c r="AS219" s="276">
        <v>9999</v>
      </c>
      <c r="AT219" s="44">
        <v>0</v>
      </c>
      <c r="AU219" s="44">
        <v>0</v>
      </c>
      <c r="AV219" s="44">
        <v>0</v>
      </c>
      <c r="AW219" s="44">
        <v>0</v>
      </c>
      <c r="AX219" s="44">
        <v>0</v>
      </c>
      <c r="AY219" s="44">
        <v>0</v>
      </c>
      <c r="AZ219" s="276">
        <v>9999</v>
      </c>
      <c r="BA219" s="44">
        <v>0</v>
      </c>
      <c r="BB219" s="44">
        <v>0</v>
      </c>
      <c r="BC219" s="44">
        <v>0</v>
      </c>
      <c r="BD219" s="44">
        <v>0</v>
      </c>
      <c r="BE219" s="44">
        <v>0</v>
      </c>
      <c r="BF219" s="44">
        <v>0</v>
      </c>
      <c r="BG219" s="44">
        <v>9999</v>
      </c>
      <c r="BH219" s="276">
        <v>9999</v>
      </c>
      <c r="BI219" s="44">
        <v>9999</v>
      </c>
      <c r="BJ219" s="44">
        <v>9999</v>
      </c>
      <c r="BK219" s="44">
        <v>9999</v>
      </c>
      <c r="BL219" s="44">
        <v>9999</v>
      </c>
      <c r="BM219" s="44">
        <v>9999</v>
      </c>
      <c r="BN219" s="44">
        <v>0</v>
      </c>
      <c r="BO219" s="44">
        <v>-213.89261750229392</v>
      </c>
      <c r="BP219" s="44">
        <v>0</v>
      </c>
      <c r="BQ219" s="44">
        <v>0</v>
      </c>
      <c r="BR219" s="44">
        <v>0</v>
      </c>
      <c r="BS219" s="44">
        <v>0</v>
      </c>
      <c r="BT219" s="44">
        <v>0</v>
      </c>
      <c r="BU219" s="44">
        <v>0</v>
      </c>
      <c r="BV219" s="44">
        <v>0</v>
      </c>
      <c r="BW219" s="44">
        <v>0</v>
      </c>
      <c r="BX219" s="44">
        <v>0</v>
      </c>
      <c r="BY219" s="44">
        <v>0</v>
      </c>
      <c r="BZ219" s="44">
        <v>0</v>
      </c>
      <c r="CA219" s="44">
        <v>0</v>
      </c>
      <c r="CB219" s="44">
        <v>-213.89261750229392</v>
      </c>
      <c r="CC219" s="44">
        <v>0</v>
      </c>
      <c r="CD219" s="257">
        <v>0</v>
      </c>
      <c r="CE219" s="44">
        <v>9999</v>
      </c>
      <c r="CF219" s="44">
        <v>0</v>
      </c>
      <c r="CG219" s="44">
        <v>-3.1718088273221654</v>
      </c>
      <c r="CH219" s="44">
        <v>-3.1718088273221654</v>
      </c>
      <c r="CI219" s="44">
        <v>0</v>
      </c>
      <c r="CJ219" s="44">
        <v>-0.15859044136610798</v>
      </c>
      <c r="CK219" s="44">
        <v>-0.15859044136610798</v>
      </c>
      <c r="CL219" s="44"/>
      <c r="CM219" s="44">
        <v>-27.109477156599652</v>
      </c>
      <c r="CN219" s="44"/>
      <c r="CO219" s="44">
        <v>0</v>
      </c>
      <c r="CP219" s="44">
        <v>0</v>
      </c>
      <c r="CQ219" s="44">
        <v>-213.89261750229392</v>
      </c>
      <c r="CR219" s="44">
        <v>0</v>
      </c>
      <c r="CS219" s="44">
        <v>0</v>
      </c>
      <c r="CT219" s="44">
        <v>-213.89261750229392</v>
      </c>
      <c r="CU219" s="44">
        <v>0</v>
      </c>
      <c r="CV219" s="44">
        <v>9999</v>
      </c>
      <c r="CW219" s="257">
        <v>0</v>
      </c>
      <c r="CX219" s="23"/>
      <c r="CY219" s="23"/>
      <c r="CZ219" s="23"/>
      <c r="DA219" s="23"/>
      <c r="DB219" s="23"/>
      <c r="DC219" s="23"/>
      <c r="DD219" s="23"/>
      <c r="DE219" s="23"/>
      <c r="DF219" s="23"/>
      <c r="DG219" s="23"/>
      <c r="DH219" s="23"/>
      <c r="DI219" s="23"/>
      <c r="DJ219" s="23"/>
      <c r="DK219" s="23"/>
      <c r="DL219" s="23"/>
      <c r="DM219" s="23"/>
      <c r="DN219" s="23"/>
      <c r="DO219" s="23"/>
      <c r="DP219" s="23"/>
      <c r="DQ219" s="23"/>
      <c r="DR219" s="23"/>
      <c r="DS219" s="23"/>
      <c r="DT219" s="23"/>
      <c r="DU219" s="23"/>
      <c r="DV219" s="23"/>
      <c r="DW219" s="23"/>
      <c r="DX219" s="23"/>
      <c r="DY219" s="23"/>
      <c r="DZ219" s="23"/>
      <c r="EA219" s="23"/>
    </row>
    <row r="220" spans="1:131">
      <c r="A220" s="23" t="s">
        <v>817</v>
      </c>
      <c r="B220" s="23"/>
      <c r="C220" s="44">
        <v>0</v>
      </c>
      <c r="D220" s="44">
        <v>0</v>
      </c>
      <c r="E220" s="44">
        <v>-18.197333333333333</v>
      </c>
      <c r="F220" s="44">
        <v>0</v>
      </c>
      <c r="G220" s="44">
        <v>0</v>
      </c>
      <c r="H220" s="44">
        <v>0</v>
      </c>
      <c r="I220" s="44"/>
      <c r="J220" s="44"/>
      <c r="K220" s="44"/>
      <c r="L220" s="44">
        <v>0</v>
      </c>
      <c r="M220" s="44">
        <v>0</v>
      </c>
      <c r="N220" s="44">
        <v>0</v>
      </c>
      <c r="O220" s="44">
        <v>-18.379306427027785</v>
      </c>
      <c r="P220" s="44">
        <v>0</v>
      </c>
      <c r="Q220" s="44">
        <v>0</v>
      </c>
      <c r="R220" s="44">
        <v>0</v>
      </c>
      <c r="S220" s="44">
        <v>0</v>
      </c>
      <c r="T220" s="44">
        <v>0</v>
      </c>
      <c r="U220" s="44">
        <v>0</v>
      </c>
      <c r="V220" s="44">
        <v>0</v>
      </c>
      <c r="W220" s="44">
        <v>0</v>
      </c>
      <c r="X220" s="44">
        <v>0</v>
      </c>
      <c r="Y220" s="44">
        <v>0</v>
      </c>
      <c r="Z220" s="44">
        <v>0</v>
      </c>
      <c r="AA220" s="44">
        <v>0</v>
      </c>
      <c r="AB220" s="44">
        <v>0</v>
      </c>
      <c r="AC220" s="44">
        <v>0</v>
      </c>
      <c r="AD220" s="44">
        <v>0</v>
      </c>
      <c r="AE220" s="44">
        <v>0</v>
      </c>
      <c r="AF220" s="44">
        <v>0</v>
      </c>
      <c r="AG220" s="44">
        <v>0</v>
      </c>
      <c r="AH220" s="44">
        <v>0</v>
      </c>
      <c r="AI220" s="44">
        <v>0</v>
      </c>
      <c r="AJ220" s="44">
        <v>0</v>
      </c>
      <c r="AK220" s="44">
        <v>0</v>
      </c>
      <c r="AL220" s="44">
        <v>0</v>
      </c>
      <c r="AM220" s="44">
        <v>0</v>
      </c>
      <c r="AN220" s="44">
        <v>0</v>
      </c>
      <c r="AO220" s="44">
        <v>0</v>
      </c>
      <c r="AP220" s="44">
        <v>0</v>
      </c>
      <c r="AQ220" s="44">
        <v>0</v>
      </c>
      <c r="AR220" s="44">
        <v>0</v>
      </c>
      <c r="AS220" s="276">
        <v>9999</v>
      </c>
      <c r="AT220" s="44">
        <v>0</v>
      </c>
      <c r="AU220" s="44">
        <v>0</v>
      </c>
      <c r="AV220" s="44">
        <v>0</v>
      </c>
      <c r="AW220" s="44">
        <v>0</v>
      </c>
      <c r="AX220" s="44">
        <v>0</v>
      </c>
      <c r="AY220" s="44">
        <v>0</v>
      </c>
      <c r="AZ220" s="276">
        <v>9999</v>
      </c>
      <c r="BA220" s="44">
        <v>0</v>
      </c>
      <c r="BB220" s="44">
        <v>0</v>
      </c>
      <c r="BC220" s="44">
        <v>0</v>
      </c>
      <c r="BD220" s="44">
        <v>0</v>
      </c>
      <c r="BE220" s="44">
        <v>0</v>
      </c>
      <c r="BF220" s="44">
        <v>0</v>
      </c>
      <c r="BG220" s="44">
        <v>9999</v>
      </c>
      <c r="BH220" s="276">
        <v>9999</v>
      </c>
      <c r="BI220" s="44">
        <v>9999</v>
      </c>
      <c r="BJ220" s="44">
        <v>9999</v>
      </c>
      <c r="BK220" s="44">
        <v>9999</v>
      </c>
      <c r="BL220" s="44">
        <v>9999</v>
      </c>
      <c r="BM220" s="44">
        <v>9999</v>
      </c>
      <c r="BN220" s="44">
        <v>0</v>
      </c>
      <c r="BO220" s="44">
        <v>-142.66760700385581</v>
      </c>
      <c r="BP220" s="44">
        <v>0</v>
      </c>
      <c r="BQ220" s="44">
        <v>0</v>
      </c>
      <c r="BR220" s="44">
        <v>0</v>
      </c>
      <c r="BS220" s="44">
        <v>0</v>
      </c>
      <c r="BT220" s="44">
        <v>0</v>
      </c>
      <c r="BU220" s="44">
        <v>0</v>
      </c>
      <c r="BV220" s="44">
        <v>0</v>
      </c>
      <c r="BW220" s="44">
        <v>0</v>
      </c>
      <c r="BX220" s="44">
        <v>0</v>
      </c>
      <c r="BY220" s="44">
        <v>0</v>
      </c>
      <c r="BZ220" s="44">
        <v>0</v>
      </c>
      <c r="CA220" s="44">
        <v>0</v>
      </c>
      <c r="CB220" s="44">
        <v>-142.66760700385581</v>
      </c>
      <c r="CC220" s="44">
        <v>0</v>
      </c>
      <c r="CD220" s="257">
        <v>0</v>
      </c>
      <c r="CE220" s="44">
        <v>9999</v>
      </c>
      <c r="CF220" s="44">
        <v>0</v>
      </c>
      <c r="CG220" s="44">
        <v>-2.1503788519622464</v>
      </c>
      <c r="CH220" s="44">
        <v>-2.1503788519622464</v>
      </c>
      <c r="CI220" s="44">
        <v>0</v>
      </c>
      <c r="CJ220" s="44">
        <v>-0.10751894259811252</v>
      </c>
      <c r="CK220" s="44">
        <v>-0.10751894259811252</v>
      </c>
      <c r="CL220" s="44"/>
      <c r="CM220" s="44">
        <v>-18.379306427027785</v>
      </c>
      <c r="CN220" s="44"/>
      <c r="CO220" s="44">
        <v>0</v>
      </c>
      <c r="CP220" s="44">
        <v>0</v>
      </c>
      <c r="CQ220" s="44">
        <v>-142.66760700385581</v>
      </c>
      <c r="CR220" s="44">
        <v>0</v>
      </c>
      <c r="CS220" s="44">
        <v>0</v>
      </c>
      <c r="CT220" s="44">
        <v>-142.66760700385581</v>
      </c>
      <c r="CU220" s="44">
        <v>0</v>
      </c>
      <c r="CV220" s="44">
        <v>9999</v>
      </c>
      <c r="CW220" s="257">
        <v>0</v>
      </c>
      <c r="CX220" s="23"/>
      <c r="CY220" s="23"/>
      <c r="CZ220" s="23"/>
      <c r="DA220" s="23"/>
      <c r="DB220" s="23"/>
      <c r="DC220" s="23"/>
      <c r="DD220" s="23"/>
      <c r="DE220" s="23"/>
      <c r="DF220" s="23"/>
      <c r="DG220" s="23"/>
      <c r="DH220" s="23"/>
      <c r="DI220" s="23"/>
      <c r="DJ220" s="23"/>
      <c r="DK220" s="23"/>
      <c r="DL220" s="23"/>
      <c r="DM220" s="23"/>
      <c r="DN220" s="23"/>
      <c r="DO220" s="23"/>
      <c r="DP220" s="23"/>
      <c r="DQ220" s="23"/>
      <c r="DR220" s="23"/>
      <c r="DS220" s="23"/>
      <c r="DT220" s="23"/>
      <c r="DU220" s="23"/>
      <c r="DV220" s="23"/>
      <c r="DW220" s="23"/>
      <c r="DX220" s="23"/>
      <c r="DY220" s="23"/>
      <c r="DZ220" s="23"/>
      <c r="EA220" s="23"/>
    </row>
    <row r="221" spans="1:131">
      <c r="A221" s="23" t="s">
        <v>818</v>
      </c>
      <c r="B221" s="23"/>
      <c r="C221" s="44">
        <v>0</v>
      </c>
      <c r="D221" s="44">
        <v>0</v>
      </c>
      <c r="E221" s="44">
        <v>-32.755199999999995</v>
      </c>
      <c r="F221" s="44">
        <v>0</v>
      </c>
      <c r="G221" s="44">
        <v>0</v>
      </c>
      <c r="H221" s="44">
        <v>0</v>
      </c>
      <c r="I221" s="44"/>
      <c r="J221" s="44"/>
      <c r="K221" s="44"/>
      <c r="L221" s="44">
        <v>0</v>
      </c>
      <c r="M221" s="44">
        <v>0</v>
      </c>
      <c r="N221" s="44">
        <v>0</v>
      </c>
      <c r="O221" s="44">
        <v>-33.082751999999992</v>
      </c>
      <c r="P221" s="44">
        <v>0</v>
      </c>
      <c r="Q221" s="44">
        <v>0</v>
      </c>
      <c r="R221" s="44">
        <v>0</v>
      </c>
      <c r="S221" s="44">
        <v>0</v>
      </c>
      <c r="T221" s="44">
        <v>0</v>
      </c>
      <c r="U221" s="44">
        <v>0</v>
      </c>
      <c r="V221" s="44">
        <v>0</v>
      </c>
      <c r="W221" s="44">
        <v>0</v>
      </c>
      <c r="X221" s="44">
        <v>0</v>
      </c>
      <c r="Y221" s="44">
        <v>0</v>
      </c>
      <c r="Z221" s="44">
        <v>0</v>
      </c>
      <c r="AA221" s="44">
        <v>0</v>
      </c>
      <c r="AB221" s="44">
        <v>0</v>
      </c>
      <c r="AC221" s="44">
        <v>0</v>
      </c>
      <c r="AD221" s="44">
        <v>0</v>
      </c>
      <c r="AE221" s="44">
        <v>0</v>
      </c>
      <c r="AF221" s="44">
        <v>0</v>
      </c>
      <c r="AG221" s="44">
        <v>0</v>
      </c>
      <c r="AH221" s="44">
        <v>0</v>
      </c>
      <c r="AI221" s="44">
        <v>0</v>
      </c>
      <c r="AJ221" s="44">
        <v>0</v>
      </c>
      <c r="AK221" s="44">
        <v>0</v>
      </c>
      <c r="AL221" s="44">
        <v>0</v>
      </c>
      <c r="AM221" s="44">
        <v>0</v>
      </c>
      <c r="AN221" s="44">
        <v>0</v>
      </c>
      <c r="AO221" s="44">
        <v>0</v>
      </c>
      <c r="AP221" s="44">
        <v>0</v>
      </c>
      <c r="AQ221" s="44">
        <v>0</v>
      </c>
      <c r="AR221" s="44">
        <v>0</v>
      </c>
      <c r="AS221" s="276">
        <v>9999</v>
      </c>
      <c r="AT221" s="44">
        <v>0</v>
      </c>
      <c r="AU221" s="44">
        <v>0</v>
      </c>
      <c r="AV221" s="44">
        <v>0</v>
      </c>
      <c r="AW221" s="44">
        <v>0</v>
      </c>
      <c r="AX221" s="44">
        <v>0</v>
      </c>
      <c r="AY221" s="44">
        <v>0</v>
      </c>
      <c r="AZ221" s="276">
        <v>9999</v>
      </c>
      <c r="BA221" s="44">
        <v>0</v>
      </c>
      <c r="BB221" s="44">
        <v>0</v>
      </c>
      <c r="BC221" s="44">
        <v>0</v>
      </c>
      <c r="BD221" s="44">
        <v>0</v>
      </c>
      <c r="BE221" s="44">
        <v>0</v>
      </c>
      <c r="BF221" s="44">
        <v>0</v>
      </c>
      <c r="BG221" s="44">
        <v>9999</v>
      </c>
      <c r="BH221" s="276">
        <v>9999</v>
      </c>
      <c r="BI221" s="44">
        <v>9999</v>
      </c>
      <c r="BJ221" s="44">
        <v>9999</v>
      </c>
      <c r="BK221" s="44">
        <v>9999</v>
      </c>
      <c r="BL221" s="44">
        <v>9999</v>
      </c>
      <c r="BM221" s="44">
        <v>9999</v>
      </c>
      <c r="BN221" s="44">
        <v>0</v>
      </c>
      <c r="BO221" s="44">
        <v>-243.63062456852035</v>
      </c>
      <c r="BP221" s="44">
        <v>0</v>
      </c>
      <c r="BQ221" s="44">
        <v>0</v>
      </c>
      <c r="BR221" s="44">
        <v>0</v>
      </c>
      <c r="BS221" s="44">
        <v>0</v>
      </c>
      <c r="BT221" s="44">
        <v>0</v>
      </c>
      <c r="BU221" s="44">
        <v>0</v>
      </c>
      <c r="BV221" s="44">
        <v>0</v>
      </c>
      <c r="BW221" s="44">
        <v>0</v>
      </c>
      <c r="BX221" s="44">
        <v>0</v>
      </c>
      <c r="BY221" s="44">
        <v>0</v>
      </c>
      <c r="BZ221" s="44">
        <v>0</v>
      </c>
      <c r="CA221" s="44">
        <v>0</v>
      </c>
      <c r="CB221" s="44">
        <v>-243.63062456852035</v>
      </c>
      <c r="CC221" s="44">
        <v>0</v>
      </c>
      <c r="CD221" s="257">
        <v>0</v>
      </c>
      <c r="CE221" s="44">
        <v>9999</v>
      </c>
      <c r="CF221" s="44">
        <v>0</v>
      </c>
      <c r="CG221" s="44">
        <v>-3.8706819839999973</v>
      </c>
      <c r="CH221" s="44">
        <v>-3.8706819839999973</v>
      </c>
      <c r="CI221" s="44">
        <v>0</v>
      </c>
      <c r="CJ221" s="44">
        <v>-0.1935340992</v>
      </c>
      <c r="CK221" s="44">
        <v>-0.1935340992</v>
      </c>
      <c r="CL221" s="44"/>
      <c r="CM221" s="44">
        <v>-33.082751999999992</v>
      </c>
      <c r="CN221" s="44"/>
      <c r="CO221" s="44">
        <v>0</v>
      </c>
      <c r="CP221" s="44">
        <v>0</v>
      </c>
      <c r="CQ221" s="44">
        <v>-243.63062456852035</v>
      </c>
      <c r="CR221" s="44">
        <v>0</v>
      </c>
      <c r="CS221" s="44">
        <v>0</v>
      </c>
      <c r="CT221" s="44">
        <v>-243.63062456852035</v>
      </c>
      <c r="CU221" s="44">
        <v>0</v>
      </c>
      <c r="CV221" s="44">
        <v>9999</v>
      </c>
      <c r="CW221" s="257">
        <v>0</v>
      </c>
      <c r="CX221" s="23"/>
      <c r="CY221" s="23"/>
      <c r="CZ221" s="23"/>
      <c r="DA221" s="23"/>
      <c r="DB221" s="23"/>
      <c r="DC221" s="23"/>
      <c r="DD221" s="23"/>
      <c r="DE221" s="23"/>
      <c r="DF221" s="23"/>
      <c r="DG221" s="23"/>
      <c r="DH221" s="23"/>
      <c r="DI221" s="23"/>
      <c r="DJ221" s="23"/>
      <c r="DK221" s="23"/>
      <c r="DL221" s="23"/>
      <c r="DM221" s="23"/>
      <c r="DN221" s="23"/>
      <c r="DO221" s="23"/>
      <c r="DP221" s="23"/>
      <c r="DQ221" s="23"/>
      <c r="DR221" s="23"/>
      <c r="DS221" s="23"/>
      <c r="DT221" s="23"/>
      <c r="DU221" s="23"/>
      <c r="DV221" s="23"/>
      <c r="DW221" s="23"/>
      <c r="DX221" s="23"/>
      <c r="DY221" s="23"/>
      <c r="DZ221" s="23"/>
      <c r="EA221" s="23"/>
    </row>
    <row r="222" spans="1:131">
      <c r="A222" s="23" t="s">
        <v>819</v>
      </c>
      <c r="B222" s="23"/>
      <c r="C222" s="44">
        <v>0</v>
      </c>
      <c r="D222" s="44">
        <v>0</v>
      </c>
      <c r="E222" s="44">
        <v>-18.197333333333333</v>
      </c>
      <c r="F222" s="44">
        <v>0</v>
      </c>
      <c r="G222" s="44">
        <v>0</v>
      </c>
      <c r="H222" s="44">
        <v>0</v>
      </c>
      <c r="I222" s="44"/>
      <c r="J222" s="44"/>
      <c r="K222" s="44"/>
      <c r="L222" s="44">
        <v>0</v>
      </c>
      <c r="M222" s="44">
        <v>0</v>
      </c>
      <c r="N222" s="44">
        <v>0</v>
      </c>
      <c r="O222" s="44">
        <v>-18.379306666666665</v>
      </c>
      <c r="P222" s="44">
        <v>0</v>
      </c>
      <c r="Q222" s="44">
        <v>0</v>
      </c>
      <c r="R222" s="44">
        <v>0</v>
      </c>
      <c r="S222" s="44">
        <v>0</v>
      </c>
      <c r="T222" s="44">
        <v>0</v>
      </c>
      <c r="U222" s="44">
        <v>0</v>
      </c>
      <c r="V222" s="44">
        <v>0</v>
      </c>
      <c r="W222" s="44">
        <v>0</v>
      </c>
      <c r="X222" s="44">
        <v>0</v>
      </c>
      <c r="Y222" s="44">
        <v>0</v>
      </c>
      <c r="Z222" s="44">
        <v>0</v>
      </c>
      <c r="AA222" s="44">
        <v>0</v>
      </c>
      <c r="AB222" s="44">
        <v>0</v>
      </c>
      <c r="AC222" s="44">
        <v>0</v>
      </c>
      <c r="AD222" s="44">
        <v>0</v>
      </c>
      <c r="AE222" s="44">
        <v>0</v>
      </c>
      <c r="AF222" s="44">
        <v>0</v>
      </c>
      <c r="AG222" s="44">
        <v>0</v>
      </c>
      <c r="AH222" s="44">
        <v>0</v>
      </c>
      <c r="AI222" s="44">
        <v>0</v>
      </c>
      <c r="AJ222" s="44">
        <v>0</v>
      </c>
      <c r="AK222" s="44">
        <v>0</v>
      </c>
      <c r="AL222" s="44">
        <v>0</v>
      </c>
      <c r="AM222" s="44">
        <v>0</v>
      </c>
      <c r="AN222" s="44">
        <v>0</v>
      </c>
      <c r="AO222" s="44">
        <v>0</v>
      </c>
      <c r="AP222" s="44">
        <v>0</v>
      </c>
      <c r="AQ222" s="44">
        <v>0</v>
      </c>
      <c r="AR222" s="44">
        <v>0</v>
      </c>
      <c r="AS222" s="276">
        <v>9999</v>
      </c>
      <c r="AT222" s="44">
        <v>0</v>
      </c>
      <c r="AU222" s="44">
        <v>0</v>
      </c>
      <c r="AV222" s="44">
        <v>0</v>
      </c>
      <c r="AW222" s="44">
        <v>0</v>
      </c>
      <c r="AX222" s="44">
        <v>0</v>
      </c>
      <c r="AY222" s="44">
        <v>0</v>
      </c>
      <c r="AZ222" s="276">
        <v>9999</v>
      </c>
      <c r="BA222" s="44">
        <v>0</v>
      </c>
      <c r="BB222" s="44">
        <v>0</v>
      </c>
      <c r="BC222" s="44">
        <v>0</v>
      </c>
      <c r="BD222" s="44">
        <v>0</v>
      </c>
      <c r="BE222" s="44">
        <v>0</v>
      </c>
      <c r="BF222" s="44">
        <v>0</v>
      </c>
      <c r="BG222" s="44">
        <v>9999</v>
      </c>
      <c r="BH222" s="276">
        <v>9999</v>
      </c>
      <c r="BI222" s="44">
        <v>9999</v>
      </c>
      <c r="BJ222" s="44">
        <v>9999</v>
      </c>
      <c r="BK222" s="44">
        <v>9999</v>
      </c>
      <c r="BL222" s="44">
        <v>9999</v>
      </c>
      <c r="BM222" s="44">
        <v>9999</v>
      </c>
      <c r="BN222" s="44">
        <v>0</v>
      </c>
      <c r="BO222" s="44">
        <v>-135.35034698251158</v>
      </c>
      <c r="BP222" s="44">
        <v>0</v>
      </c>
      <c r="BQ222" s="44">
        <v>0</v>
      </c>
      <c r="BR222" s="44">
        <v>0</v>
      </c>
      <c r="BS222" s="44">
        <v>0</v>
      </c>
      <c r="BT222" s="44">
        <v>0</v>
      </c>
      <c r="BU222" s="44">
        <v>0</v>
      </c>
      <c r="BV222" s="44">
        <v>0</v>
      </c>
      <c r="BW222" s="44">
        <v>0</v>
      </c>
      <c r="BX222" s="44">
        <v>0</v>
      </c>
      <c r="BY222" s="44">
        <v>0</v>
      </c>
      <c r="BZ222" s="44">
        <v>0</v>
      </c>
      <c r="CA222" s="44">
        <v>0</v>
      </c>
      <c r="CB222" s="44">
        <v>-135.35034698251158</v>
      </c>
      <c r="CC222" s="44">
        <v>0</v>
      </c>
      <c r="CD222" s="257">
        <v>0</v>
      </c>
      <c r="CE222" s="44">
        <v>9999</v>
      </c>
      <c r="CF222" s="44">
        <v>0</v>
      </c>
      <c r="CG222" s="44">
        <v>-2.1503788799999999</v>
      </c>
      <c r="CH222" s="44">
        <v>-2.1503788799999999</v>
      </c>
      <c r="CI222" s="44">
        <v>0</v>
      </c>
      <c r="CJ222" s="44">
        <v>-0.10751894399999999</v>
      </c>
      <c r="CK222" s="44">
        <v>-0.10751894399999999</v>
      </c>
      <c r="CL222" s="44"/>
      <c r="CM222" s="44">
        <v>-18.379306666666665</v>
      </c>
      <c r="CN222" s="44"/>
      <c r="CO222" s="44">
        <v>0</v>
      </c>
      <c r="CP222" s="44">
        <v>0</v>
      </c>
      <c r="CQ222" s="44">
        <v>-135.35034698251158</v>
      </c>
      <c r="CR222" s="44">
        <v>0</v>
      </c>
      <c r="CS222" s="44">
        <v>0</v>
      </c>
      <c r="CT222" s="44">
        <v>-135.35034698251158</v>
      </c>
      <c r="CU222" s="44">
        <v>0</v>
      </c>
      <c r="CV222" s="44">
        <v>9999</v>
      </c>
      <c r="CW222" s="257">
        <v>0</v>
      </c>
      <c r="CX222" s="23"/>
      <c r="CY222" s="23"/>
      <c r="CZ222" s="23"/>
      <c r="DA222" s="23"/>
      <c r="DB222" s="23"/>
      <c r="DC222" s="23"/>
      <c r="DD222" s="23"/>
      <c r="DE222" s="23"/>
      <c r="DF222" s="23"/>
      <c r="DG222" s="23"/>
      <c r="DH222" s="23"/>
      <c r="DI222" s="23"/>
      <c r="DJ222" s="23"/>
      <c r="DK222" s="23"/>
      <c r="DL222" s="23"/>
      <c r="DM222" s="23"/>
      <c r="DN222" s="23"/>
      <c r="DO222" s="23"/>
      <c r="DP222" s="23"/>
      <c r="DQ222" s="23"/>
      <c r="DR222" s="23"/>
      <c r="DS222" s="23"/>
      <c r="DT222" s="23"/>
      <c r="DU222" s="23"/>
      <c r="DV222" s="23"/>
      <c r="DW222" s="23"/>
      <c r="DX222" s="23"/>
      <c r="DY222" s="23"/>
      <c r="DZ222" s="23"/>
      <c r="EA222" s="23"/>
    </row>
    <row r="223" spans="1:131">
      <c r="A223" s="23" t="s">
        <v>820</v>
      </c>
      <c r="B223" s="23"/>
      <c r="C223" s="44">
        <v>0</v>
      </c>
      <c r="D223" s="44">
        <v>0</v>
      </c>
      <c r="E223" s="44">
        <v>-8.1887999999999987</v>
      </c>
      <c r="F223" s="44">
        <v>0</v>
      </c>
      <c r="G223" s="44">
        <v>0</v>
      </c>
      <c r="H223" s="44">
        <v>0</v>
      </c>
      <c r="I223" s="44"/>
      <c r="J223" s="44"/>
      <c r="K223" s="44"/>
      <c r="L223" s="44">
        <v>0</v>
      </c>
      <c r="M223" s="44">
        <v>0</v>
      </c>
      <c r="N223" s="44">
        <v>0</v>
      </c>
      <c r="O223" s="44">
        <v>-8.270688046216069</v>
      </c>
      <c r="P223" s="44">
        <v>0</v>
      </c>
      <c r="Q223" s="44">
        <v>0</v>
      </c>
      <c r="R223" s="44">
        <v>0</v>
      </c>
      <c r="S223" s="44">
        <v>0</v>
      </c>
      <c r="T223" s="44">
        <v>0</v>
      </c>
      <c r="U223" s="44">
        <v>0</v>
      </c>
      <c r="V223" s="44">
        <v>0</v>
      </c>
      <c r="W223" s="44">
        <v>0</v>
      </c>
      <c r="X223" s="44">
        <v>0</v>
      </c>
      <c r="Y223" s="44">
        <v>0</v>
      </c>
      <c r="Z223" s="44">
        <v>0</v>
      </c>
      <c r="AA223" s="44">
        <v>0</v>
      </c>
      <c r="AB223" s="44">
        <v>0</v>
      </c>
      <c r="AC223" s="44">
        <v>0</v>
      </c>
      <c r="AD223" s="44">
        <v>0</v>
      </c>
      <c r="AE223" s="44">
        <v>0</v>
      </c>
      <c r="AF223" s="44">
        <v>0</v>
      </c>
      <c r="AG223" s="44">
        <v>0</v>
      </c>
      <c r="AH223" s="44">
        <v>0</v>
      </c>
      <c r="AI223" s="44">
        <v>0</v>
      </c>
      <c r="AJ223" s="44">
        <v>0</v>
      </c>
      <c r="AK223" s="44">
        <v>0</v>
      </c>
      <c r="AL223" s="44">
        <v>0</v>
      </c>
      <c r="AM223" s="44">
        <v>0</v>
      </c>
      <c r="AN223" s="44">
        <v>0</v>
      </c>
      <c r="AO223" s="44">
        <v>0</v>
      </c>
      <c r="AP223" s="44">
        <v>0</v>
      </c>
      <c r="AQ223" s="44">
        <v>0</v>
      </c>
      <c r="AR223" s="44">
        <v>0</v>
      </c>
      <c r="AS223" s="276">
        <v>9999</v>
      </c>
      <c r="AT223" s="44">
        <v>0</v>
      </c>
      <c r="AU223" s="44">
        <v>0</v>
      </c>
      <c r="AV223" s="44">
        <v>0</v>
      </c>
      <c r="AW223" s="44">
        <v>0</v>
      </c>
      <c r="AX223" s="44">
        <v>0</v>
      </c>
      <c r="AY223" s="44">
        <v>0</v>
      </c>
      <c r="AZ223" s="276">
        <v>9999</v>
      </c>
      <c r="BA223" s="44">
        <v>0</v>
      </c>
      <c r="BB223" s="44">
        <v>0</v>
      </c>
      <c r="BC223" s="44">
        <v>0</v>
      </c>
      <c r="BD223" s="44">
        <v>0</v>
      </c>
      <c r="BE223" s="44">
        <v>0</v>
      </c>
      <c r="BF223" s="44">
        <v>0</v>
      </c>
      <c r="BG223" s="44">
        <v>9999</v>
      </c>
      <c r="BH223" s="276">
        <v>9999</v>
      </c>
      <c r="BI223" s="44">
        <v>9999</v>
      </c>
      <c r="BJ223" s="44">
        <v>9999</v>
      </c>
      <c r="BK223" s="44">
        <v>9999</v>
      </c>
      <c r="BL223" s="44">
        <v>9999</v>
      </c>
      <c r="BM223" s="44">
        <v>9999</v>
      </c>
      <c r="BN223" s="44">
        <v>0</v>
      </c>
      <c r="BO223" s="44">
        <v>-64.605972635995229</v>
      </c>
      <c r="BP223" s="44">
        <v>0</v>
      </c>
      <c r="BQ223" s="44">
        <v>0</v>
      </c>
      <c r="BR223" s="44">
        <v>0</v>
      </c>
      <c r="BS223" s="44">
        <v>0</v>
      </c>
      <c r="BT223" s="44">
        <v>0</v>
      </c>
      <c r="BU223" s="44">
        <v>0</v>
      </c>
      <c r="BV223" s="44">
        <v>0</v>
      </c>
      <c r="BW223" s="44">
        <v>0</v>
      </c>
      <c r="BX223" s="44">
        <v>0</v>
      </c>
      <c r="BY223" s="44">
        <v>0</v>
      </c>
      <c r="BZ223" s="44">
        <v>0</v>
      </c>
      <c r="CA223" s="44">
        <v>0</v>
      </c>
      <c r="CB223" s="44">
        <v>-64.605972635995229</v>
      </c>
      <c r="CC223" s="44">
        <v>0</v>
      </c>
      <c r="CD223" s="257">
        <v>0</v>
      </c>
      <c r="CE223" s="44">
        <v>9999</v>
      </c>
      <c r="CF223" s="44">
        <v>0</v>
      </c>
      <c r="CG223" s="44">
        <v>-0.96767050140727873</v>
      </c>
      <c r="CH223" s="44">
        <v>-0.96767050140727873</v>
      </c>
      <c r="CI223" s="44">
        <v>0</v>
      </c>
      <c r="CJ223" s="44">
        <v>-4.8383525070364003E-2</v>
      </c>
      <c r="CK223" s="44">
        <v>-4.8383525070364003E-2</v>
      </c>
      <c r="CL223" s="44"/>
      <c r="CM223" s="44">
        <v>-8.270688046216069</v>
      </c>
      <c r="CN223" s="44"/>
      <c r="CO223" s="44">
        <v>0</v>
      </c>
      <c r="CP223" s="44">
        <v>0</v>
      </c>
      <c r="CQ223" s="44">
        <v>-64.605972635995229</v>
      </c>
      <c r="CR223" s="44">
        <v>0</v>
      </c>
      <c r="CS223" s="44">
        <v>0</v>
      </c>
      <c r="CT223" s="44">
        <v>-64.605972635995229</v>
      </c>
      <c r="CU223" s="44">
        <v>0</v>
      </c>
      <c r="CV223" s="44">
        <v>9999</v>
      </c>
      <c r="CW223" s="257">
        <v>0</v>
      </c>
      <c r="CX223" s="23"/>
      <c r="CY223" s="23"/>
      <c r="CZ223" s="23"/>
      <c r="DA223" s="23"/>
      <c r="DB223" s="23"/>
      <c r="DC223" s="23"/>
      <c r="DD223" s="23"/>
      <c r="DE223" s="23"/>
      <c r="DF223" s="23"/>
      <c r="DG223" s="23"/>
      <c r="DH223" s="23"/>
      <c r="DI223" s="23"/>
      <c r="DJ223" s="23"/>
      <c r="DK223" s="23"/>
      <c r="DL223" s="23"/>
      <c r="DM223" s="23"/>
      <c r="DN223" s="23"/>
      <c r="DO223" s="23"/>
      <c r="DP223" s="23"/>
      <c r="DQ223" s="23"/>
      <c r="DR223" s="23"/>
      <c r="DS223" s="23"/>
      <c r="DT223" s="23"/>
      <c r="DU223" s="23"/>
      <c r="DV223" s="23"/>
      <c r="DW223" s="23"/>
      <c r="DX223" s="23"/>
      <c r="DY223" s="23"/>
      <c r="DZ223" s="23"/>
      <c r="EA223" s="23"/>
    </row>
    <row r="224" spans="1:131">
      <c r="A224" s="23" t="s">
        <v>821</v>
      </c>
      <c r="B224" s="23"/>
      <c r="C224" s="44">
        <v>0</v>
      </c>
      <c r="D224" s="44">
        <v>0</v>
      </c>
      <c r="E224" s="44">
        <v>-19.562133333333332</v>
      </c>
      <c r="F224" s="44">
        <v>0</v>
      </c>
      <c r="G224" s="44">
        <v>0</v>
      </c>
      <c r="H224" s="44">
        <v>0</v>
      </c>
      <c r="I224" s="44"/>
      <c r="J224" s="44"/>
      <c r="K224" s="44"/>
      <c r="L224" s="44">
        <v>0</v>
      </c>
      <c r="M224" s="44">
        <v>0</v>
      </c>
      <c r="N224" s="44">
        <v>0</v>
      </c>
      <c r="O224" s="44">
        <v>-19.757754832274252</v>
      </c>
      <c r="P224" s="44">
        <v>0</v>
      </c>
      <c r="Q224" s="44">
        <v>0</v>
      </c>
      <c r="R224" s="44">
        <v>0</v>
      </c>
      <c r="S224" s="44">
        <v>0</v>
      </c>
      <c r="T224" s="44">
        <v>0</v>
      </c>
      <c r="U224" s="44">
        <v>0</v>
      </c>
      <c r="V224" s="44">
        <v>0</v>
      </c>
      <c r="W224" s="44">
        <v>0</v>
      </c>
      <c r="X224" s="44">
        <v>0</v>
      </c>
      <c r="Y224" s="44">
        <v>0</v>
      </c>
      <c r="Z224" s="44">
        <v>0</v>
      </c>
      <c r="AA224" s="44">
        <v>0</v>
      </c>
      <c r="AB224" s="44">
        <v>0</v>
      </c>
      <c r="AC224" s="44">
        <v>0</v>
      </c>
      <c r="AD224" s="44">
        <v>0</v>
      </c>
      <c r="AE224" s="44">
        <v>0</v>
      </c>
      <c r="AF224" s="44">
        <v>0</v>
      </c>
      <c r="AG224" s="44">
        <v>0</v>
      </c>
      <c r="AH224" s="44">
        <v>0</v>
      </c>
      <c r="AI224" s="44">
        <v>0</v>
      </c>
      <c r="AJ224" s="44">
        <v>0</v>
      </c>
      <c r="AK224" s="44">
        <v>0</v>
      </c>
      <c r="AL224" s="44">
        <v>0</v>
      </c>
      <c r="AM224" s="44">
        <v>0</v>
      </c>
      <c r="AN224" s="44">
        <v>0</v>
      </c>
      <c r="AO224" s="44">
        <v>0</v>
      </c>
      <c r="AP224" s="44">
        <v>0</v>
      </c>
      <c r="AQ224" s="44">
        <v>0</v>
      </c>
      <c r="AR224" s="44">
        <v>0</v>
      </c>
      <c r="AS224" s="276">
        <v>9999</v>
      </c>
      <c r="AT224" s="44">
        <v>0</v>
      </c>
      <c r="AU224" s="44">
        <v>0</v>
      </c>
      <c r="AV224" s="44">
        <v>0</v>
      </c>
      <c r="AW224" s="44">
        <v>0</v>
      </c>
      <c r="AX224" s="44">
        <v>0</v>
      </c>
      <c r="AY224" s="44">
        <v>0</v>
      </c>
      <c r="AZ224" s="276">
        <v>9999</v>
      </c>
      <c r="BA224" s="44">
        <v>0</v>
      </c>
      <c r="BB224" s="44">
        <v>0</v>
      </c>
      <c r="BC224" s="44">
        <v>0</v>
      </c>
      <c r="BD224" s="44">
        <v>0</v>
      </c>
      <c r="BE224" s="44">
        <v>0</v>
      </c>
      <c r="BF224" s="44">
        <v>0</v>
      </c>
      <c r="BG224" s="44">
        <v>9999</v>
      </c>
      <c r="BH224" s="276">
        <v>9999</v>
      </c>
      <c r="BI224" s="44">
        <v>9999</v>
      </c>
      <c r="BJ224" s="44">
        <v>9999</v>
      </c>
      <c r="BK224" s="44">
        <v>9999</v>
      </c>
      <c r="BL224" s="44">
        <v>9999</v>
      </c>
      <c r="BM224" s="44">
        <v>9999</v>
      </c>
      <c r="BN224" s="44">
        <v>0</v>
      </c>
      <c r="BO224" s="44">
        <v>-156.2431233689492</v>
      </c>
      <c r="BP224" s="44">
        <v>0</v>
      </c>
      <c r="BQ224" s="44">
        <v>0</v>
      </c>
      <c r="BR224" s="44">
        <v>0</v>
      </c>
      <c r="BS224" s="44">
        <v>0</v>
      </c>
      <c r="BT224" s="44">
        <v>0</v>
      </c>
      <c r="BU224" s="44">
        <v>0</v>
      </c>
      <c r="BV224" s="44">
        <v>0</v>
      </c>
      <c r="BW224" s="44">
        <v>0</v>
      </c>
      <c r="BX224" s="44">
        <v>0</v>
      </c>
      <c r="BY224" s="44">
        <v>0</v>
      </c>
      <c r="BZ224" s="44">
        <v>0</v>
      </c>
      <c r="CA224" s="44">
        <v>0</v>
      </c>
      <c r="CB224" s="44">
        <v>-156.2431233689492</v>
      </c>
      <c r="CC224" s="44">
        <v>0</v>
      </c>
      <c r="CD224" s="257">
        <v>0</v>
      </c>
      <c r="CE224" s="44">
        <v>9999</v>
      </c>
      <c r="CF224" s="44">
        <v>0</v>
      </c>
      <c r="CG224" s="44">
        <v>-2.3116573153760887</v>
      </c>
      <c r="CH224" s="44">
        <v>-2.3116573153760887</v>
      </c>
      <c r="CI224" s="44">
        <v>0</v>
      </c>
      <c r="CJ224" s="44">
        <v>-0.11558286576880437</v>
      </c>
      <c r="CK224" s="44">
        <v>-0.11558286576880437</v>
      </c>
      <c r="CL224" s="44"/>
      <c r="CM224" s="44">
        <v>-19.757754832274252</v>
      </c>
      <c r="CN224" s="44"/>
      <c r="CO224" s="44">
        <v>0</v>
      </c>
      <c r="CP224" s="44">
        <v>0</v>
      </c>
      <c r="CQ224" s="44">
        <v>-156.2431233689492</v>
      </c>
      <c r="CR224" s="44">
        <v>0</v>
      </c>
      <c r="CS224" s="44">
        <v>0</v>
      </c>
      <c r="CT224" s="44">
        <v>-156.2431233689492</v>
      </c>
      <c r="CU224" s="44">
        <v>0</v>
      </c>
      <c r="CV224" s="44">
        <v>9999</v>
      </c>
      <c r="CW224" s="257">
        <v>0</v>
      </c>
      <c r="CX224" s="23"/>
      <c r="CY224" s="23"/>
      <c r="CZ224" s="23"/>
      <c r="DA224" s="23"/>
      <c r="DB224" s="23"/>
      <c r="DC224" s="23"/>
      <c r="DD224" s="23"/>
      <c r="DE224" s="23"/>
      <c r="DF224" s="23"/>
      <c r="DG224" s="23"/>
      <c r="DH224" s="23"/>
      <c r="DI224" s="23"/>
      <c r="DJ224" s="23"/>
      <c r="DK224" s="23"/>
      <c r="DL224" s="23"/>
      <c r="DM224" s="23"/>
      <c r="DN224" s="23"/>
      <c r="DO224" s="23"/>
      <c r="DP224" s="23"/>
      <c r="DQ224" s="23"/>
      <c r="DR224" s="23"/>
      <c r="DS224" s="23"/>
      <c r="DT224" s="23"/>
      <c r="DU224" s="23"/>
      <c r="DV224" s="23"/>
      <c r="DW224" s="23"/>
      <c r="DX224" s="23"/>
      <c r="DY224" s="23"/>
      <c r="DZ224" s="23"/>
      <c r="EA224" s="23"/>
    </row>
    <row r="225" spans="1:131">
      <c r="A225" s="23" t="s">
        <v>822</v>
      </c>
      <c r="B225" s="23"/>
      <c r="C225" s="44">
        <v>0</v>
      </c>
      <c r="D225" s="44">
        <v>0</v>
      </c>
      <c r="E225" s="44">
        <v>-17.7424</v>
      </c>
      <c r="F225" s="44">
        <v>0</v>
      </c>
      <c r="G225" s="44">
        <v>0</v>
      </c>
      <c r="H225" s="44">
        <v>0</v>
      </c>
      <c r="I225" s="44"/>
      <c r="J225" s="44"/>
      <c r="K225" s="44"/>
      <c r="L225" s="44">
        <v>0</v>
      </c>
      <c r="M225" s="44">
        <v>0</v>
      </c>
      <c r="N225" s="44">
        <v>0</v>
      </c>
      <c r="O225" s="44">
        <v>-17.919824150202228</v>
      </c>
      <c r="P225" s="44">
        <v>0</v>
      </c>
      <c r="Q225" s="44">
        <v>0</v>
      </c>
      <c r="R225" s="44">
        <v>0</v>
      </c>
      <c r="S225" s="44">
        <v>0</v>
      </c>
      <c r="T225" s="44">
        <v>0</v>
      </c>
      <c r="U225" s="44">
        <v>0</v>
      </c>
      <c r="V225" s="44">
        <v>0</v>
      </c>
      <c r="W225" s="44">
        <v>0</v>
      </c>
      <c r="X225" s="44">
        <v>0</v>
      </c>
      <c r="Y225" s="44">
        <v>0</v>
      </c>
      <c r="Z225" s="44">
        <v>0</v>
      </c>
      <c r="AA225" s="44">
        <v>0</v>
      </c>
      <c r="AB225" s="44">
        <v>0</v>
      </c>
      <c r="AC225" s="44">
        <v>0</v>
      </c>
      <c r="AD225" s="44">
        <v>0</v>
      </c>
      <c r="AE225" s="44">
        <v>0</v>
      </c>
      <c r="AF225" s="44">
        <v>0</v>
      </c>
      <c r="AG225" s="44">
        <v>0</v>
      </c>
      <c r="AH225" s="44">
        <v>0</v>
      </c>
      <c r="AI225" s="44">
        <v>0</v>
      </c>
      <c r="AJ225" s="44">
        <v>0</v>
      </c>
      <c r="AK225" s="44">
        <v>0</v>
      </c>
      <c r="AL225" s="44">
        <v>0</v>
      </c>
      <c r="AM225" s="44">
        <v>0</v>
      </c>
      <c r="AN225" s="44">
        <v>0</v>
      </c>
      <c r="AO225" s="44">
        <v>0</v>
      </c>
      <c r="AP225" s="44">
        <v>0</v>
      </c>
      <c r="AQ225" s="44">
        <v>0</v>
      </c>
      <c r="AR225" s="44">
        <v>0</v>
      </c>
      <c r="AS225" s="276">
        <v>9999</v>
      </c>
      <c r="AT225" s="44">
        <v>0</v>
      </c>
      <c r="AU225" s="44">
        <v>0</v>
      </c>
      <c r="AV225" s="44">
        <v>0</v>
      </c>
      <c r="AW225" s="44">
        <v>0</v>
      </c>
      <c r="AX225" s="44">
        <v>0</v>
      </c>
      <c r="AY225" s="44">
        <v>0</v>
      </c>
      <c r="AZ225" s="276">
        <v>9999</v>
      </c>
      <c r="BA225" s="44">
        <v>0</v>
      </c>
      <c r="BB225" s="44">
        <v>0</v>
      </c>
      <c r="BC225" s="44">
        <v>0</v>
      </c>
      <c r="BD225" s="44">
        <v>0</v>
      </c>
      <c r="BE225" s="44">
        <v>0</v>
      </c>
      <c r="BF225" s="44">
        <v>0</v>
      </c>
      <c r="BG225" s="44">
        <v>9999</v>
      </c>
      <c r="BH225" s="276">
        <v>9999</v>
      </c>
      <c r="BI225" s="44">
        <v>9999</v>
      </c>
      <c r="BJ225" s="44">
        <v>9999</v>
      </c>
      <c r="BK225" s="44">
        <v>9999</v>
      </c>
      <c r="BL225" s="44">
        <v>9999</v>
      </c>
      <c r="BM225" s="44">
        <v>9999</v>
      </c>
      <c r="BN225" s="44">
        <v>0</v>
      </c>
      <c r="BO225" s="44">
        <v>-141.70887933462839</v>
      </c>
      <c r="BP225" s="44">
        <v>0</v>
      </c>
      <c r="BQ225" s="44">
        <v>0</v>
      </c>
      <c r="BR225" s="44">
        <v>0</v>
      </c>
      <c r="BS225" s="44">
        <v>0</v>
      </c>
      <c r="BT225" s="44">
        <v>0</v>
      </c>
      <c r="BU225" s="44">
        <v>0</v>
      </c>
      <c r="BV225" s="44">
        <v>0</v>
      </c>
      <c r="BW225" s="44">
        <v>0</v>
      </c>
      <c r="BX225" s="44">
        <v>0</v>
      </c>
      <c r="BY225" s="44">
        <v>0</v>
      </c>
      <c r="BZ225" s="44">
        <v>0</v>
      </c>
      <c r="CA225" s="44">
        <v>0</v>
      </c>
      <c r="CB225" s="44">
        <v>-141.70887933462839</v>
      </c>
      <c r="CC225" s="44">
        <v>0</v>
      </c>
      <c r="CD225" s="257">
        <v>0</v>
      </c>
      <c r="CE225" s="44">
        <v>9999</v>
      </c>
      <c r="CF225" s="44">
        <v>0</v>
      </c>
      <c r="CG225" s="44">
        <v>-2.0966194255736608</v>
      </c>
      <c r="CH225" s="44">
        <v>-2.0966194255736608</v>
      </c>
      <c r="CI225" s="44">
        <v>0</v>
      </c>
      <c r="CJ225" s="44">
        <v>-0.10483097127868304</v>
      </c>
      <c r="CK225" s="44">
        <v>-0.10483097127868304</v>
      </c>
      <c r="CL225" s="44"/>
      <c r="CM225" s="44">
        <v>-17.919824150202228</v>
      </c>
      <c r="CN225" s="44"/>
      <c r="CO225" s="44">
        <v>0</v>
      </c>
      <c r="CP225" s="44">
        <v>0</v>
      </c>
      <c r="CQ225" s="44">
        <v>-141.70887933462839</v>
      </c>
      <c r="CR225" s="44">
        <v>0</v>
      </c>
      <c r="CS225" s="44">
        <v>0</v>
      </c>
      <c r="CT225" s="44">
        <v>-141.70887933462839</v>
      </c>
      <c r="CU225" s="44">
        <v>0</v>
      </c>
      <c r="CV225" s="44">
        <v>9999</v>
      </c>
      <c r="CW225" s="257">
        <v>0</v>
      </c>
      <c r="CX225" s="23"/>
      <c r="CY225" s="23"/>
      <c r="CZ225" s="23"/>
      <c r="DA225" s="23"/>
      <c r="DB225" s="23"/>
      <c r="DC225" s="23"/>
      <c r="DD225" s="23"/>
      <c r="DE225" s="23"/>
      <c r="DF225" s="23"/>
      <c r="DG225" s="23"/>
      <c r="DH225" s="23"/>
      <c r="DI225" s="23"/>
      <c r="DJ225" s="23"/>
      <c r="DK225" s="23"/>
      <c r="DL225" s="23"/>
      <c r="DM225" s="23"/>
      <c r="DN225" s="23"/>
      <c r="DO225" s="23"/>
      <c r="DP225" s="23"/>
      <c r="DQ225" s="23"/>
      <c r="DR225" s="23"/>
      <c r="DS225" s="23"/>
      <c r="DT225" s="23"/>
      <c r="DU225" s="23"/>
      <c r="DV225" s="23"/>
      <c r="DW225" s="23"/>
      <c r="DX225" s="23"/>
      <c r="DY225" s="23"/>
      <c r="DZ225" s="23"/>
      <c r="EA225" s="23"/>
    </row>
    <row r="226" spans="1:131">
      <c r="A226" s="23" t="s">
        <v>823</v>
      </c>
      <c r="B226" s="23"/>
      <c r="C226" s="44">
        <v>0</v>
      </c>
      <c r="D226" s="44">
        <v>0</v>
      </c>
      <c r="E226" s="44">
        <v>-14.102933333333333</v>
      </c>
      <c r="F226" s="44">
        <v>0</v>
      </c>
      <c r="G226" s="44">
        <v>0</v>
      </c>
      <c r="H226" s="44">
        <v>0</v>
      </c>
      <c r="I226" s="44"/>
      <c r="J226" s="44"/>
      <c r="K226" s="44"/>
      <c r="L226" s="44">
        <v>0</v>
      </c>
      <c r="M226" s="44">
        <v>0</v>
      </c>
      <c r="N226" s="44">
        <v>0</v>
      </c>
      <c r="O226" s="44">
        <v>-14.24396278605818</v>
      </c>
      <c r="P226" s="44">
        <v>0</v>
      </c>
      <c r="Q226" s="44">
        <v>0</v>
      </c>
      <c r="R226" s="44">
        <v>0</v>
      </c>
      <c r="S226" s="44">
        <v>0</v>
      </c>
      <c r="T226" s="44">
        <v>0</v>
      </c>
      <c r="U226" s="44">
        <v>0</v>
      </c>
      <c r="V226" s="44">
        <v>0</v>
      </c>
      <c r="W226" s="44">
        <v>0</v>
      </c>
      <c r="X226" s="44">
        <v>0</v>
      </c>
      <c r="Y226" s="44">
        <v>0</v>
      </c>
      <c r="Z226" s="44">
        <v>0</v>
      </c>
      <c r="AA226" s="44">
        <v>0</v>
      </c>
      <c r="AB226" s="44">
        <v>0</v>
      </c>
      <c r="AC226" s="44">
        <v>0</v>
      </c>
      <c r="AD226" s="44">
        <v>0</v>
      </c>
      <c r="AE226" s="44">
        <v>0</v>
      </c>
      <c r="AF226" s="44">
        <v>0</v>
      </c>
      <c r="AG226" s="44">
        <v>0</v>
      </c>
      <c r="AH226" s="44">
        <v>0</v>
      </c>
      <c r="AI226" s="44">
        <v>0</v>
      </c>
      <c r="AJ226" s="44">
        <v>0</v>
      </c>
      <c r="AK226" s="44">
        <v>0</v>
      </c>
      <c r="AL226" s="44">
        <v>0</v>
      </c>
      <c r="AM226" s="44">
        <v>0</v>
      </c>
      <c r="AN226" s="44">
        <v>0</v>
      </c>
      <c r="AO226" s="44">
        <v>0</v>
      </c>
      <c r="AP226" s="44">
        <v>0</v>
      </c>
      <c r="AQ226" s="44">
        <v>0</v>
      </c>
      <c r="AR226" s="44">
        <v>0</v>
      </c>
      <c r="AS226" s="276">
        <v>9999</v>
      </c>
      <c r="AT226" s="44">
        <v>0</v>
      </c>
      <c r="AU226" s="44">
        <v>0</v>
      </c>
      <c r="AV226" s="44">
        <v>0</v>
      </c>
      <c r="AW226" s="44">
        <v>0</v>
      </c>
      <c r="AX226" s="44">
        <v>0</v>
      </c>
      <c r="AY226" s="44">
        <v>0</v>
      </c>
      <c r="AZ226" s="276">
        <v>9999</v>
      </c>
      <c r="BA226" s="44">
        <v>0</v>
      </c>
      <c r="BB226" s="44">
        <v>0</v>
      </c>
      <c r="BC226" s="44">
        <v>0</v>
      </c>
      <c r="BD226" s="44">
        <v>0</v>
      </c>
      <c r="BE226" s="44">
        <v>0</v>
      </c>
      <c r="BF226" s="44">
        <v>0</v>
      </c>
      <c r="BG226" s="44">
        <v>9999</v>
      </c>
      <c r="BH226" s="276">
        <v>9999</v>
      </c>
      <c r="BI226" s="44">
        <v>9999</v>
      </c>
      <c r="BJ226" s="44">
        <v>9999</v>
      </c>
      <c r="BK226" s="44">
        <v>9999</v>
      </c>
      <c r="BL226" s="44">
        <v>9999</v>
      </c>
      <c r="BM226" s="44">
        <v>9999</v>
      </c>
      <c r="BN226" s="44">
        <v>0</v>
      </c>
      <c r="BO226" s="44">
        <v>-112.64039126598654</v>
      </c>
      <c r="BP226" s="44">
        <v>0</v>
      </c>
      <c r="BQ226" s="44">
        <v>0</v>
      </c>
      <c r="BR226" s="44">
        <v>0</v>
      </c>
      <c r="BS226" s="44">
        <v>0</v>
      </c>
      <c r="BT226" s="44">
        <v>0</v>
      </c>
      <c r="BU226" s="44">
        <v>0</v>
      </c>
      <c r="BV226" s="44">
        <v>0</v>
      </c>
      <c r="BW226" s="44">
        <v>0</v>
      </c>
      <c r="BX226" s="44">
        <v>0</v>
      </c>
      <c r="BY226" s="44">
        <v>0</v>
      </c>
      <c r="BZ226" s="44">
        <v>0</v>
      </c>
      <c r="CA226" s="44">
        <v>0</v>
      </c>
      <c r="CB226" s="44">
        <v>-112.64039126598654</v>
      </c>
      <c r="CC226" s="44">
        <v>0</v>
      </c>
      <c r="CD226" s="257">
        <v>0</v>
      </c>
      <c r="CE226" s="44">
        <v>9999</v>
      </c>
      <c r="CF226" s="44">
        <v>0</v>
      </c>
      <c r="CG226" s="44">
        <v>-1.6665436459688066</v>
      </c>
      <c r="CH226" s="44">
        <v>-1.6665436459688066</v>
      </c>
      <c r="CI226" s="44">
        <v>0</v>
      </c>
      <c r="CJ226" s="44">
        <v>-8.3327182298440355E-2</v>
      </c>
      <c r="CK226" s="44">
        <v>-8.3327182298440355E-2</v>
      </c>
      <c r="CL226" s="44"/>
      <c r="CM226" s="44">
        <v>-14.24396278605818</v>
      </c>
      <c r="CN226" s="44"/>
      <c r="CO226" s="44">
        <v>0</v>
      </c>
      <c r="CP226" s="44">
        <v>0</v>
      </c>
      <c r="CQ226" s="44">
        <v>-112.64039126598654</v>
      </c>
      <c r="CR226" s="44">
        <v>0</v>
      </c>
      <c r="CS226" s="44">
        <v>0</v>
      </c>
      <c r="CT226" s="44">
        <v>-112.64039126598654</v>
      </c>
      <c r="CU226" s="44">
        <v>0</v>
      </c>
      <c r="CV226" s="44">
        <v>9999</v>
      </c>
      <c r="CW226" s="257">
        <v>0</v>
      </c>
      <c r="CX226" s="23"/>
      <c r="CY226" s="23"/>
      <c r="CZ226" s="23"/>
      <c r="DA226" s="23"/>
      <c r="DB226" s="23"/>
      <c r="DC226" s="23"/>
      <c r="DD226" s="23"/>
      <c r="DE226" s="23"/>
      <c r="DF226" s="23"/>
      <c r="DG226" s="23"/>
      <c r="DH226" s="23"/>
      <c r="DI226" s="23"/>
      <c r="DJ226" s="23"/>
      <c r="DK226" s="23"/>
      <c r="DL226" s="23"/>
      <c r="DM226" s="23"/>
      <c r="DN226" s="23"/>
      <c r="DO226" s="23"/>
      <c r="DP226" s="23"/>
      <c r="DQ226" s="23"/>
      <c r="DR226" s="23"/>
      <c r="DS226" s="23"/>
      <c r="DT226" s="23"/>
      <c r="DU226" s="23"/>
      <c r="DV226" s="23"/>
      <c r="DW226" s="23"/>
      <c r="DX226" s="23"/>
      <c r="DY226" s="23"/>
      <c r="DZ226" s="23"/>
      <c r="EA226" s="23"/>
    </row>
    <row r="227" spans="1:131">
      <c r="A227" s="23" t="s">
        <v>824</v>
      </c>
      <c r="B227" s="23"/>
      <c r="C227" s="44">
        <v>0</v>
      </c>
      <c r="D227" s="44">
        <v>0</v>
      </c>
      <c r="E227" s="44">
        <v>-21.8368</v>
      </c>
      <c r="F227" s="44">
        <v>0</v>
      </c>
      <c r="G227" s="44">
        <v>0</v>
      </c>
      <c r="H227" s="44">
        <v>0</v>
      </c>
      <c r="I227" s="44"/>
      <c r="J227" s="44"/>
      <c r="K227" s="44"/>
      <c r="L227" s="44">
        <v>0</v>
      </c>
      <c r="M227" s="44">
        <v>0</v>
      </c>
      <c r="N227" s="44">
        <v>0</v>
      </c>
      <c r="O227" s="44">
        <v>-22.055168184864282</v>
      </c>
      <c r="P227" s="44">
        <v>0</v>
      </c>
      <c r="Q227" s="44">
        <v>0</v>
      </c>
      <c r="R227" s="44">
        <v>0</v>
      </c>
      <c r="S227" s="44">
        <v>0</v>
      </c>
      <c r="T227" s="44">
        <v>0</v>
      </c>
      <c r="U227" s="44">
        <v>0</v>
      </c>
      <c r="V227" s="44">
        <v>0</v>
      </c>
      <c r="W227" s="44">
        <v>0</v>
      </c>
      <c r="X227" s="44">
        <v>0</v>
      </c>
      <c r="Y227" s="44">
        <v>0</v>
      </c>
      <c r="Z227" s="44">
        <v>0</v>
      </c>
      <c r="AA227" s="44">
        <v>0</v>
      </c>
      <c r="AB227" s="44">
        <v>0</v>
      </c>
      <c r="AC227" s="44">
        <v>0</v>
      </c>
      <c r="AD227" s="44">
        <v>0</v>
      </c>
      <c r="AE227" s="44">
        <v>0</v>
      </c>
      <c r="AF227" s="44">
        <v>0</v>
      </c>
      <c r="AG227" s="44">
        <v>0</v>
      </c>
      <c r="AH227" s="44">
        <v>0</v>
      </c>
      <c r="AI227" s="44">
        <v>0</v>
      </c>
      <c r="AJ227" s="44">
        <v>0</v>
      </c>
      <c r="AK227" s="44">
        <v>0</v>
      </c>
      <c r="AL227" s="44">
        <v>0</v>
      </c>
      <c r="AM227" s="44">
        <v>0</v>
      </c>
      <c r="AN227" s="44">
        <v>0</v>
      </c>
      <c r="AO227" s="44">
        <v>0</v>
      </c>
      <c r="AP227" s="44">
        <v>0</v>
      </c>
      <c r="AQ227" s="44">
        <v>0</v>
      </c>
      <c r="AR227" s="44">
        <v>0</v>
      </c>
      <c r="AS227" s="276">
        <v>9999</v>
      </c>
      <c r="AT227" s="44">
        <v>0</v>
      </c>
      <c r="AU227" s="44">
        <v>0</v>
      </c>
      <c r="AV227" s="44">
        <v>0</v>
      </c>
      <c r="AW227" s="44">
        <v>0</v>
      </c>
      <c r="AX227" s="44">
        <v>0</v>
      </c>
      <c r="AY227" s="44">
        <v>0</v>
      </c>
      <c r="AZ227" s="276">
        <v>9999</v>
      </c>
      <c r="BA227" s="44">
        <v>0</v>
      </c>
      <c r="BB227" s="44">
        <v>0</v>
      </c>
      <c r="BC227" s="44">
        <v>0</v>
      </c>
      <c r="BD227" s="44">
        <v>0</v>
      </c>
      <c r="BE227" s="44">
        <v>0</v>
      </c>
      <c r="BF227" s="44">
        <v>0</v>
      </c>
      <c r="BG227" s="44">
        <v>9999</v>
      </c>
      <c r="BH227" s="276">
        <v>9999</v>
      </c>
      <c r="BI227" s="44">
        <v>9999</v>
      </c>
      <c r="BJ227" s="44">
        <v>9999</v>
      </c>
      <c r="BK227" s="44">
        <v>9999</v>
      </c>
      <c r="BL227" s="44">
        <v>9999</v>
      </c>
      <c r="BM227" s="44">
        <v>9999</v>
      </c>
      <c r="BN227" s="44">
        <v>0</v>
      </c>
      <c r="BO227" s="44">
        <v>-174.41092841184997</v>
      </c>
      <c r="BP227" s="44">
        <v>0</v>
      </c>
      <c r="BQ227" s="44">
        <v>0</v>
      </c>
      <c r="BR227" s="44">
        <v>0</v>
      </c>
      <c r="BS227" s="44">
        <v>0</v>
      </c>
      <c r="BT227" s="44">
        <v>0</v>
      </c>
      <c r="BU227" s="44">
        <v>0</v>
      </c>
      <c r="BV227" s="44">
        <v>0</v>
      </c>
      <c r="BW227" s="44">
        <v>0</v>
      </c>
      <c r="BX227" s="44">
        <v>0</v>
      </c>
      <c r="BY227" s="44">
        <v>0</v>
      </c>
      <c r="BZ227" s="44">
        <v>0</v>
      </c>
      <c r="CA227" s="44">
        <v>0</v>
      </c>
      <c r="CB227" s="44">
        <v>-174.41092841184997</v>
      </c>
      <c r="CC227" s="44">
        <v>0</v>
      </c>
      <c r="CD227" s="257">
        <v>0</v>
      </c>
      <c r="CE227" s="44">
        <v>9999</v>
      </c>
      <c r="CF227" s="44">
        <v>0</v>
      </c>
      <c r="CG227" s="44">
        <v>-2.5804546776291226</v>
      </c>
      <c r="CH227" s="44">
        <v>-2.5804546776291226</v>
      </c>
      <c r="CI227" s="44">
        <v>0</v>
      </c>
      <c r="CJ227" s="44">
        <v>-0.12902273388145605</v>
      </c>
      <c r="CK227" s="44">
        <v>-0.12902273388145605</v>
      </c>
      <c r="CL227" s="44"/>
      <c r="CM227" s="44">
        <v>-22.055168184864282</v>
      </c>
      <c r="CN227" s="44"/>
      <c r="CO227" s="44">
        <v>0</v>
      </c>
      <c r="CP227" s="44">
        <v>0</v>
      </c>
      <c r="CQ227" s="44">
        <v>-174.41092841184997</v>
      </c>
      <c r="CR227" s="44">
        <v>0</v>
      </c>
      <c r="CS227" s="44">
        <v>0</v>
      </c>
      <c r="CT227" s="44">
        <v>-174.41092841184997</v>
      </c>
      <c r="CU227" s="44">
        <v>0</v>
      </c>
      <c r="CV227" s="44">
        <v>9999</v>
      </c>
      <c r="CW227" s="257">
        <v>0</v>
      </c>
      <c r="CX227" s="23"/>
      <c r="CY227" s="23"/>
      <c r="CZ227" s="23"/>
      <c r="DA227" s="23"/>
      <c r="DB227" s="23"/>
      <c r="DC227" s="23"/>
      <c r="DD227" s="23"/>
      <c r="DE227" s="23"/>
      <c r="DF227" s="23"/>
      <c r="DG227" s="23"/>
      <c r="DH227" s="23"/>
      <c r="DI227" s="23"/>
      <c r="DJ227" s="23"/>
      <c r="DK227" s="23"/>
      <c r="DL227" s="23"/>
      <c r="DM227" s="23"/>
      <c r="DN227" s="23"/>
      <c r="DO227" s="23"/>
      <c r="DP227" s="23"/>
      <c r="DQ227" s="23"/>
      <c r="DR227" s="23"/>
      <c r="DS227" s="23"/>
      <c r="DT227" s="23"/>
      <c r="DU227" s="23"/>
      <c r="DV227" s="23"/>
      <c r="DW227" s="23"/>
      <c r="DX227" s="23"/>
      <c r="DY227" s="23"/>
      <c r="DZ227" s="23"/>
      <c r="EA227" s="23"/>
    </row>
    <row r="228" spans="1:131">
      <c r="A228" s="23" t="s">
        <v>825</v>
      </c>
      <c r="B228" s="23"/>
      <c r="C228" s="44">
        <v>0</v>
      </c>
      <c r="D228" s="44">
        <v>0</v>
      </c>
      <c r="E228" s="44">
        <v>-17.7424</v>
      </c>
      <c r="F228" s="44">
        <v>0</v>
      </c>
      <c r="G228" s="44">
        <v>0</v>
      </c>
      <c r="H228" s="44">
        <v>0</v>
      </c>
      <c r="I228" s="44"/>
      <c r="J228" s="44"/>
      <c r="K228" s="44"/>
      <c r="L228" s="44">
        <v>0</v>
      </c>
      <c r="M228" s="44">
        <v>0</v>
      </c>
      <c r="N228" s="44">
        <v>0</v>
      </c>
      <c r="O228" s="44">
        <v>-17.919823966621728</v>
      </c>
      <c r="P228" s="44">
        <v>0</v>
      </c>
      <c r="Q228" s="44">
        <v>0</v>
      </c>
      <c r="R228" s="44">
        <v>0</v>
      </c>
      <c r="S228" s="44">
        <v>0</v>
      </c>
      <c r="T228" s="44">
        <v>0</v>
      </c>
      <c r="U228" s="44">
        <v>0</v>
      </c>
      <c r="V228" s="44">
        <v>0</v>
      </c>
      <c r="W228" s="44">
        <v>0</v>
      </c>
      <c r="X228" s="44">
        <v>0</v>
      </c>
      <c r="Y228" s="44">
        <v>0</v>
      </c>
      <c r="Z228" s="44">
        <v>0</v>
      </c>
      <c r="AA228" s="44">
        <v>0</v>
      </c>
      <c r="AB228" s="44">
        <v>0</v>
      </c>
      <c r="AC228" s="44">
        <v>0</v>
      </c>
      <c r="AD228" s="44">
        <v>0</v>
      </c>
      <c r="AE228" s="44">
        <v>0</v>
      </c>
      <c r="AF228" s="44">
        <v>0</v>
      </c>
      <c r="AG228" s="44">
        <v>0</v>
      </c>
      <c r="AH228" s="44">
        <v>0</v>
      </c>
      <c r="AI228" s="44">
        <v>0</v>
      </c>
      <c r="AJ228" s="44">
        <v>0</v>
      </c>
      <c r="AK228" s="44">
        <v>0</v>
      </c>
      <c r="AL228" s="44">
        <v>0</v>
      </c>
      <c r="AM228" s="44">
        <v>0</v>
      </c>
      <c r="AN228" s="44">
        <v>0</v>
      </c>
      <c r="AO228" s="44">
        <v>0</v>
      </c>
      <c r="AP228" s="44">
        <v>0</v>
      </c>
      <c r="AQ228" s="44">
        <v>0</v>
      </c>
      <c r="AR228" s="44">
        <v>0</v>
      </c>
      <c r="AS228" s="276">
        <v>9999</v>
      </c>
      <c r="AT228" s="44">
        <v>0</v>
      </c>
      <c r="AU228" s="44">
        <v>0</v>
      </c>
      <c r="AV228" s="44">
        <v>0</v>
      </c>
      <c r="AW228" s="44">
        <v>0</v>
      </c>
      <c r="AX228" s="44">
        <v>0</v>
      </c>
      <c r="AY228" s="44">
        <v>0</v>
      </c>
      <c r="AZ228" s="276">
        <v>9999</v>
      </c>
      <c r="BA228" s="44">
        <v>0</v>
      </c>
      <c r="BB228" s="44">
        <v>0</v>
      </c>
      <c r="BC228" s="44">
        <v>0</v>
      </c>
      <c r="BD228" s="44">
        <v>0</v>
      </c>
      <c r="BE228" s="44">
        <v>0</v>
      </c>
      <c r="BF228" s="44">
        <v>0</v>
      </c>
      <c r="BG228" s="44">
        <v>9999</v>
      </c>
      <c r="BH228" s="276">
        <v>9999</v>
      </c>
      <c r="BI228" s="44">
        <v>9999</v>
      </c>
      <c r="BJ228" s="44">
        <v>9999</v>
      </c>
      <c r="BK228" s="44">
        <v>9999</v>
      </c>
      <c r="BL228" s="44">
        <v>9999</v>
      </c>
      <c r="BM228" s="44">
        <v>9999</v>
      </c>
      <c r="BN228" s="44">
        <v>0</v>
      </c>
      <c r="BO228" s="44">
        <v>-140.98605379419951</v>
      </c>
      <c r="BP228" s="44">
        <v>0</v>
      </c>
      <c r="BQ228" s="44">
        <v>0</v>
      </c>
      <c r="BR228" s="44">
        <v>0</v>
      </c>
      <c r="BS228" s="44">
        <v>0</v>
      </c>
      <c r="BT228" s="44">
        <v>0</v>
      </c>
      <c r="BU228" s="44">
        <v>0</v>
      </c>
      <c r="BV228" s="44">
        <v>0</v>
      </c>
      <c r="BW228" s="44">
        <v>0</v>
      </c>
      <c r="BX228" s="44">
        <v>0</v>
      </c>
      <c r="BY228" s="44">
        <v>0</v>
      </c>
      <c r="BZ228" s="44">
        <v>0</v>
      </c>
      <c r="CA228" s="44">
        <v>0</v>
      </c>
      <c r="CB228" s="44">
        <v>-140.98605379419951</v>
      </c>
      <c r="CC228" s="44">
        <v>0</v>
      </c>
      <c r="CD228" s="257">
        <v>0</v>
      </c>
      <c r="CE228" s="44">
        <v>9999</v>
      </c>
      <c r="CF228" s="44">
        <v>0</v>
      </c>
      <c r="CG228" s="44">
        <v>-2.0966194040947452</v>
      </c>
      <c r="CH228" s="44">
        <v>-2.0966194040947452</v>
      </c>
      <c r="CI228" s="44">
        <v>0</v>
      </c>
      <c r="CJ228" s="44">
        <v>-0.10483097020473707</v>
      </c>
      <c r="CK228" s="44">
        <v>-0.10483097020473707</v>
      </c>
      <c r="CL228" s="44"/>
      <c r="CM228" s="44">
        <v>-17.919823966621728</v>
      </c>
      <c r="CN228" s="44"/>
      <c r="CO228" s="44">
        <v>0</v>
      </c>
      <c r="CP228" s="44">
        <v>0</v>
      </c>
      <c r="CQ228" s="44">
        <v>-140.98605379419951</v>
      </c>
      <c r="CR228" s="44">
        <v>0</v>
      </c>
      <c r="CS228" s="44">
        <v>0</v>
      </c>
      <c r="CT228" s="44">
        <v>-140.98605379419951</v>
      </c>
      <c r="CU228" s="44">
        <v>0</v>
      </c>
      <c r="CV228" s="44">
        <v>9999</v>
      </c>
      <c r="CW228" s="257">
        <v>0</v>
      </c>
      <c r="CX228" s="23"/>
      <c r="CY228" s="23"/>
      <c r="CZ228" s="23"/>
      <c r="DA228" s="23"/>
      <c r="DB228" s="23"/>
      <c r="DC228" s="23"/>
      <c r="DD228" s="23"/>
      <c r="DE228" s="23"/>
      <c r="DF228" s="23"/>
      <c r="DG228" s="23"/>
      <c r="DH228" s="23"/>
      <c r="DI228" s="23"/>
      <c r="DJ228" s="23"/>
      <c r="DK228" s="23"/>
      <c r="DL228" s="23"/>
      <c r="DM228" s="23"/>
      <c r="DN228" s="23"/>
      <c r="DO228" s="23"/>
      <c r="DP228" s="23"/>
      <c r="DQ228" s="23"/>
      <c r="DR228" s="23"/>
      <c r="DS228" s="23"/>
      <c r="DT228" s="23"/>
      <c r="DU228" s="23"/>
      <c r="DV228" s="23"/>
      <c r="DW228" s="23"/>
      <c r="DX228" s="23"/>
      <c r="DY228" s="23"/>
      <c r="DZ228" s="23"/>
      <c r="EA228" s="23"/>
    </row>
    <row r="229" spans="1:131">
      <c r="A229" s="23" t="s">
        <v>826</v>
      </c>
      <c r="B229" s="23"/>
      <c r="C229" s="44">
        <v>0</v>
      </c>
      <c r="D229" s="44">
        <v>0</v>
      </c>
      <c r="E229" s="44">
        <v>-26.841066666666666</v>
      </c>
      <c r="F229" s="44">
        <v>0</v>
      </c>
      <c r="G229" s="44">
        <v>0</v>
      </c>
      <c r="H229" s="44">
        <v>0</v>
      </c>
      <c r="I229" s="44"/>
      <c r="J229" s="44"/>
      <c r="K229" s="44"/>
      <c r="L229" s="44">
        <v>0</v>
      </c>
      <c r="M229" s="44">
        <v>0</v>
      </c>
      <c r="N229" s="44">
        <v>0</v>
      </c>
      <c r="O229" s="44">
        <v>-27.109477282837997</v>
      </c>
      <c r="P229" s="44">
        <v>0</v>
      </c>
      <c r="Q229" s="44">
        <v>0</v>
      </c>
      <c r="R229" s="44">
        <v>0</v>
      </c>
      <c r="S229" s="44">
        <v>0</v>
      </c>
      <c r="T229" s="44">
        <v>0</v>
      </c>
      <c r="U229" s="44">
        <v>0</v>
      </c>
      <c r="V229" s="44">
        <v>0</v>
      </c>
      <c r="W229" s="44">
        <v>0</v>
      </c>
      <c r="X229" s="44">
        <v>0</v>
      </c>
      <c r="Y229" s="44">
        <v>0</v>
      </c>
      <c r="Z229" s="44">
        <v>0</v>
      </c>
      <c r="AA229" s="44">
        <v>0</v>
      </c>
      <c r="AB229" s="44">
        <v>0</v>
      </c>
      <c r="AC229" s="44">
        <v>0</v>
      </c>
      <c r="AD229" s="44">
        <v>0</v>
      </c>
      <c r="AE229" s="44">
        <v>0</v>
      </c>
      <c r="AF229" s="44">
        <v>0</v>
      </c>
      <c r="AG229" s="44">
        <v>0</v>
      </c>
      <c r="AH229" s="44">
        <v>0</v>
      </c>
      <c r="AI229" s="44">
        <v>0</v>
      </c>
      <c r="AJ229" s="44">
        <v>0</v>
      </c>
      <c r="AK229" s="44">
        <v>0</v>
      </c>
      <c r="AL229" s="44">
        <v>0</v>
      </c>
      <c r="AM229" s="44">
        <v>0</v>
      </c>
      <c r="AN229" s="44">
        <v>0</v>
      </c>
      <c r="AO229" s="44">
        <v>0</v>
      </c>
      <c r="AP229" s="44">
        <v>0</v>
      </c>
      <c r="AQ229" s="44">
        <v>0</v>
      </c>
      <c r="AR229" s="44">
        <v>0</v>
      </c>
      <c r="AS229" s="276">
        <v>9999</v>
      </c>
      <c r="AT229" s="44">
        <v>0</v>
      </c>
      <c r="AU229" s="44">
        <v>0</v>
      </c>
      <c r="AV229" s="44">
        <v>0</v>
      </c>
      <c r="AW229" s="44">
        <v>0</v>
      </c>
      <c r="AX229" s="44">
        <v>0</v>
      </c>
      <c r="AY229" s="44">
        <v>0</v>
      </c>
      <c r="AZ229" s="276">
        <v>9999</v>
      </c>
      <c r="BA229" s="44">
        <v>0</v>
      </c>
      <c r="BB229" s="44">
        <v>0</v>
      </c>
      <c r="BC229" s="44">
        <v>0</v>
      </c>
      <c r="BD229" s="44">
        <v>0</v>
      </c>
      <c r="BE229" s="44">
        <v>0</v>
      </c>
      <c r="BF229" s="44">
        <v>0</v>
      </c>
      <c r="BG229" s="44">
        <v>9999</v>
      </c>
      <c r="BH229" s="276">
        <v>9999</v>
      </c>
      <c r="BI229" s="44">
        <v>9999</v>
      </c>
      <c r="BJ229" s="44">
        <v>9999</v>
      </c>
      <c r="BK229" s="44">
        <v>9999</v>
      </c>
      <c r="BL229" s="44">
        <v>9999</v>
      </c>
      <c r="BM229" s="44">
        <v>9999</v>
      </c>
      <c r="BN229" s="44">
        <v>0</v>
      </c>
      <c r="BO229" s="44">
        <v>-213.28659420148131</v>
      </c>
      <c r="BP229" s="44">
        <v>0</v>
      </c>
      <c r="BQ229" s="44">
        <v>0</v>
      </c>
      <c r="BR229" s="44">
        <v>0</v>
      </c>
      <c r="BS229" s="44">
        <v>0</v>
      </c>
      <c r="BT229" s="44">
        <v>0</v>
      </c>
      <c r="BU229" s="44">
        <v>0</v>
      </c>
      <c r="BV229" s="44">
        <v>0</v>
      </c>
      <c r="BW229" s="44">
        <v>0</v>
      </c>
      <c r="BX229" s="44">
        <v>0</v>
      </c>
      <c r="BY229" s="44">
        <v>0</v>
      </c>
      <c r="BZ229" s="44">
        <v>0</v>
      </c>
      <c r="CA229" s="44">
        <v>0</v>
      </c>
      <c r="CB229" s="44">
        <v>-213.28659420148131</v>
      </c>
      <c r="CC229" s="44">
        <v>0</v>
      </c>
      <c r="CD229" s="257">
        <v>0</v>
      </c>
      <c r="CE229" s="44">
        <v>9999</v>
      </c>
      <c r="CF229" s="44">
        <v>0</v>
      </c>
      <c r="CG229" s="44">
        <v>-3.1718088420920405</v>
      </c>
      <c r="CH229" s="44">
        <v>-3.1718088420920405</v>
      </c>
      <c r="CI229" s="44">
        <v>0</v>
      </c>
      <c r="CJ229" s="44">
        <v>-0.15859044210460221</v>
      </c>
      <c r="CK229" s="44">
        <v>-0.15859044210460221</v>
      </c>
      <c r="CL229" s="44"/>
      <c r="CM229" s="44">
        <v>-27.109477282837997</v>
      </c>
      <c r="CN229" s="44"/>
      <c r="CO229" s="44">
        <v>0</v>
      </c>
      <c r="CP229" s="44">
        <v>0</v>
      </c>
      <c r="CQ229" s="44">
        <v>-213.28659420148131</v>
      </c>
      <c r="CR229" s="44">
        <v>0</v>
      </c>
      <c r="CS229" s="44">
        <v>0</v>
      </c>
      <c r="CT229" s="44">
        <v>-213.28659420148131</v>
      </c>
      <c r="CU229" s="44">
        <v>0</v>
      </c>
      <c r="CV229" s="44">
        <v>9999</v>
      </c>
      <c r="CW229" s="257">
        <v>0</v>
      </c>
      <c r="CX229" s="23"/>
      <c r="CY229" s="23"/>
      <c r="CZ229" s="23"/>
      <c r="DA229" s="23"/>
      <c r="DB229" s="23"/>
      <c r="DC229" s="23"/>
      <c r="DD229" s="23"/>
      <c r="DE229" s="23"/>
      <c r="DF229" s="23"/>
      <c r="DG229" s="23"/>
      <c r="DH229" s="23"/>
      <c r="DI229" s="23"/>
      <c r="DJ229" s="23"/>
      <c r="DK229" s="23"/>
      <c r="DL229" s="23"/>
      <c r="DM229" s="23"/>
      <c r="DN229" s="23"/>
      <c r="DO229" s="23"/>
      <c r="DP229" s="23"/>
      <c r="DQ229" s="23"/>
      <c r="DR229" s="23"/>
      <c r="DS229" s="23"/>
      <c r="DT229" s="23"/>
      <c r="DU229" s="23"/>
      <c r="DV229" s="23"/>
      <c r="DW229" s="23"/>
      <c r="DX229" s="23"/>
      <c r="DY229" s="23"/>
      <c r="DZ229" s="23"/>
      <c r="EA229" s="23"/>
    </row>
    <row r="230" spans="1:131">
      <c r="A230" s="23" t="s">
        <v>827</v>
      </c>
      <c r="B230" s="23"/>
      <c r="C230" s="44">
        <v>0</v>
      </c>
      <c r="D230" s="44">
        <v>0</v>
      </c>
      <c r="E230" s="44">
        <v>-18.197333333333333</v>
      </c>
      <c r="F230" s="44">
        <v>0</v>
      </c>
      <c r="G230" s="44">
        <v>0</v>
      </c>
      <c r="H230" s="44">
        <v>0</v>
      </c>
      <c r="I230" s="44"/>
      <c r="J230" s="44"/>
      <c r="K230" s="44"/>
      <c r="L230" s="44">
        <v>0</v>
      </c>
      <c r="M230" s="44">
        <v>0</v>
      </c>
      <c r="N230" s="44">
        <v>0</v>
      </c>
      <c r="O230" s="44">
        <v>-18.379306546847221</v>
      </c>
      <c r="P230" s="44">
        <v>0</v>
      </c>
      <c r="Q230" s="44">
        <v>0</v>
      </c>
      <c r="R230" s="44">
        <v>0</v>
      </c>
      <c r="S230" s="44">
        <v>0</v>
      </c>
      <c r="T230" s="44">
        <v>0</v>
      </c>
      <c r="U230" s="44">
        <v>0</v>
      </c>
      <c r="V230" s="44">
        <v>0</v>
      </c>
      <c r="W230" s="44">
        <v>0</v>
      </c>
      <c r="X230" s="44">
        <v>0</v>
      </c>
      <c r="Y230" s="44">
        <v>0</v>
      </c>
      <c r="Z230" s="44">
        <v>0</v>
      </c>
      <c r="AA230" s="44">
        <v>0</v>
      </c>
      <c r="AB230" s="44">
        <v>0</v>
      </c>
      <c r="AC230" s="44">
        <v>0</v>
      </c>
      <c r="AD230" s="44">
        <v>0</v>
      </c>
      <c r="AE230" s="44">
        <v>0</v>
      </c>
      <c r="AF230" s="44">
        <v>0</v>
      </c>
      <c r="AG230" s="44">
        <v>0</v>
      </c>
      <c r="AH230" s="44">
        <v>0</v>
      </c>
      <c r="AI230" s="44">
        <v>0</v>
      </c>
      <c r="AJ230" s="44">
        <v>0</v>
      </c>
      <c r="AK230" s="44">
        <v>0</v>
      </c>
      <c r="AL230" s="44">
        <v>0</v>
      </c>
      <c r="AM230" s="44">
        <v>0</v>
      </c>
      <c r="AN230" s="44">
        <v>0</v>
      </c>
      <c r="AO230" s="44">
        <v>0</v>
      </c>
      <c r="AP230" s="44">
        <v>0</v>
      </c>
      <c r="AQ230" s="44">
        <v>0</v>
      </c>
      <c r="AR230" s="44">
        <v>0</v>
      </c>
      <c r="AS230" s="276">
        <v>9999</v>
      </c>
      <c r="AT230" s="44">
        <v>0</v>
      </c>
      <c r="AU230" s="44">
        <v>0</v>
      </c>
      <c r="AV230" s="44">
        <v>0</v>
      </c>
      <c r="AW230" s="44">
        <v>0</v>
      </c>
      <c r="AX230" s="44">
        <v>0</v>
      </c>
      <c r="AY230" s="44">
        <v>0</v>
      </c>
      <c r="AZ230" s="276">
        <v>9999</v>
      </c>
      <c r="BA230" s="44">
        <v>0</v>
      </c>
      <c r="BB230" s="44">
        <v>0</v>
      </c>
      <c r="BC230" s="44">
        <v>0</v>
      </c>
      <c r="BD230" s="44">
        <v>0</v>
      </c>
      <c r="BE230" s="44">
        <v>0</v>
      </c>
      <c r="BF230" s="44">
        <v>0</v>
      </c>
      <c r="BG230" s="44">
        <v>9999</v>
      </c>
      <c r="BH230" s="276">
        <v>9999</v>
      </c>
      <c r="BI230" s="44">
        <v>9999</v>
      </c>
      <c r="BJ230" s="44">
        <v>9999</v>
      </c>
      <c r="BK230" s="44">
        <v>9999</v>
      </c>
      <c r="BL230" s="44">
        <v>9999</v>
      </c>
      <c r="BM230" s="44">
        <v>9999</v>
      </c>
      <c r="BN230" s="44">
        <v>0</v>
      </c>
      <c r="BO230" s="44">
        <v>-145.01194406935201</v>
      </c>
      <c r="BP230" s="44">
        <v>0</v>
      </c>
      <c r="BQ230" s="44">
        <v>0</v>
      </c>
      <c r="BR230" s="44">
        <v>0</v>
      </c>
      <c r="BS230" s="44">
        <v>0</v>
      </c>
      <c r="BT230" s="44">
        <v>0</v>
      </c>
      <c r="BU230" s="44">
        <v>0</v>
      </c>
      <c r="BV230" s="44">
        <v>0</v>
      </c>
      <c r="BW230" s="44">
        <v>0</v>
      </c>
      <c r="BX230" s="44">
        <v>0</v>
      </c>
      <c r="BY230" s="44">
        <v>0</v>
      </c>
      <c r="BZ230" s="44">
        <v>0</v>
      </c>
      <c r="CA230" s="44">
        <v>0</v>
      </c>
      <c r="CB230" s="44">
        <v>-145.01194406935201</v>
      </c>
      <c r="CC230" s="44">
        <v>0</v>
      </c>
      <c r="CD230" s="257">
        <v>0</v>
      </c>
      <c r="CE230" s="44">
        <v>9999</v>
      </c>
      <c r="CF230" s="44">
        <v>0</v>
      </c>
      <c r="CG230" s="44">
        <v>-2.1503788659811263</v>
      </c>
      <c r="CH230" s="44">
        <v>-2.1503788659811263</v>
      </c>
      <c r="CI230" s="44">
        <v>0</v>
      </c>
      <c r="CJ230" s="44">
        <v>-0.10751894329905623</v>
      </c>
      <c r="CK230" s="44">
        <v>-0.10751894329905623</v>
      </c>
      <c r="CL230" s="44"/>
      <c r="CM230" s="44">
        <v>-18.379306546847221</v>
      </c>
      <c r="CN230" s="44"/>
      <c r="CO230" s="44">
        <v>0</v>
      </c>
      <c r="CP230" s="44">
        <v>0</v>
      </c>
      <c r="CQ230" s="44">
        <v>-145.01194406935201</v>
      </c>
      <c r="CR230" s="44">
        <v>0</v>
      </c>
      <c r="CS230" s="44">
        <v>0</v>
      </c>
      <c r="CT230" s="44">
        <v>-145.01194406935201</v>
      </c>
      <c r="CU230" s="44">
        <v>0</v>
      </c>
      <c r="CV230" s="44">
        <v>9999</v>
      </c>
      <c r="CW230" s="257">
        <v>0</v>
      </c>
      <c r="CX230" s="23"/>
      <c r="CY230" s="23"/>
      <c r="CZ230" s="23"/>
      <c r="DA230" s="23"/>
      <c r="DB230" s="23"/>
      <c r="DC230" s="23"/>
      <c r="DD230" s="23"/>
      <c r="DE230" s="23"/>
      <c r="DF230" s="23"/>
      <c r="DG230" s="23"/>
      <c r="DH230" s="23"/>
      <c r="DI230" s="23"/>
      <c r="DJ230" s="23"/>
      <c r="DK230" s="23"/>
      <c r="DL230" s="23"/>
      <c r="DM230" s="23"/>
      <c r="DN230" s="23"/>
      <c r="DO230" s="23"/>
      <c r="DP230" s="23"/>
      <c r="DQ230" s="23"/>
      <c r="DR230" s="23"/>
      <c r="DS230" s="23"/>
      <c r="DT230" s="23"/>
      <c r="DU230" s="23"/>
      <c r="DV230" s="23"/>
      <c r="DW230" s="23"/>
      <c r="DX230" s="23"/>
      <c r="DY230" s="23"/>
      <c r="DZ230" s="23"/>
      <c r="EA230" s="23"/>
    </row>
    <row r="231" spans="1:131">
      <c r="A231" s="23" t="s">
        <v>828</v>
      </c>
      <c r="B231" s="23"/>
      <c r="C231" s="44">
        <v>0</v>
      </c>
      <c r="D231" s="44">
        <v>0</v>
      </c>
      <c r="E231" s="44">
        <v>-32.755199999999995</v>
      </c>
      <c r="F231" s="44">
        <v>0</v>
      </c>
      <c r="G231" s="44">
        <v>0</v>
      </c>
      <c r="H231" s="44">
        <v>0</v>
      </c>
      <c r="I231" s="44"/>
      <c r="J231" s="44"/>
      <c r="K231" s="44"/>
      <c r="L231" s="44">
        <v>0</v>
      </c>
      <c r="M231" s="44">
        <v>0</v>
      </c>
      <c r="N231" s="44">
        <v>0</v>
      </c>
      <c r="O231" s="44">
        <v>-33.082751568650004</v>
      </c>
      <c r="P231" s="44">
        <v>0</v>
      </c>
      <c r="Q231" s="44">
        <v>0</v>
      </c>
      <c r="R231" s="44">
        <v>0</v>
      </c>
      <c r="S231" s="44">
        <v>0</v>
      </c>
      <c r="T231" s="44">
        <v>0</v>
      </c>
      <c r="U231" s="44">
        <v>0</v>
      </c>
      <c r="V231" s="44">
        <v>0</v>
      </c>
      <c r="W231" s="44">
        <v>0</v>
      </c>
      <c r="X231" s="44">
        <v>0</v>
      </c>
      <c r="Y231" s="44">
        <v>0</v>
      </c>
      <c r="Z231" s="44">
        <v>0</v>
      </c>
      <c r="AA231" s="44">
        <v>0</v>
      </c>
      <c r="AB231" s="44">
        <v>0</v>
      </c>
      <c r="AC231" s="44">
        <v>0</v>
      </c>
      <c r="AD231" s="44">
        <v>0</v>
      </c>
      <c r="AE231" s="44">
        <v>0</v>
      </c>
      <c r="AF231" s="44">
        <v>0</v>
      </c>
      <c r="AG231" s="44">
        <v>0</v>
      </c>
      <c r="AH231" s="44">
        <v>0</v>
      </c>
      <c r="AI231" s="44">
        <v>0</v>
      </c>
      <c r="AJ231" s="44">
        <v>0</v>
      </c>
      <c r="AK231" s="44">
        <v>0</v>
      </c>
      <c r="AL231" s="44">
        <v>0</v>
      </c>
      <c r="AM231" s="44">
        <v>0</v>
      </c>
      <c r="AN231" s="44">
        <v>0</v>
      </c>
      <c r="AO231" s="44">
        <v>0</v>
      </c>
      <c r="AP231" s="44">
        <v>0</v>
      </c>
      <c r="AQ231" s="44">
        <v>0</v>
      </c>
      <c r="AR231" s="44">
        <v>0</v>
      </c>
      <c r="AS231" s="276">
        <v>9999</v>
      </c>
      <c r="AT231" s="44">
        <v>0</v>
      </c>
      <c r="AU231" s="44">
        <v>0</v>
      </c>
      <c r="AV231" s="44">
        <v>0</v>
      </c>
      <c r="AW231" s="44">
        <v>0</v>
      </c>
      <c r="AX231" s="44">
        <v>0</v>
      </c>
      <c r="AY231" s="44">
        <v>0</v>
      </c>
      <c r="AZ231" s="276">
        <v>9999</v>
      </c>
      <c r="BA231" s="44">
        <v>0</v>
      </c>
      <c r="BB231" s="44">
        <v>0</v>
      </c>
      <c r="BC231" s="44">
        <v>0</v>
      </c>
      <c r="BD231" s="44">
        <v>0</v>
      </c>
      <c r="BE231" s="44">
        <v>0</v>
      </c>
      <c r="BF231" s="44">
        <v>0</v>
      </c>
      <c r="BG231" s="44">
        <v>9999</v>
      </c>
      <c r="BH231" s="276">
        <v>9999</v>
      </c>
      <c r="BI231" s="44">
        <v>9999</v>
      </c>
      <c r="BJ231" s="44">
        <v>9999</v>
      </c>
      <c r="BK231" s="44">
        <v>9999</v>
      </c>
      <c r="BL231" s="44">
        <v>9999</v>
      </c>
      <c r="BM231" s="44">
        <v>9999</v>
      </c>
      <c r="BN231" s="44">
        <v>0</v>
      </c>
      <c r="BO231" s="44">
        <v>-256.80169260694032</v>
      </c>
      <c r="BP231" s="44">
        <v>0</v>
      </c>
      <c r="BQ231" s="44">
        <v>0</v>
      </c>
      <c r="BR231" s="44">
        <v>0</v>
      </c>
      <c r="BS231" s="44">
        <v>0</v>
      </c>
      <c r="BT231" s="44">
        <v>0</v>
      </c>
      <c r="BU231" s="44">
        <v>0</v>
      </c>
      <c r="BV231" s="44">
        <v>0</v>
      </c>
      <c r="BW231" s="44">
        <v>0</v>
      </c>
      <c r="BX231" s="44">
        <v>0</v>
      </c>
      <c r="BY231" s="44">
        <v>0</v>
      </c>
      <c r="BZ231" s="44">
        <v>0</v>
      </c>
      <c r="CA231" s="44">
        <v>0</v>
      </c>
      <c r="CB231" s="44">
        <v>-256.80169260694032</v>
      </c>
      <c r="CC231" s="44">
        <v>0</v>
      </c>
      <c r="CD231" s="257">
        <v>0</v>
      </c>
      <c r="CE231" s="44">
        <v>9999</v>
      </c>
      <c r="CF231" s="44">
        <v>0</v>
      </c>
      <c r="CG231" s="44">
        <v>-3.8706819335320604</v>
      </c>
      <c r="CH231" s="44">
        <v>-3.8706819335320604</v>
      </c>
      <c r="CI231" s="44">
        <v>0</v>
      </c>
      <c r="CJ231" s="44">
        <v>-0.19353409667660249</v>
      </c>
      <c r="CK231" s="44">
        <v>-0.19353409667660249</v>
      </c>
      <c r="CL231" s="44"/>
      <c r="CM231" s="44">
        <v>-33.082751568650004</v>
      </c>
      <c r="CN231" s="44"/>
      <c r="CO231" s="44">
        <v>0</v>
      </c>
      <c r="CP231" s="44">
        <v>0</v>
      </c>
      <c r="CQ231" s="44">
        <v>-256.80169260694032</v>
      </c>
      <c r="CR231" s="44">
        <v>0</v>
      </c>
      <c r="CS231" s="44">
        <v>0</v>
      </c>
      <c r="CT231" s="44">
        <v>-256.80169260694032</v>
      </c>
      <c r="CU231" s="44">
        <v>0</v>
      </c>
      <c r="CV231" s="44">
        <v>9999</v>
      </c>
      <c r="CW231" s="257">
        <v>0</v>
      </c>
      <c r="CX231" s="23"/>
      <c r="CY231" s="23"/>
      <c r="CZ231" s="23"/>
      <c r="DA231" s="23"/>
      <c r="DB231" s="23"/>
      <c r="DC231" s="23"/>
      <c r="DD231" s="23"/>
      <c r="DE231" s="23"/>
      <c r="DF231" s="23"/>
      <c r="DG231" s="23"/>
      <c r="DH231" s="23"/>
      <c r="DI231" s="23"/>
      <c r="DJ231" s="23"/>
      <c r="DK231" s="23"/>
      <c r="DL231" s="23"/>
      <c r="DM231" s="23"/>
      <c r="DN231" s="23"/>
      <c r="DO231" s="23"/>
      <c r="DP231" s="23"/>
      <c r="DQ231" s="23"/>
      <c r="DR231" s="23"/>
      <c r="DS231" s="23"/>
      <c r="DT231" s="23"/>
      <c r="DU231" s="23"/>
      <c r="DV231" s="23"/>
      <c r="DW231" s="23"/>
      <c r="DX231" s="23"/>
      <c r="DY231" s="23"/>
      <c r="DZ231" s="23"/>
      <c r="EA231" s="23"/>
    </row>
    <row r="232" spans="1:131">
      <c r="A232" s="23" t="s">
        <v>829</v>
      </c>
      <c r="B232" s="23"/>
      <c r="C232" s="44">
        <v>0</v>
      </c>
      <c r="D232" s="44">
        <v>0</v>
      </c>
      <c r="E232" s="44">
        <v>-18.197333333333333</v>
      </c>
      <c r="F232" s="44">
        <v>0</v>
      </c>
      <c r="G232" s="44">
        <v>0</v>
      </c>
      <c r="H232" s="44">
        <v>0</v>
      </c>
      <c r="I232" s="44"/>
      <c r="J232" s="44"/>
      <c r="K232" s="44"/>
      <c r="L232" s="44">
        <v>0</v>
      </c>
      <c r="M232" s="44">
        <v>0</v>
      </c>
      <c r="N232" s="44">
        <v>0</v>
      </c>
      <c r="O232" s="44">
        <v>-18.379306666666665</v>
      </c>
      <c r="P232" s="44">
        <v>0</v>
      </c>
      <c r="Q232" s="44">
        <v>0</v>
      </c>
      <c r="R232" s="44">
        <v>0</v>
      </c>
      <c r="S232" s="44">
        <v>0</v>
      </c>
      <c r="T232" s="44">
        <v>0</v>
      </c>
      <c r="U232" s="44">
        <v>0</v>
      </c>
      <c r="V232" s="44">
        <v>0</v>
      </c>
      <c r="W232" s="44">
        <v>0</v>
      </c>
      <c r="X232" s="44">
        <v>0</v>
      </c>
      <c r="Y232" s="44">
        <v>0</v>
      </c>
      <c r="Z232" s="44">
        <v>0</v>
      </c>
      <c r="AA232" s="44">
        <v>0</v>
      </c>
      <c r="AB232" s="44">
        <v>0</v>
      </c>
      <c r="AC232" s="44">
        <v>0</v>
      </c>
      <c r="AD232" s="44">
        <v>0</v>
      </c>
      <c r="AE232" s="44">
        <v>0</v>
      </c>
      <c r="AF232" s="44">
        <v>0</v>
      </c>
      <c r="AG232" s="44">
        <v>0</v>
      </c>
      <c r="AH232" s="44">
        <v>0</v>
      </c>
      <c r="AI232" s="44">
        <v>0</v>
      </c>
      <c r="AJ232" s="44">
        <v>0</v>
      </c>
      <c r="AK232" s="44">
        <v>0</v>
      </c>
      <c r="AL232" s="44">
        <v>0</v>
      </c>
      <c r="AM232" s="44">
        <v>0</v>
      </c>
      <c r="AN232" s="44">
        <v>0</v>
      </c>
      <c r="AO232" s="44">
        <v>0</v>
      </c>
      <c r="AP232" s="44">
        <v>0</v>
      </c>
      <c r="AQ232" s="44">
        <v>0</v>
      </c>
      <c r="AR232" s="44">
        <v>0</v>
      </c>
      <c r="AS232" s="276">
        <v>9999</v>
      </c>
      <c r="AT232" s="44">
        <v>0</v>
      </c>
      <c r="AU232" s="44">
        <v>0</v>
      </c>
      <c r="AV232" s="44">
        <v>0</v>
      </c>
      <c r="AW232" s="44">
        <v>0</v>
      </c>
      <c r="AX232" s="44">
        <v>0</v>
      </c>
      <c r="AY232" s="44">
        <v>0</v>
      </c>
      <c r="AZ232" s="276">
        <v>9999</v>
      </c>
      <c r="BA232" s="44">
        <v>0</v>
      </c>
      <c r="BB232" s="44">
        <v>0</v>
      </c>
      <c r="BC232" s="44">
        <v>0</v>
      </c>
      <c r="BD232" s="44">
        <v>0</v>
      </c>
      <c r="BE232" s="44">
        <v>0</v>
      </c>
      <c r="BF232" s="44">
        <v>0</v>
      </c>
      <c r="BG232" s="44">
        <v>9999</v>
      </c>
      <c r="BH232" s="276">
        <v>9999</v>
      </c>
      <c r="BI232" s="44">
        <v>9999</v>
      </c>
      <c r="BJ232" s="44">
        <v>9999</v>
      </c>
      <c r="BK232" s="44">
        <v>9999</v>
      </c>
      <c r="BL232" s="44">
        <v>9999</v>
      </c>
      <c r="BM232" s="44">
        <v>9999</v>
      </c>
      <c r="BN232" s="44">
        <v>0</v>
      </c>
      <c r="BO232" s="44">
        <v>-135.35034698251158</v>
      </c>
      <c r="BP232" s="44">
        <v>0</v>
      </c>
      <c r="BQ232" s="44">
        <v>0</v>
      </c>
      <c r="BR232" s="44">
        <v>0</v>
      </c>
      <c r="BS232" s="44">
        <v>0</v>
      </c>
      <c r="BT232" s="44">
        <v>0</v>
      </c>
      <c r="BU232" s="44">
        <v>0</v>
      </c>
      <c r="BV232" s="44">
        <v>0</v>
      </c>
      <c r="BW232" s="44">
        <v>0</v>
      </c>
      <c r="BX232" s="44">
        <v>0</v>
      </c>
      <c r="BY232" s="44">
        <v>0</v>
      </c>
      <c r="BZ232" s="44">
        <v>0</v>
      </c>
      <c r="CA232" s="44">
        <v>0</v>
      </c>
      <c r="CB232" s="44">
        <v>-135.35034698251158</v>
      </c>
      <c r="CC232" s="44">
        <v>0</v>
      </c>
      <c r="CD232" s="257">
        <v>0</v>
      </c>
      <c r="CE232" s="44">
        <v>9999</v>
      </c>
      <c r="CF232" s="44">
        <v>0</v>
      </c>
      <c r="CG232" s="44">
        <v>-2.1503788799999999</v>
      </c>
      <c r="CH232" s="44">
        <v>-2.1503788799999999</v>
      </c>
      <c r="CI232" s="44">
        <v>0</v>
      </c>
      <c r="CJ232" s="44">
        <v>-0.10751894399999999</v>
      </c>
      <c r="CK232" s="44">
        <v>-0.10751894399999999</v>
      </c>
      <c r="CL232" s="44"/>
      <c r="CM232" s="44">
        <v>-18.379306666666665</v>
      </c>
      <c r="CN232" s="44"/>
      <c r="CO232" s="44">
        <v>0</v>
      </c>
      <c r="CP232" s="44">
        <v>0</v>
      </c>
      <c r="CQ232" s="44">
        <v>-135.35034698251158</v>
      </c>
      <c r="CR232" s="44">
        <v>0</v>
      </c>
      <c r="CS232" s="44">
        <v>0</v>
      </c>
      <c r="CT232" s="44">
        <v>-135.35034698251158</v>
      </c>
      <c r="CU232" s="44">
        <v>0</v>
      </c>
      <c r="CV232" s="44">
        <v>9999</v>
      </c>
      <c r="CW232" s="257">
        <v>0</v>
      </c>
      <c r="CX232" s="23"/>
      <c r="CY232" s="23"/>
      <c r="CZ232" s="23"/>
      <c r="DA232" s="23"/>
      <c r="DB232" s="23"/>
      <c r="DC232" s="23"/>
      <c r="DD232" s="23"/>
      <c r="DE232" s="23"/>
      <c r="DF232" s="23"/>
      <c r="DG232" s="23"/>
      <c r="DH232" s="23"/>
      <c r="DI232" s="23"/>
      <c r="DJ232" s="23"/>
      <c r="DK232" s="23"/>
      <c r="DL232" s="23"/>
      <c r="DM232" s="23"/>
      <c r="DN232" s="23"/>
      <c r="DO232" s="23"/>
      <c r="DP232" s="23"/>
      <c r="DQ232" s="23"/>
      <c r="DR232" s="23"/>
      <c r="DS232" s="23"/>
      <c r="DT232" s="23"/>
      <c r="DU232" s="23"/>
      <c r="DV232" s="23"/>
      <c r="DW232" s="23"/>
      <c r="DX232" s="23"/>
      <c r="DY232" s="23"/>
      <c r="DZ232" s="23"/>
      <c r="EA232" s="23"/>
    </row>
    <row r="233" spans="1:131">
      <c r="A233" s="23" t="s">
        <v>830</v>
      </c>
      <c r="B233" s="23"/>
      <c r="C233" s="44">
        <v>0</v>
      </c>
      <c r="D233" s="44">
        <v>0</v>
      </c>
      <c r="E233" s="44">
        <v>-8.1887999999999987</v>
      </c>
      <c r="F233" s="44">
        <v>0</v>
      </c>
      <c r="G233" s="44">
        <v>0</v>
      </c>
      <c r="H233" s="44">
        <v>0</v>
      </c>
      <c r="I233" s="44"/>
      <c r="J233" s="44"/>
      <c r="K233" s="44"/>
      <c r="L233" s="44">
        <v>0</v>
      </c>
      <c r="M233" s="44">
        <v>0</v>
      </c>
      <c r="N233" s="44">
        <v>0</v>
      </c>
      <c r="O233" s="44">
        <v>-8.270687999999998</v>
      </c>
      <c r="P233" s="44">
        <v>0</v>
      </c>
      <c r="Q233" s="44">
        <v>0</v>
      </c>
      <c r="R233" s="44">
        <v>0</v>
      </c>
      <c r="S233" s="44">
        <v>0</v>
      </c>
      <c r="T233" s="44">
        <v>0</v>
      </c>
      <c r="U233" s="44">
        <v>0</v>
      </c>
      <c r="V233" s="44">
        <v>0</v>
      </c>
      <c r="W233" s="44">
        <v>0</v>
      </c>
      <c r="X233" s="44">
        <v>0</v>
      </c>
      <c r="Y233" s="44">
        <v>0</v>
      </c>
      <c r="Z233" s="44">
        <v>0</v>
      </c>
      <c r="AA233" s="44">
        <v>0</v>
      </c>
      <c r="AB233" s="44">
        <v>0</v>
      </c>
      <c r="AC233" s="44">
        <v>0</v>
      </c>
      <c r="AD233" s="44">
        <v>0</v>
      </c>
      <c r="AE233" s="44">
        <v>0</v>
      </c>
      <c r="AF233" s="44">
        <v>0</v>
      </c>
      <c r="AG233" s="44">
        <v>0</v>
      </c>
      <c r="AH233" s="44">
        <v>0</v>
      </c>
      <c r="AI233" s="44">
        <v>0</v>
      </c>
      <c r="AJ233" s="44">
        <v>0</v>
      </c>
      <c r="AK233" s="44">
        <v>0</v>
      </c>
      <c r="AL233" s="44">
        <v>0</v>
      </c>
      <c r="AM233" s="44">
        <v>0</v>
      </c>
      <c r="AN233" s="44">
        <v>0</v>
      </c>
      <c r="AO233" s="44">
        <v>0</v>
      </c>
      <c r="AP233" s="44">
        <v>0</v>
      </c>
      <c r="AQ233" s="44">
        <v>0</v>
      </c>
      <c r="AR233" s="44">
        <v>0</v>
      </c>
      <c r="AS233" s="276">
        <v>9999</v>
      </c>
      <c r="AT233" s="44">
        <v>0</v>
      </c>
      <c r="AU233" s="44">
        <v>0</v>
      </c>
      <c r="AV233" s="44">
        <v>0</v>
      </c>
      <c r="AW233" s="44">
        <v>0</v>
      </c>
      <c r="AX233" s="44">
        <v>0</v>
      </c>
      <c r="AY233" s="44">
        <v>0</v>
      </c>
      <c r="AZ233" s="276">
        <v>9999</v>
      </c>
      <c r="BA233" s="44">
        <v>0</v>
      </c>
      <c r="BB233" s="44">
        <v>0</v>
      </c>
      <c r="BC233" s="44">
        <v>0</v>
      </c>
      <c r="BD233" s="44">
        <v>0</v>
      </c>
      <c r="BE233" s="44">
        <v>0</v>
      </c>
      <c r="BF233" s="44">
        <v>0</v>
      </c>
      <c r="BG233" s="44">
        <v>9999</v>
      </c>
      <c r="BH233" s="276">
        <v>9999</v>
      </c>
      <c r="BI233" s="44">
        <v>9999</v>
      </c>
      <c r="BJ233" s="44">
        <v>9999</v>
      </c>
      <c r="BK233" s="44">
        <v>9999</v>
      </c>
      <c r="BL233" s="44">
        <v>9999</v>
      </c>
      <c r="BM233" s="44">
        <v>9999</v>
      </c>
      <c r="BN233" s="44">
        <v>0</v>
      </c>
      <c r="BO233" s="44">
        <v>-60.907656142130087</v>
      </c>
      <c r="BP233" s="44">
        <v>0</v>
      </c>
      <c r="BQ233" s="44">
        <v>0</v>
      </c>
      <c r="BR233" s="44">
        <v>0</v>
      </c>
      <c r="BS233" s="44">
        <v>0</v>
      </c>
      <c r="BT233" s="44">
        <v>0</v>
      </c>
      <c r="BU233" s="44">
        <v>0</v>
      </c>
      <c r="BV233" s="44">
        <v>0</v>
      </c>
      <c r="BW233" s="44">
        <v>0</v>
      </c>
      <c r="BX233" s="44">
        <v>0</v>
      </c>
      <c r="BY233" s="44">
        <v>0</v>
      </c>
      <c r="BZ233" s="44">
        <v>0</v>
      </c>
      <c r="CA233" s="44">
        <v>0</v>
      </c>
      <c r="CB233" s="44">
        <v>-60.907656142130087</v>
      </c>
      <c r="CC233" s="44">
        <v>0</v>
      </c>
      <c r="CD233" s="257">
        <v>0</v>
      </c>
      <c r="CE233" s="44">
        <v>9999</v>
      </c>
      <c r="CF233" s="44">
        <v>0</v>
      </c>
      <c r="CG233" s="44">
        <v>-0.96767049599999932</v>
      </c>
      <c r="CH233" s="44">
        <v>-0.96767049599999932</v>
      </c>
      <c r="CI233" s="44">
        <v>0</v>
      </c>
      <c r="CJ233" s="44">
        <v>-4.8383524800000001E-2</v>
      </c>
      <c r="CK233" s="44">
        <v>-4.8383524800000001E-2</v>
      </c>
      <c r="CL233" s="44"/>
      <c r="CM233" s="44">
        <v>-8.270687999999998</v>
      </c>
      <c r="CN233" s="44"/>
      <c r="CO233" s="44">
        <v>0</v>
      </c>
      <c r="CP233" s="44">
        <v>0</v>
      </c>
      <c r="CQ233" s="44">
        <v>-60.907656142130087</v>
      </c>
      <c r="CR233" s="44">
        <v>0</v>
      </c>
      <c r="CS233" s="44">
        <v>0</v>
      </c>
      <c r="CT233" s="44">
        <v>-60.907656142130087</v>
      </c>
      <c r="CU233" s="44">
        <v>0</v>
      </c>
      <c r="CV233" s="44">
        <v>9999</v>
      </c>
      <c r="CW233" s="257">
        <v>0</v>
      </c>
      <c r="CX233" s="23"/>
      <c r="CY233" s="23"/>
      <c r="CZ233" s="23"/>
      <c r="DA233" s="23"/>
      <c r="DB233" s="23"/>
      <c r="DC233" s="23"/>
      <c r="DD233" s="23"/>
      <c r="DE233" s="23"/>
      <c r="DF233" s="23"/>
      <c r="DG233" s="23"/>
      <c r="DH233" s="23"/>
      <c r="DI233" s="23"/>
      <c r="DJ233" s="23"/>
      <c r="DK233" s="23"/>
      <c r="DL233" s="23"/>
      <c r="DM233" s="23"/>
      <c r="DN233" s="23"/>
      <c r="DO233" s="23"/>
      <c r="DP233" s="23"/>
      <c r="DQ233" s="23"/>
      <c r="DR233" s="23"/>
      <c r="DS233" s="23"/>
      <c r="DT233" s="23"/>
      <c r="DU233" s="23"/>
      <c r="DV233" s="23"/>
      <c r="DW233" s="23"/>
      <c r="DX233" s="23"/>
      <c r="DY233" s="23"/>
      <c r="DZ233" s="23"/>
      <c r="EA233" s="23"/>
    </row>
    <row r="234" spans="1:131">
      <c r="A234" s="23" t="s">
        <v>831</v>
      </c>
      <c r="B234" s="23"/>
      <c r="C234" s="44">
        <v>0</v>
      </c>
      <c r="D234" s="44">
        <v>0</v>
      </c>
      <c r="E234" s="44">
        <v>-8.1887999999999987</v>
      </c>
      <c r="F234" s="44">
        <v>0</v>
      </c>
      <c r="G234" s="44">
        <v>0</v>
      </c>
      <c r="H234" s="44">
        <v>0</v>
      </c>
      <c r="I234" s="44"/>
      <c r="J234" s="44"/>
      <c r="K234" s="44"/>
      <c r="L234" s="44">
        <v>0</v>
      </c>
      <c r="M234" s="44">
        <v>0</v>
      </c>
      <c r="N234" s="44">
        <v>0</v>
      </c>
      <c r="O234" s="44">
        <v>-8.270688046216069</v>
      </c>
      <c r="P234" s="44">
        <v>0</v>
      </c>
      <c r="Q234" s="44">
        <v>0</v>
      </c>
      <c r="R234" s="44">
        <v>0</v>
      </c>
      <c r="S234" s="44">
        <v>0</v>
      </c>
      <c r="T234" s="44">
        <v>0</v>
      </c>
      <c r="U234" s="44">
        <v>0</v>
      </c>
      <c r="V234" s="44">
        <v>0</v>
      </c>
      <c r="W234" s="44">
        <v>0</v>
      </c>
      <c r="X234" s="44">
        <v>0</v>
      </c>
      <c r="Y234" s="44">
        <v>0</v>
      </c>
      <c r="Z234" s="44">
        <v>0</v>
      </c>
      <c r="AA234" s="44">
        <v>0</v>
      </c>
      <c r="AB234" s="44">
        <v>0</v>
      </c>
      <c r="AC234" s="44">
        <v>0</v>
      </c>
      <c r="AD234" s="44">
        <v>0</v>
      </c>
      <c r="AE234" s="44">
        <v>0</v>
      </c>
      <c r="AF234" s="44">
        <v>0</v>
      </c>
      <c r="AG234" s="44">
        <v>0</v>
      </c>
      <c r="AH234" s="44">
        <v>0</v>
      </c>
      <c r="AI234" s="44">
        <v>0</v>
      </c>
      <c r="AJ234" s="44">
        <v>0</v>
      </c>
      <c r="AK234" s="44">
        <v>0</v>
      </c>
      <c r="AL234" s="44">
        <v>0</v>
      </c>
      <c r="AM234" s="44">
        <v>0</v>
      </c>
      <c r="AN234" s="44">
        <v>0</v>
      </c>
      <c r="AO234" s="44">
        <v>0</v>
      </c>
      <c r="AP234" s="44">
        <v>0</v>
      </c>
      <c r="AQ234" s="44">
        <v>0</v>
      </c>
      <c r="AR234" s="44">
        <v>0</v>
      </c>
      <c r="AS234" s="276">
        <v>9999</v>
      </c>
      <c r="AT234" s="44">
        <v>0</v>
      </c>
      <c r="AU234" s="44">
        <v>0</v>
      </c>
      <c r="AV234" s="44">
        <v>0</v>
      </c>
      <c r="AW234" s="44">
        <v>0</v>
      </c>
      <c r="AX234" s="44">
        <v>0</v>
      </c>
      <c r="AY234" s="44">
        <v>0</v>
      </c>
      <c r="AZ234" s="276">
        <v>9999</v>
      </c>
      <c r="BA234" s="44">
        <v>0</v>
      </c>
      <c r="BB234" s="44">
        <v>0</v>
      </c>
      <c r="BC234" s="44">
        <v>0</v>
      </c>
      <c r="BD234" s="44">
        <v>0</v>
      </c>
      <c r="BE234" s="44">
        <v>0</v>
      </c>
      <c r="BF234" s="44">
        <v>0</v>
      </c>
      <c r="BG234" s="44">
        <v>9999</v>
      </c>
      <c r="BH234" s="276">
        <v>9999</v>
      </c>
      <c r="BI234" s="44">
        <v>9999</v>
      </c>
      <c r="BJ234" s="44">
        <v>9999</v>
      </c>
      <c r="BK234" s="44">
        <v>9999</v>
      </c>
      <c r="BL234" s="44">
        <v>9999</v>
      </c>
      <c r="BM234" s="44">
        <v>9999</v>
      </c>
      <c r="BN234" s="44">
        <v>0</v>
      </c>
      <c r="BO234" s="44">
        <v>-64.605972635995229</v>
      </c>
      <c r="BP234" s="44">
        <v>0</v>
      </c>
      <c r="BQ234" s="44">
        <v>0</v>
      </c>
      <c r="BR234" s="44">
        <v>0</v>
      </c>
      <c r="BS234" s="44">
        <v>0</v>
      </c>
      <c r="BT234" s="44">
        <v>0</v>
      </c>
      <c r="BU234" s="44">
        <v>0</v>
      </c>
      <c r="BV234" s="44">
        <v>0</v>
      </c>
      <c r="BW234" s="44">
        <v>0</v>
      </c>
      <c r="BX234" s="44">
        <v>0</v>
      </c>
      <c r="BY234" s="44">
        <v>0</v>
      </c>
      <c r="BZ234" s="44">
        <v>0</v>
      </c>
      <c r="CA234" s="44">
        <v>0</v>
      </c>
      <c r="CB234" s="44">
        <v>-64.605972635995229</v>
      </c>
      <c r="CC234" s="44">
        <v>0</v>
      </c>
      <c r="CD234" s="257">
        <v>0</v>
      </c>
      <c r="CE234" s="44">
        <v>9999</v>
      </c>
      <c r="CF234" s="44">
        <v>0</v>
      </c>
      <c r="CG234" s="44">
        <v>-0.96767050140727873</v>
      </c>
      <c r="CH234" s="44">
        <v>-0.96767050140727873</v>
      </c>
      <c r="CI234" s="44">
        <v>0</v>
      </c>
      <c r="CJ234" s="44">
        <v>-4.8383525070364003E-2</v>
      </c>
      <c r="CK234" s="44">
        <v>-4.8383525070364003E-2</v>
      </c>
      <c r="CL234" s="44"/>
      <c r="CM234" s="44">
        <v>-8.270688046216069</v>
      </c>
      <c r="CN234" s="44"/>
      <c r="CO234" s="44">
        <v>0</v>
      </c>
      <c r="CP234" s="44">
        <v>0</v>
      </c>
      <c r="CQ234" s="44">
        <v>-64.605972635995229</v>
      </c>
      <c r="CR234" s="44">
        <v>0</v>
      </c>
      <c r="CS234" s="44">
        <v>0</v>
      </c>
      <c r="CT234" s="44">
        <v>-64.605972635995229</v>
      </c>
      <c r="CU234" s="44">
        <v>0</v>
      </c>
      <c r="CV234" s="44">
        <v>9999</v>
      </c>
      <c r="CW234" s="257">
        <v>0</v>
      </c>
      <c r="CX234" s="23"/>
      <c r="CY234" s="23"/>
      <c r="CZ234" s="23"/>
      <c r="DA234" s="23"/>
      <c r="DB234" s="23"/>
      <c r="DC234" s="23"/>
      <c r="DD234" s="23"/>
      <c r="DE234" s="23"/>
      <c r="DF234" s="23"/>
      <c r="DG234" s="23"/>
      <c r="DH234" s="23"/>
      <c r="DI234" s="23"/>
      <c r="DJ234" s="23"/>
      <c r="DK234" s="23"/>
      <c r="DL234" s="23"/>
      <c r="DM234" s="23"/>
      <c r="DN234" s="23"/>
      <c r="DO234" s="23"/>
      <c r="DP234" s="23"/>
      <c r="DQ234" s="23"/>
      <c r="DR234" s="23"/>
      <c r="DS234" s="23"/>
      <c r="DT234" s="23"/>
      <c r="DU234" s="23"/>
      <c r="DV234" s="23"/>
      <c r="DW234" s="23"/>
      <c r="DX234" s="23"/>
      <c r="DY234" s="23"/>
      <c r="DZ234" s="23"/>
      <c r="EA234" s="23"/>
    </row>
    <row r="235" spans="1:131">
      <c r="A235" s="23" t="s">
        <v>832</v>
      </c>
      <c r="B235" s="23"/>
      <c r="C235" s="44">
        <v>0</v>
      </c>
      <c r="D235" s="44">
        <v>0</v>
      </c>
      <c r="E235" s="44">
        <v>-15.0128</v>
      </c>
      <c r="F235" s="44">
        <v>0</v>
      </c>
      <c r="G235" s="44">
        <v>0</v>
      </c>
      <c r="H235" s="44">
        <v>0</v>
      </c>
      <c r="I235" s="44"/>
      <c r="J235" s="44"/>
      <c r="K235" s="44"/>
      <c r="L235" s="44">
        <v>0</v>
      </c>
      <c r="M235" s="44">
        <v>0</v>
      </c>
      <c r="N235" s="44">
        <v>0</v>
      </c>
      <c r="O235" s="44">
        <v>-15.162928127094194</v>
      </c>
      <c r="P235" s="44">
        <v>0</v>
      </c>
      <c r="Q235" s="44">
        <v>0</v>
      </c>
      <c r="R235" s="44">
        <v>0</v>
      </c>
      <c r="S235" s="44">
        <v>0</v>
      </c>
      <c r="T235" s="44">
        <v>0</v>
      </c>
      <c r="U235" s="44">
        <v>0</v>
      </c>
      <c r="V235" s="44">
        <v>0</v>
      </c>
      <c r="W235" s="44">
        <v>0</v>
      </c>
      <c r="X235" s="44">
        <v>0</v>
      </c>
      <c r="Y235" s="44">
        <v>0</v>
      </c>
      <c r="Z235" s="44">
        <v>0</v>
      </c>
      <c r="AA235" s="44">
        <v>0</v>
      </c>
      <c r="AB235" s="44">
        <v>0</v>
      </c>
      <c r="AC235" s="44">
        <v>0</v>
      </c>
      <c r="AD235" s="44">
        <v>0</v>
      </c>
      <c r="AE235" s="44">
        <v>0</v>
      </c>
      <c r="AF235" s="44">
        <v>0</v>
      </c>
      <c r="AG235" s="44">
        <v>0</v>
      </c>
      <c r="AH235" s="44">
        <v>0</v>
      </c>
      <c r="AI235" s="44">
        <v>0</v>
      </c>
      <c r="AJ235" s="44">
        <v>0</v>
      </c>
      <c r="AK235" s="44">
        <v>0</v>
      </c>
      <c r="AL235" s="44">
        <v>0</v>
      </c>
      <c r="AM235" s="44">
        <v>0</v>
      </c>
      <c r="AN235" s="44">
        <v>0</v>
      </c>
      <c r="AO235" s="44">
        <v>0</v>
      </c>
      <c r="AP235" s="44">
        <v>0</v>
      </c>
      <c r="AQ235" s="44">
        <v>0</v>
      </c>
      <c r="AR235" s="44">
        <v>0</v>
      </c>
      <c r="AS235" s="276">
        <v>9999</v>
      </c>
      <c r="AT235" s="44">
        <v>0</v>
      </c>
      <c r="AU235" s="44">
        <v>0</v>
      </c>
      <c r="AV235" s="44">
        <v>0</v>
      </c>
      <c r="AW235" s="44">
        <v>0</v>
      </c>
      <c r="AX235" s="44">
        <v>0</v>
      </c>
      <c r="AY235" s="44">
        <v>0</v>
      </c>
      <c r="AZ235" s="276">
        <v>9999</v>
      </c>
      <c r="BA235" s="44">
        <v>0</v>
      </c>
      <c r="BB235" s="44">
        <v>0</v>
      </c>
      <c r="BC235" s="44">
        <v>0</v>
      </c>
      <c r="BD235" s="44">
        <v>0</v>
      </c>
      <c r="BE235" s="44">
        <v>0</v>
      </c>
      <c r="BF235" s="44">
        <v>0</v>
      </c>
      <c r="BG235" s="44">
        <v>9999</v>
      </c>
      <c r="BH235" s="276">
        <v>9999</v>
      </c>
      <c r="BI235" s="44">
        <v>9999</v>
      </c>
      <c r="BJ235" s="44">
        <v>9999</v>
      </c>
      <c r="BK235" s="44">
        <v>9999</v>
      </c>
      <c r="BL235" s="44">
        <v>9999</v>
      </c>
      <c r="BM235" s="44">
        <v>9999</v>
      </c>
      <c r="BN235" s="44">
        <v>0</v>
      </c>
      <c r="BO235" s="44">
        <v>-119.90751328314691</v>
      </c>
      <c r="BP235" s="44">
        <v>0</v>
      </c>
      <c r="BQ235" s="44">
        <v>0</v>
      </c>
      <c r="BR235" s="44">
        <v>0</v>
      </c>
      <c r="BS235" s="44">
        <v>0</v>
      </c>
      <c r="BT235" s="44">
        <v>0</v>
      </c>
      <c r="BU235" s="44">
        <v>0</v>
      </c>
      <c r="BV235" s="44">
        <v>0</v>
      </c>
      <c r="BW235" s="44">
        <v>0</v>
      </c>
      <c r="BX235" s="44">
        <v>0</v>
      </c>
      <c r="BY235" s="44">
        <v>0</v>
      </c>
      <c r="BZ235" s="44">
        <v>0</v>
      </c>
      <c r="CA235" s="44">
        <v>0</v>
      </c>
      <c r="CB235" s="44">
        <v>-119.90751328314691</v>
      </c>
      <c r="CC235" s="44">
        <v>0</v>
      </c>
      <c r="CD235" s="257">
        <v>0</v>
      </c>
      <c r="CE235" s="44">
        <v>9999</v>
      </c>
      <c r="CF235" s="44">
        <v>0</v>
      </c>
      <c r="CG235" s="44">
        <v>-1.7740625908700156</v>
      </c>
      <c r="CH235" s="44">
        <v>-1.7740625908700156</v>
      </c>
      <c r="CI235" s="44">
        <v>0</v>
      </c>
      <c r="CJ235" s="44">
        <v>-8.8703129543501041E-2</v>
      </c>
      <c r="CK235" s="44">
        <v>-8.8703129543501041E-2</v>
      </c>
      <c r="CL235" s="44"/>
      <c r="CM235" s="44">
        <v>-15.162928127094194</v>
      </c>
      <c r="CN235" s="44"/>
      <c r="CO235" s="44">
        <v>0</v>
      </c>
      <c r="CP235" s="44">
        <v>0</v>
      </c>
      <c r="CQ235" s="44">
        <v>-119.90751328314691</v>
      </c>
      <c r="CR235" s="44">
        <v>0</v>
      </c>
      <c r="CS235" s="44">
        <v>0</v>
      </c>
      <c r="CT235" s="44">
        <v>-119.90751328314691</v>
      </c>
      <c r="CU235" s="44">
        <v>0</v>
      </c>
      <c r="CV235" s="44">
        <v>9999</v>
      </c>
      <c r="CW235" s="257">
        <v>0</v>
      </c>
      <c r="CX235" s="23"/>
      <c r="CY235" s="23"/>
      <c r="CZ235" s="23"/>
      <c r="DA235" s="23"/>
      <c r="DB235" s="23"/>
      <c r="DC235" s="23"/>
      <c r="DD235" s="23"/>
      <c r="DE235" s="23"/>
      <c r="DF235" s="23"/>
      <c r="DG235" s="23"/>
      <c r="DH235" s="23"/>
      <c r="DI235" s="23"/>
      <c r="DJ235" s="23"/>
      <c r="DK235" s="23"/>
      <c r="DL235" s="23"/>
      <c r="DM235" s="23"/>
      <c r="DN235" s="23"/>
      <c r="DO235" s="23"/>
      <c r="DP235" s="23"/>
      <c r="DQ235" s="23"/>
      <c r="DR235" s="23"/>
      <c r="DS235" s="23"/>
      <c r="DT235" s="23"/>
      <c r="DU235" s="23"/>
      <c r="DV235" s="23"/>
      <c r="DW235" s="23"/>
      <c r="DX235" s="23"/>
      <c r="DY235" s="23"/>
      <c r="DZ235" s="23"/>
      <c r="EA235" s="23"/>
    </row>
    <row r="236" spans="1:131">
      <c r="A236" s="23" t="s">
        <v>833</v>
      </c>
      <c r="B236" s="23"/>
      <c r="C236" s="44">
        <v>0</v>
      </c>
      <c r="D236" s="44">
        <v>0</v>
      </c>
      <c r="E236" s="44">
        <v>-19.562133333333332</v>
      </c>
      <c r="F236" s="44">
        <v>0</v>
      </c>
      <c r="G236" s="44">
        <v>0</v>
      </c>
      <c r="H236" s="44">
        <v>0</v>
      </c>
      <c r="I236" s="44"/>
      <c r="J236" s="44"/>
      <c r="K236" s="44"/>
      <c r="L236" s="44">
        <v>0</v>
      </c>
      <c r="M236" s="44">
        <v>0</v>
      </c>
      <c r="N236" s="44">
        <v>0</v>
      </c>
      <c r="O236" s="44">
        <v>-19.757754832274252</v>
      </c>
      <c r="P236" s="44">
        <v>0</v>
      </c>
      <c r="Q236" s="44">
        <v>0</v>
      </c>
      <c r="R236" s="44">
        <v>0</v>
      </c>
      <c r="S236" s="44">
        <v>0</v>
      </c>
      <c r="T236" s="44">
        <v>0</v>
      </c>
      <c r="U236" s="44">
        <v>0</v>
      </c>
      <c r="V236" s="44">
        <v>0</v>
      </c>
      <c r="W236" s="44">
        <v>0</v>
      </c>
      <c r="X236" s="44">
        <v>0</v>
      </c>
      <c r="Y236" s="44">
        <v>0</v>
      </c>
      <c r="Z236" s="44">
        <v>0</v>
      </c>
      <c r="AA236" s="44">
        <v>0</v>
      </c>
      <c r="AB236" s="44">
        <v>0</v>
      </c>
      <c r="AC236" s="44">
        <v>0</v>
      </c>
      <c r="AD236" s="44">
        <v>0</v>
      </c>
      <c r="AE236" s="44">
        <v>0</v>
      </c>
      <c r="AF236" s="44">
        <v>0</v>
      </c>
      <c r="AG236" s="44">
        <v>0</v>
      </c>
      <c r="AH236" s="44">
        <v>0</v>
      </c>
      <c r="AI236" s="44">
        <v>0</v>
      </c>
      <c r="AJ236" s="44">
        <v>0</v>
      </c>
      <c r="AK236" s="44">
        <v>0</v>
      </c>
      <c r="AL236" s="44">
        <v>0</v>
      </c>
      <c r="AM236" s="44">
        <v>0</v>
      </c>
      <c r="AN236" s="44">
        <v>0</v>
      </c>
      <c r="AO236" s="44">
        <v>0</v>
      </c>
      <c r="AP236" s="44">
        <v>0</v>
      </c>
      <c r="AQ236" s="44">
        <v>0</v>
      </c>
      <c r="AR236" s="44">
        <v>0</v>
      </c>
      <c r="AS236" s="276">
        <v>9999</v>
      </c>
      <c r="AT236" s="44">
        <v>0</v>
      </c>
      <c r="AU236" s="44">
        <v>0</v>
      </c>
      <c r="AV236" s="44">
        <v>0</v>
      </c>
      <c r="AW236" s="44">
        <v>0</v>
      </c>
      <c r="AX236" s="44">
        <v>0</v>
      </c>
      <c r="AY236" s="44">
        <v>0</v>
      </c>
      <c r="AZ236" s="276">
        <v>9999</v>
      </c>
      <c r="BA236" s="44">
        <v>0</v>
      </c>
      <c r="BB236" s="44">
        <v>0</v>
      </c>
      <c r="BC236" s="44">
        <v>0</v>
      </c>
      <c r="BD236" s="44">
        <v>0</v>
      </c>
      <c r="BE236" s="44">
        <v>0</v>
      </c>
      <c r="BF236" s="44">
        <v>0</v>
      </c>
      <c r="BG236" s="44">
        <v>9999</v>
      </c>
      <c r="BH236" s="276">
        <v>9999</v>
      </c>
      <c r="BI236" s="44">
        <v>9999</v>
      </c>
      <c r="BJ236" s="44">
        <v>9999</v>
      </c>
      <c r="BK236" s="44">
        <v>9999</v>
      </c>
      <c r="BL236" s="44">
        <v>9999</v>
      </c>
      <c r="BM236" s="44">
        <v>9999</v>
      </c>
      <c r="BN236" s="44">
        <v>0</v>
      </c>
      <c r="BO236" s="44">
        <v>-156.2431233689492</v>
      </c>
      <c r="BP236" s="44">
        <v>0</v>
      </c>
      <c r="BQ236" s="44">
        <v>0</v>
      </c>
      <c r="BR236" s="44">
        <v>0</v>
      </c>
      <c r="BS236" s="44">
        <v>0</v>
      </c>
      <c r="BT236" s="44">
        <v>0</v>
      </c>
      <c r="BU236" s="44">
        <v>0</v>
      </c>
      <c r="BV236" s="44">
        <v>0</v>
      </c>
      <c r="BW236" s="44">
        <v>0</v>
      </c>
      <c r="BX236" s="44">
        <v>0</v>
      </c>
      <c r="BY236" s="44">
        <v>0</v>
      </c>
      <c r="BZ236" s="44">
        <v>0</v>
      </c>
      <c r="CA236" s="44">
        <v>0</v>
      </c>
      <c r="CB236" s="44">
        <v>-156.2431233689492</v>
      </c>
      <c r="CC236" s="44">
        <v>0</v>
      </c>
      <c r="CD236" s="257">
        <v>0</v>
      </c>
      <c r="CE236" s="44">
        <v>9999</v>
      </c>
      <c r="CF236" s="44">
        <v>0</v>
      </c>
      <c r="CG236" s="44">
        <v>-2.3116573153760887</v>
      </c>
      <c r="CH236" s="44">
        <v>-2.3116573153760887</v>
      </c>
      <c r="CI236" s="44">
        <v>0</v>
      </c>
      <c r="CJ236" s="44">
        <v>-0.11558286576880437</v>
      </c>
      <c r="CK236" s="44">
        <v>-0.11558286576880437</v>
      </c>
      <c r="CL236" s="44"/>
      <c r="CM236" s="44">
        <v>-19.757754832274252</v>
      </c>
      <c r="CN236" s="44"/>
      <c r="CO236" s="44">
        <v>0</v>
      </c>
      <c r="CP236" s="44">
        <v>0</v>
      </c>
      <c r="CQ236" s="44">
        <v>-156.2431233689492</v>
      </c>
      <c r="CR236" s="44">
        <v>0</v>
      </c>
      <c r="CS236" s="44">
        <v>0</v>
      </c>
      <c r="CT236" s="44">
        <v>-156.2431233689492</v>
      </c>
      <c r="CU236" s="44">
        <v>0</v>
      </c>
      <c r="CV236" s="44">
        <v>9999</v>
      </c>
      <c r="CW236" s="257">
        <v>0</v>
      </c>
      <c r="CX236" s="23"/>
      <c r="CY236" s="23"/>
      <c r="CZ236" s="23"/>
      <c r="DA236" s="23"/>
      <c r="DB236" s="23"/>
      <c r="DC236" s="23"/>
      <c r="DD236" s="23"/>
      <c r="DE236" s="23"/>
      <c r="DF236" s="23"/>
      <c r="DG236" s="23"/>
      <c r="DH236" s="23"/>
      <c r="DI236" s="23"/>
      <c r="DJ236" s="23"/>
      <c r="DK236" s="23"/>
      <c r="DL236" s="23"/>
      <c r="DM236" s="23"/>
      <c r="DN236" s="23"/>
      <c r="DO236" s="23"/>
      <c r="DP236" s="23"/>
      <c r="DQ236" s="23"/>
      <c r="DR236" s="23"/>
      <c r="DS236" s="23"/>
      <c r="DT236" s="23"/>
      <c r="DU236" s="23"/>
      <c r="DV236" s="23"/>
      <c r="DW236" s="23"/>
      <c r="DX236" s="23"/>
      <c r="DY236" s="23"/>
      <c r="DZ236" s="23"/>
      <c r="EA236" s="23"/>
    </row>
    <row r="237" spans="1:131">
      <c r="A237" s="23" t="s">
        <v>834</v>
      </c>
      <c r="B237" s="23"/>
      <c r="C237" s="44">
        <v>0</v>
      </c>
      <c r="D237" s="44">
        <v>0</v>
      </c>
      <c r="E237" s="44">
        <v>-17.7424</v>
      </c>
      <c r="F237" s="44">
        <v>0</v>
      </c>
      <c r="G237" s="44">
        <v>0</v>
      </c>
      <c r="H237" s="44">
        <v>0</v>
      </c>
      <c r="I237" s="44"/>
      <c r="J237" s="44"/>
      <c r="K237" s="44"/>
      <c r="L237" s="44">
        <v>0</v>
      </c>
      <c r="M237" s="44">
        <v>0</v>
      </c>
      <c r="N237" s="44">
        <v>0</v>
      </c>
      <c r="O237" s="44">
        <v>-17.919824150202228</v>
      </c>
      <c r="P237" s="44">
        <v>0</v>
      </c>
      <c r="Q237" s="44">
        <v>0</v>
      </c>
      <c r="R237" s="44">
        <v>0</v>
      </c>
      <c r="S237" s="44">
        <v>0</v>
      </c>
      <c r="T237" s="44">
        <v>0</v>
      </c>
      <c r="U237" s="44">
        <v>0</v>
      </c>
      <c r="V237" s="44">
        <v>0</v>
      </c>
      <c r="W237" s="44">
        <v>0</v>
      </c>
      <c r="X237" s="44">
        <v>0</v>
      </c>
      <c r="Y237" s="44">
        <v>0</v>
      </c>
      <c r="Z237" s="44">
        <v>0</v>
      </c>
      <c r="AA237" s="44">
        <v>0</v>
      </c>
      <c r="AB237" s="44">
        <v>0</v>
      </c>
      <c r="AC237" s="44">
        <v>0</v>
      </c>
      <c r="AD237" s="44">
        <v>0</v>
      </c>
      <c r="AE237" s="44">
        <v>0</v>
      </c>
      <c r="AF237" s="44">
        <v>0</v>
      </c>
      <c r="AG237" s="44">
        <v>0</v>
      </c>
      <c r="AH237" s="44">
        <v>0</v>
      </c>
      <c r="AI237" s="44">
        <v>0</v>
      </c>
      <c r="AJ237" s="44">
        <v>0</v>
      </c>
      <c r="AK237" s="44">
        <v>0</v>
      </c>
      <c r="AL237" s="44">
        <v>0</v>
      </c>
      <c r="AM237" s="44">
        <v>0</v>
      </c>
      <c r="AN237" s="44">
        <v>0</v>
      </c>
      <c r="AO237" s="44">
        <v>0</v>
      </c>
      <c r="AP237" s="44">
        <v>0</v>
      </c>
      <c r="AQ237" s="44">
        <v>0</v>
      </c>
      <c r="AR237" s="44">
        <v>0</v>
      </c>
      <c r="AS237" s="276">
        <v>9999</v>
      </c>
      <c r="AT237" s="44">
        <v>0</v>
      </c>
      <c r="AU237" s="44">
        <v>0</v>
      </c>
      <c r="AV237" s="44">
        <v>0</v>
      </c>
      <c r="AW237" s="44">
        <v>0</v>
      </c>
      <c r="AX237" s="44">
        <v>0</v>
      </c>
      <c r="AY237" s="44">
        <v>0</v>
      </c>
      <c r="AZ237" s="276">
        <v>9999</v>
      </c>
      <c r="BA237" s="44">
        <v>0</v>
      </c>
      <c r="BB237" s="44">
        <v>0</v>
      </c>
      <c r="BC237" s="44">
        <v>0</v>
      </c>
      <c r="BD237" s="44">
        <v>0</v>
      </c>
      <c r="BE237" s="44">
        <v>0</v>
      </c>
      <c r="BF237" s="44">
        <v>0</v>
      </c>
      <c r="BG237" s="44">
        <v>9999</v>
      </c>
      <c r="BH237" s="276">
        <v>9999</v>
      </c>
      <c r="BI237" s="44">
        <v>9999</v>
      </c>
      <c r="BJ237" s="44">
        <v>9999</v>
      </c>
      <c r="BK237" s="44">
        <v>9999</v>
      </c>
      <c r="BL237" s="44">
        <v>9999</v>
      </c>
      <c r="BM237" s="44">
        <v>9999</v>
      </c>
      <c r="BN237" s="44">
        <v>0</v>
      </c>
      <c r="BO237" s="44">
        <v>-141.70887933462839</v>
      </c>
      <c r="BP237" s="44">
        <v>0</v>
      </c>
      <c r="BQ237" s="44">
        <v>0</v>
      </c>
      <c r="BR237" s="44">
        <v>0</v>
      </c>
      <c r="BS237" s="44">
        <v>0</v>
      </c>
      <c r="BT237" s="44">
        <v>0</v>
      </c>
      <c r="BU237" s="44">
        <v>0</v>
      </c>
      <c r="BV237" s="44">
        <v>0</v>
      </c>
      <c r="BW237" s="44">
        <v>0</v>
      </c>
      <c r="BX237" s="44">
        <v>0</v>
      </c>
      <c r="BY237" s="44">
        <v>0</v>
      </c>
      <c r="BZ237" s="44">
        <v>0</v>
      </c>
      <c r="CA237" s="44">
        <v>0</v>
      </c>
      <c r="CB237" s="44">
        <v>-141.70887933462839</v>
      </c>
      <c r="CC237" s="44">
        <v>0</v>
      </c>
      <c r="CD237" s="257">
        <v>0</v>
      </c>
      <c r="CE237" s="44">
        <v>9999</v>
      </c>
      <c r="CF237" s="44">
        <v>0</v>
      </c>
      <c r="CG237" s="44">
        <v>-2.0966194255736608</v>
      </c>
      <c r="CH237" s="44">
        <v>-2.0966194255736608</v>
      </c>
      <c r="CI237" s="44">
        <v>0</v>
      </c>
      <c r="CJ237" s="44">
        <v>-0.10483097127868304</v>
      </c>
      <c r="CK237" s="44">
        <v>-0.10483097127868304</v>
      </c>
      <c r="CL237" s="44"/>
      <c r="CM237" s="44">
        <v>-17.919824150202228</v>
      </c>
      <c r="CN237" s="44"/>
      <c r="CO237" s="44">
        <v>0</v>
      </c>
      <c r="CP237" s="44">
        <v>0</v>
      </c>
      <c r="CQ237" s="44">
        <v>-141.70887933462839</v>
      </c>
      <c r="CR237" s="44">
        <v>0</v>
      </c>
      <c r="CS237" s="44">
        <v>0</v>
      </c>
      <c r="CT237" s="44">
        <v>-141.70887933462839</v>
      </c>
      <c r="CU237" s="44">
        <v>0</v>
      </c>
      <c r="CV237" s="44">
        <v>9999</v>
      </c>
      <c r="CW237" s="257">
        <v>0</v>
      </c>
      <c r="CX237" s="23"/>
      <c r="CY237" s="23"/>
      <c r="CZ237" s="23"/>
      <c r="DA237" s="23"/>
      <c r="DB237" s="23"/>
      <c r="DC237" s="23"/>
      <c r="DD237" s="23"/>
      <c r="DE237" s="23"/>
      <c r="DF237" s="23"/>
      <c r="DG237" s="23"/>
      <c r="DH237" s="23"/>
      <c r="DI237" s="23"/>
      <c r="DJ237" s="23"/>
      <c r="DK237" s="23"/>
      <c r="DL237" s="23"/>
      <c r="DM237" s="23"/>
      <c r="DN237" s="23"/>
      <c r="DO237" s="23"/>
      <c r="DP237" s="23"/>
      <c r="DQ237" s="23"/>
      <c r="DR237" s="23"/>
      <c r="DS237" s="23"/>
      <c r="DT237" s="23"/>
      <c r="DU237" s="23"/>
      <c r="DV237" s="23"/>
      <c r="DW237" s="23"/>
      <c r="DX237" s="23"/>
      <c r="DY237" s="23"/>
      <c r="DZ237" s="23"/>
      <c r="EA237" s="23"/>
    </row>
    <row r="238" spans="1:131">
      <c r="A238" s="23" t="s">
        <v>835</v>
      </c>
      <c r="B238" s="23"/>
      <c r="C238" s="44">
        <v>0</v>
      </c>
      <c r="D238" s="44">
        <v>0</v>
      </c>
      <c r="E238" s="44">
        <v>-14.102933333333333</v>
      </c>
      <c r="F238" s="44">
        <v>0</v>
      </c>
      <c r="G238" s="44">
        <v>0</v>
      </c>
      <c r="H238" s="44">
        <v>0</v>
      </c>
      <c r="I238" s="44"/>
      <c r="J238" s="44"/>
      <c r="K238" s="44"/>
      <c r="L238" s="44">
        <v>0</v>
      </c>
      <c r="M238" s="44">
        <v>0</v>
      </c>
      <c r="N238" s="44">
        <v>0</v>
      </c>
      <c r="O238" s="44">
        <v>-14.24396278605818</v>
      </c>
      <c r="P238" s="44">
        <v>0</v>
      </c>
      <c r="Q238" s="44">
        <v>0</v>
      </c>
      <c r="R238" s="44">
        <v>0</v>
      </c>
      <c r="S238" s="44">
        <v>0</v>
      </c>
      <c r="T238" s="44">
        <v>0</v>
      </c>
      <c r="U238" s="44">
        <v>0</v>
      </c>
      <c r="V238" s="44">
        <v>0</v>
      </c>
      <c r="W238" s="44">
        <v>0</v>
      </c>
      <c r="X238" s="44">
        <v>0</v>
      </c>
      <c r="Y238" s="44">
        <v>0</v>
      </c>
      <c r="Z238" s="44">
        <v>0</v>
      </c>
      <c r="AA238" s="44">
        <v>0</v>
      </c>
      <c r="AB238" s="44">
        <v>0</v>
      </c>
      <c r="AC238" s="44">
        <v>0</v>
      </c>
      <c r="AD238" s="44">
        <v>0</v>
      </c>
      <c r="AE238" s="44">
        <v>0</v>
      </c>
      <c r="AF238" s="44">
        <v>0</v>
      </c>
      <c r="AG238" s="44">
        <v>0</v>
      </c>
      <c r="AH238" s="44">
        <v>0</v>
      </c>
      <c r="AI238" s="44">
        <v>0</v>
      </c>
      <c r="AJ238" s="44">
        <v>0</v>
      </c>
      <c r="AK238" s="44">
        <v>0</v>
      </c>
      <c r="AL238" s="44">
        <v>0</v>
      </c>
      <c r="AM238" s="44">
        <v>0</v>
      </c>
      <c r="AN238" s="44">
        <v>0</v>
      </c>
      <c r="AO238" s="44">
        <v>0</v>
      </c>
      <c r="AP238" s="44">
        <v>0</v>
      </c>
      <c r="AQ238" s="44">
        <v>0</v>
      </c>
      <c r="AR238" s="44">
        <v>0</v>
      </c>
      <c r="AS238" s="276">
        <v>9999</v>
      </c>
      <c r="AT238" s="44">
        <v>0</v>
      </c>
      <c r="AU238" s="44">
        <v>0</v>
      </c>
      <c r="AV238" s="44">
        <v>0</v>
      </c>
      <c r="AW238" s="44">
        <v>0</v>
      </c>
      <c r="AX238" s="44">
        <v>0</v>
      </c>
      <c r="AY238" s="44">
        <v>0</v>
      </c>
      <c r="AZ238" s="276">
        <v>9999</v>
      </c>
      <c r="BA238" s="44">
        <v>0</v>
      </c>
      <c r="BB238" s="44">
        <v>0</v>
      </c>
      <c r="BC238" s="44">
        <v>0</v>
      </c>
      <c r="BD238" s="44">
        <v>0</v>
      </c>
      <c r="BE238" s="44">
        <v>0</v>
      </c>
      <c r="BF238" s="44">
        <v>0</v>
      </c>
      <c r="BG238" s="44">
        <v>9999</v>
      </c>
      <c r="BH238" s="276">
        <v>9999</v>
      </c>
      <c r="BI238" s="44">
        <v>9999</v>
      </c>
      <c r="BJ238" s="44">
        <v>9999</v>
      </c>
      <c r="BK238" s="44">
        <v>9999</v>
      </c>
      <c r="BL238" s="44">
        <v>9999</v>
      </c>
      <c r="BM238" s="44">
        <v>9999</v>
      </c>
      <c r="BN238" s="44">
        <v>0</v>
      </c>
      <c r="BO238" s="44">
        <v>-112.64039126598654</v>
      </c>
      <c r="BP238" s="44">
        <v>0</v>
      </c>
      <c r="BQ238" s="44">
        <v>0</v>
      </c>
      <c r="BR238" s="44">
        <v>0</v>
      </c>
      <c r="BS238" s="44">
        <v>0</v>
      </c>
      <c r="BT238" s="44">
        <v>0</v>
      </c>
      <c r="BU238" s="44">
        <v>0</v>
      </c>
      <c r="BV238" s="44">
        <v>0</v>
      </c>
      <c r="BW238" s="44">
        <v>0</v>
      </c>
      <c r="BX238" s="44">
        <v>0</v>
      </c>
      <c r="BY238" s="44">
        <v>0</v>
      </c>
      <c r="BZ238" s="44">
        <v>0</v>
      </c>
      <c r="CA238" s="44">
        <v>0</v>
      </c>
      <c r="CB238" s="44">
        <v>-112.64039126598654</v>
      </c>
      <c r="CC238" s="44">
        <v>0</v>
      </c>
      <c r="CD238" s="257">
        <v>0</v>
      </c>
      <c r="CE238" s="44">
        <v>9999</v>
      </c>
      <c r="CF238" s="44">
        <v>0</v>
      </c>
      <c r="CG238" s="44">
        <v>-1.6665436459688066</v>
      </c>
      <c r="CH238" s="44">
        <v>-1.6665436459688066</v>
      </c>
      <c r="CI238" s="44">
        <v>0</v>
      </c>
      <c r="CJ238" s="44">
        <v>-8.3327182298440355E-2</v>
      </c>
      <c r="CK238" s="44">
        <v>-8.3327182298440355E-2</v>
      </c>
      <c r="CL238" s="44"/>
      <c r="CM238" s="44">
        <v>-14.24396278605818</v>
      </c>
      <c r="CN238" s="44"/>
      <c r="CO238" s="44">
        <v>0</v>
      </c>
      <c r="CP238" s="44">
        <v>0</v>
      </c>
      <c r="CQ238" s="44">
        <v>-112.64039126598654</v>
      </c>
      <c r="CR238" s="44">
        <v>0</v>
      </c>
      <c r="CS238" s="44">
        <v>0</v>
      </c>
      <c r="CT238" s="44">
        <v>-112.64039126598654</v>
      </c>
      <c r="CU238" s="44">
        <v>0</v>
      </c>
      <c r="CV238" s="44">
        <v>9999</v>
      </c>
      <c r="CW238" s="257">
        <v>0</v>
      </c>
      <c r="CX238" s="23"/>
      <c r="CY238" s="23"/>
      <c r="CZ238" s="23"/>
      <c r="DA238" s="23"/>
      <c r="DB238" s="23"/>
      <c r="DC238" s="23"/>
      <c r="DD238" s="23"/>
      <c r="DE238" s="23"/>
      <c r="DF238" s="23"/>
      <c r="DG238" s="23"/>
      <c r="DH238" s="23"/>
      <c r="DI238" s="23"/>
      <c r="DJ238" s="23"/>
      <c r="DK238" s="23"/>
      <c r="DL238" s="23"/>
      <c r="DM238" s="23"/>
      <c r="DN238" s="23"/>
      <c r="DO238" s="23"/>
      <c r="DP238" s="23"/>
      <c r="DQ238" s="23"/>
      <c r="DR238" s="23"/>
      <c r="DS238" s="23"/>
      <c r="DT238" s="23"/>
      <c r="DU238" s="23"/>
      <c r="DV238" s="23"/>
      <c r="DW238" s="23"/>
      <c r="DX238" s="23"/>
      <c r="DY238" s="23"/>
      <c r="DZ238" s="23"/>
      <c r="EA238" s="23"/>
    </row>
    <row r="239" spans="1:131">
      <c r="A239" s="23" t="s">
        <v>836</v>
      </c>
      <c r="B239" s="23"/>
      <c r="C239" s="44">
        <v>0</v>
      </c>
      <c r="D239" s="44">
        <v>0</v>
      </c>
      <c r="E239" s="44">
        <v>-10.008533333333332</v>
      </c>
      <c r="F239" s="44">
        <v>0</v>
      </c>
      <c r="G239" s="44">
        <v>0</v>
      </c>
      <c r="H239" s="44">
        <v>0</v>
      </c>
      <c r="I239" s="44"/>
      <c r="J239" s="44"/>
      <c r="K239" s="44"/>
      <c r="L239" s="44">
        <v>0</v>
      </c>
      <c r="M239" s="44">
        <v>0</v>
      </c>
      <c r="N239" s="44">
        <v>0</v>
      </c>
      <c r="O239" s="44">
        <v>-10.108618647837897</v>
      </c>
      <c r="P239" s="44">
        <v>0</v>
      </c>
      <c r="Q239" s="44">
        <v>0</v>
      </c>
      <c r="R239" s="44">
        <v>0</v>
      </c>
      <c r="S239" s="44">
        <v>0</v>
      </c>
      <c r="T239" s="44">
        <v>0</v>
      </c>
      <c r="U239" s="44">
        <v>0</v>
      </c>
      <c r="V239" s="44">
        <v>0</v>
      </c>
      <c r="W239" s="44">
        <v>0</v>
      </c>
      <c r="X239" s="44">
        <v>0</v>
      </c>
      <c r="Y239" s="44">
        <v>0</v>
      </c>
      <c r="Z239" s="44">
        <v>0</v>
      </c>
      <c r="AA239" s="44">
        <v>0</v>
      </c>
      <c r="AB239" s="44">
        <v>0</v>
      </c>
      <c r="AC239" s="44">
        <v>0</v>
      </c>
      <c r="AD239" s="44">
        <v>0</v>
      </c>
      <c r="AE239" s="44">
        <v>0</v>
      </c>
      <c r="AF239" s="44">
        <v>0</v>
      </c>
      <c r="AG239" s="44">
        <v>0</v>
      </c>
      <c r="AH239" s="44">
        <v>0</v>
      </c>
      <c r="AI239" s="44">
        <v>0</v>
      </c>
      <c r="AJ239" s="44">
        <v>0</v>
      </c>
      <c r="AK239" s="44">
        <v>0</v>
      </c>
      <c r="AL239" s="44">
        <v>0</v>
      </c>
      <c r="AM239" s="44">
        <v>0</v>
      </c>
      <c r="AN239" s="44">
        <v>0</v>
      </c>
      <c r="AO239" s="44">
        <v>0</v>
      </c>
      <c r="AP239" s="44">
        <v>0</v>
      </c>
      <c r="AQ239" s="44">
        <v>0</v>
      </c>
      <c r="AR239" s="44">
        <v>0</v>
      </c>
      <c r="AS239" s="276">
        <v>9999</v>
      </c>
      <c r="AT239" s="44">
        <v>0</v>
      </c>
      <c r="AU239" s="44">
        <v>0</v>
      </c>
      <c r="AV239" s="44">
        <v>0</v>
      </c>
      <c r="AW239" s="44">
        <v>0</v>
      </c>
      <c r="AX239" s="44">
        <v>0</v>
      </c>
      <c r="AY239" s="44">
        <v>0</v>
      </c>
      <c r="AZ239" s="276">
        <v>9999</v>
      </c>
      <c r="BA239" s="44">
        <v>0</v>
      </c>
      <c r="BB239" s="44">
        <v>0</v>
      </c>
      <c r="BC239" s="44">
        <v>0</v>
      </c>
      <c r="BD239" s="44">
        <v>0</v>
      </c>
      <c r="BE239" s="44">
        <v>0</v>
      </c>
      <c r="BF239" s="44">
        <v>0</v>
      </c>
      <c r="BG239" s="44">
        <v>9999</v>
      </c>
      <c r="BH239" s="276">
        <v>9999</v>
      </c>
      <c r="BI239" s="44">
        <v>9999</v>
      </c>
      <c r="BJ239" s="44">
        <v>9999</v>
      </c>
      <c r="BK239" s="44">
        <v>9999</v>
      </c>
      <c r="BL239" s="44">
        <v>9999</v>
      </c>
      <c r="BM239" s="44">
        <v>9999</v>
      </c>
      <c r="BN239" s="44">
        <v>0</v>
      </c>
      <c r="BO239" s="44">
        <v>-79.530594448010049</v>
      </c>
      <c r="BP239" s="44">
        <v>0</v>
      </c>
      <c r="BQ239" s="44">
        <v>0</v>
      </c>
      <c r="BR239" s="44">
        <v>0</v>
      </c>
      <c r="BS239" s="44">
        <v>0</v>
      </c>
      <c r="BT239" s="44">
        <v>0</v>
      </c>
      <c r="BU239" s="44">
        <v>0</v>
      </c>
      <c r="BV239" s="44">
        <v>0</v>
      </c>
      <c r="BW239" s="44">
        <v>0</v>
      </c>
      <c r="BX239" s="44">
        <v>0</v>
      </c>
      <c r="BY239" s="44">
        <v>0</v>
      </c>
      <c r="BZ239" s="44">
        <v>0</v>
      </c>
      <c r="CA239" s="44">
        <v>0</v>
      </c>
      <c r="CB239" s="44">
        <v>-79.530594448010049</v>
      </c>
      <c r="CC239" s="44">
        <v>0</v>
      </c>
      <c r="CD239" s="257">
        <v>0</v>
      </c>
      <c r="CE239" s="44">
        <v>9999</v>
      </c>
      <c r="CF239" s="44">
        <v>0</v>
      </c>
      <c r="CG239" s="44">
        <v>-1.1827083817970334</v>
      </c>
      <c r="CH239" s="44">
        <v>-1.1827083817970334</v>
      </c>
      <c r="CI239" s="44">
        <v>0</v>
      </c>
      <c r="CJ239" s="44">
        <v>-5.9135419089851697E-2</v>
      </c>
      <c r="CK239" s="44">
        <v>-5.9135419089851697E-2</v>
      </c>
      <c r="CL239" s="44"/>
      <c r="CM239" s="44">
        <v>-10.108618647837897</v>
      </c>
      <c r="CN239" s="44"/>
      <c r="CO239" s="44">
        <v>0</v>
      </c>
      <c r="CP239" s="44">
        <v>0</v>
      </c>
      <c r="CQ239" s="44">
        <v>-79.530594448010049</v>
      </c>
      <c r="CR239" s="44">
        <v>0</v>
      </c>
      <c r="CS239" s="44">
        <v>0</v>
      </c>
      <c r="CT239" s="44">
        <v>-79.530594448010049</v>
      </c>
      <c r="CU239" s="44">
        <v>0</v>
      </c>
      <c r="CV239" s="44">
        <v>9999</v>
      </c>
      <c r="CW239" s="257">
        <v>0</v>
      </c>
      <c r="CX239" s="23"/>
      <c r="CY239" s="23"/>
      <c r="CZ239" s="23"/>
      <c r="DA239" s="23"/>
      <c r="DB239" s="23"/>
      <c r="DC239" s="23"/>
      <c r="DD239" s="23"/>
      <c r="DE239" s="23"/>
      <c r="DF239" s="23"/>
      <c r="DG239" s="23"/>
      <c r="DH239" s="23"/>
      <c r="DI239" s="23"/>
      <c r="DJ239" s="23"/>
      <c r="DK239" s="23"/>
      <c r="DL239" s="23"/>
      <c r="DM239" s="23"/>
      <c r="DN239" s="23"/>
      <c r="DO239" s="23"/>
      <c r="DP239" s="23"/>
      <c r="DQ239" s="23"/>
      <c r="DR239" s="23"/>
      <c r="DS239" s="23"/>
      <c r="DT239" s="23"/>
      <c r="DU239" s="23"/>
      <c r="DV239" s="23"/>
      <c r="DW239" s="23"/>
      <c r="DX239" s="23"/>
      <c r="DY239" s="23"/>
      <c r="DZ239" s="23"/>
      <c r="EA239" s="23"/>
    </row>
    <row r="240" spans="1:131">
      <c r="A240" s="23" t="s">
        <v>837</v>
      </c>
      <c r="B240" s="23"/>
      <c r="C240" s="44">
        <v>0</v>
      </c>
      <c r="D240" s="44">
        <v>0</v>
      </c>
      <c r="E240" s="44">
        <v>-17.7424</v>
      </c>
      <c r="F240" s="44">
        <v>0</v>
      </c>
      <c r="G240" s="44">
        <v>0</v>
      </c>
      <c r="H240" s="44">
        <v>0</v>
      </c>
      <c r="I240" s="44"/>
      <c r="J240" s="44"/>
      <c r="K240" s="44"/>
      <c r="L240" s="44">
        <v>0</v>
      </c>
      <c r="M240" s="44">
        <v>0</v>
      </c>
      <c r="N240" s="44">
        <v>0</v>
      </c>
      <c r="O240" s="44">
        <v>-17.919823966621728</v>
      </c>
      <c r="P240" s="44">
        <v>0</v>
      </c>
      <c r="Q240" s="44">
        <v>0</v>
      </c>
      <c r="R240" s="44">
        <v>0</v>
      </c>
      <c r="S240" s="44">
        <v>0</v>
      </c>
      <c r="T240" s="44">
        <v>0</v>
      </c>
      <c r="U240" s="44">
        <v>0</v>
      </c>
      <c r="V240" s="44">
        <v>0</v>
      </c>
      <c r="W240" s="44">
        <v>0</v>
      </c>
      <c r="X240" s="44">
        <v>0</v>
      </c>
      <c r="Y240" s="44">
        <v>0</v>
      </c>
      <c r="Z240" s="44">
        <v>0</v>
      </c>
      <c r="AA240" s="44">
        <v>0</v>
      </c>
      <c r="AB240" s="44">
        <v>0</v>
      </c>
      <c r="AC240" s="44">
        <v>0</v>
      </c>
      <c r="AD240" s="44">
        <v>0</v>
      </c>
      <c r="AE240" s="44">
        <v>0</v>
      </c>
      <c r="AF240" s="44">
        <v>0</v>
      </c>
      <c r="AG240" s="44">
        <v>0</v>
      </c>
      <c r="AH240" s="44">
        <v>0</v>
      </c>
      <c r="AI240" s="44">
        <v>0</v>
      </c>
      <c r="AJ240" s="44">
        <v>0</v>
      </c>
      <c r="AK240" s="44">
        <v>0</v>
      </c>
      <c r="AL240" s="44">
        <v>0</v>
      </c>
      <c r="AM240" s="44">
        <v>0</v>
      </c>
      <c r="AN240" s="44">
        <v>0</v>
      </c>
      <c r="AO240" s="44">
        <v>0</v>
      </c>
      <c r="AP240" s="44">
        <v>0</v>
      </c>
      <c r="AQ240" s="44">
        <v>0</v>
      </c>
      <c r="AR240" s="44">
        <v>0</v>
      </c>
      <c r="AS240" s="276">
        <v>9999</v>
      </c>
      <c r="AT240" s="44">
        <v>0</v>
      </c>
      <c r="AU240" s="44">
        <v>0</v>
      </c>
      <c r="AV240" s="44">
        <v>0</v>
      </c>
      <c r="AW240" s="44">
        <v>0</v>
      </c>
      <c r="AX240" s="44">
        <v>0</v>
      </c>
      <c r="AY240" s="44">
        <v>0</v>
      </c>
      <c r="AZ240" s="276">
        <v>9999</v>
      </c>
      <c r="BA240" s="44">
        <v>0</v>
      </c>
      <c r="BB240" s="44">
        <v>0</v>
      </c>
      <c r="BC240" s="44">
        <v>0</v>
      </c>
      <c r="BD240" s="44">
        <v>0</v>
      </c>
      <c r="BE240" s="44">
        <v>0</v>
      </c>
      <c r="BF240" s="44">
        <v>0</v>
      </c>
      <c r="BG240" s="44">
        <v>9999</v>
      </c>
      <c r="BH240" s="276">
        <v>9999</v>
      </c>
      <c r="BI240" s="44">
        <v>9999</v>
      </c>
      <c r="BJ240" s="44">
        <v>9999</v>
      </c>
      <c r="BK240" s="44">
        <v>9999</v>
      </c>
      <c r="BL240" s="44">
        <v>9999</v>
      </c>
      <c r="BM240" s="44">
        <v>9999</v>
      </c>
      <c r="BN240" s="44">
        <v>0</v>
      </c>
      <c r="BO240" s="44">
        <v>-140.98605379419951</v>
      </c>
      <c r="BP240" s="44">
        <v>0</v>
      </c>
      <c r="BQ240" s="44">
        <v>0</v>
      </c>
      <c r="BR240" s="44">
        <v>0</v>
      </c>
      <c r="BS240" s="44">
        <v>0</v>
      </c>
      <c r="BT240" s="44">
        <v>0</v>
      </c>
      <c r="BU240" s="44">
        <v>0</v>
      </c>
      <c r="BV240" s="44">
        <v>0</v>
      </c>
      <c r="BW240" s="44">
        <v>0</v>
      </c>
      <c r="BX240" s="44">
        <v>0</v>
      </c>
      <c r="BY240" s="44">
        <v>0</v>
      </c>
      <c r="BZ240" s="44">
        <v>0</v>
      </c>
      <c r="CA240" s="44">
        <v>0</v>
      </c>
      <c r="CB240" s="44">
        <v>-140.98605379419951</v>
      </c>
      <c r="CC240" s="44">
        <v>0</v>
      </c>
      <c r="CD240" s="257">
        <v>0</v>
      </c>
      <c r="CE240" s="44">
        <v>9999</v>
      </c>
      <c r="CF240" s="44">
        <v>0</v>
      </c>
      <c r="CG240" s="44">
        <v>-2.0966194040947452</v>
      </c>
      <c r="CH240" s="44">
        <v>-2.0966194040947452</v>
      </c>
      <c r="CI240" s="44">
        <v>0</v>
      </c>
      <c r="CJ240" s="44">
        <v>-0.10483097020473707</v>
      </c>
      <c r="CK240" s="44">
        <v>-0.10483097020473707</v>
      </c>
      <c r="CL240" s="44"/>
      <c r="CM240" s="44">
        <v>-17.919823966621728</v>
      </c>
      <c r="CN240" s="44"/>
      <c r="CO240" s="44">
        <v>0</v>
      </c>
      <c r="CP240" s="44">
        <v>0</v>
      </c>
      <c r="CQ240" s="44">
        <v>-140.98605379419951</v>
      </c>
      <c r="CR240" s="44">
        <v>0</v>
      </c>
      <c r="CS240" s="44">
        <v>0</v>
      </c>
      <c r="CT240" s="44">
        <v>-140.98605379419951</v>
      </c>
      <c r="CU240" s="44">
        <v>0</v>
      </c>
      <c r="CV240" s="44">
        <v>9999</v>
      </c>
      <c r="CW240" s="257">
        <v>0</v>
      </c>
      <c r="CX240" s="23"/>
      <c r="CY240" s="23"/>
      <c r="CZ240" s="23"/>
      <c r="DA240" s="23"/>
      <c r="DB240" s="23"/>
      <c r="DC240" s="23"/>
      <c r="DD240" s="23"/>
      <c r="DE240" s="23"/>
      <c r="DF240" s="23"/>
      <c r="DG240" s="23"/>
      <c r="DH240" s="23"/>
      <c r="DI240" s="23"/>
      <c r="DJ240" s="23"/>
      <c r="DK240" s="23"/>
      <c r="DL240" s="23"/>
      <c r="DM240" s="23"/>
      <c r="DN240" s="23"/>
      <c r="DO240" s="23"/>
      <c r="DP240" s="23"/>
      <c r="DQ240" s="23"/>
      <c r="DR240" s="23"/>
      <c r="DS240" s="23"/>
      <c r="DT240" s="23"/>
      <c r="DU240" s="23"/>
      <c r="DV240" s="23"/>
      <c r="DW240" s="23"/>
      <c r="DX240" s="23"/>
      <c r="DY240" s="23"/>
      <c r="DZ240" s="23"/>
      <c r="EA240" s="23"/>
    </row>
    <row r="241" spans="1:131">
      <c r="A241" s="23" t="s">
        <v>838</v>
      </c>
      <c r="B241" s="23"/>
      <c r="C241" s="44">
        <v>0</v>
      </c>
      <c r="D241" s="44">
        <v>0</v>
      </c>
      <c r="E241" s="44">
        <v>-26.841066666666666</v>
      </c>
      <c r="F241" s="44">
        <v>0</v>
      </c>
      <c r="G241" s="44">
        <v>0</v>
      </c>
      <c r="H241" s="44">
        <v>0</v>
      </c>
      <c r="I241" s="44"/>
      <c r="J241" s="44"/>
      <c r="K241" s="44"/>
      <c r="L241" s="44">
        <v>0</v>
      </c>
      <c r="M241" s="44">
        <v>0</v>
      </c>
      <c r="N241" s="44">
        <v>0</v>
      </c>
      <c r="O241" s="44">
        <v>-27.109477156599652</v>
      </c>
      <c r="P241" s="44">
        <v>0</v>
      </c>
      <c r="Q241" s="44">
        <v>0</v>
      </c>
      <c r="R241" s="44">
        <v>0</v>
      </c>
      <c r="S241" s="44">
        <v>0</v>
      </c>
      <c r="T241" s="44">
        <v>0</v>
      </c>
      <c r="U241" s="44">
        <v>0</v>
      </c>
      <c r="V241" s="44">
        <v>0</v>
      </c>
      <c r="W241" s="44">
        <v>0</v>
      </c>
      <c r="X241" s="44">
        <v>0</v>
      </c>
      <c r="Y241" s="44">
        <v>0</v>
      </c>
      <c r="Z241" s="44">
        <v>0</v>
      </c>
      <c r="AA241" s="44">
        <v>0</v>
      </c>
      <c r="AB241" s="44">
        <v>0</v>
      </c>
      <c r="AC241" s="44">
        <v>0</v>
      </c>
      <c r="AD241" s="44">
        <v>0</v>
      </c>
      <c r="AE241" s="44">
        <v>0</v>
      </c>
      <c r="AF241" s="44">
        <v>0</v>
      </c>
      <c r="AG241" s="44">
        <v>0</v>
      </c>
      <c r="AH241" s="44">
        <v>0</v>
      </c>
      <c r="AI241" s="44">
        <v>0</v>
      </c>
      <c r="AJ241" s="44">
        <v>0</v>
      </c>
      <c r="AK241" s="44">
        <v>0</v>
      </c>
      <c r="AL241" s="44">
        <v>0</v>
      </c>
      <c r="AM241" s="44">
        <v>0</v>
      </c>
      <c r="AN241" s="44">
        <v>0</v>
      </c>
      <c r="AO241" s="44">
        <v>0</v>
      </c>
      <c r="AP241" s="44">
        <v>0</v>
      </c>
      <c r="AQ241" s="44">
        <v>0</v>
      </c>
      <c r="AR241" s="44">
        <v>0</v>
      </c>
      <c r="AS241" s="276">
        <v>9999</v>
      </c>
      <c r="AT241" s="44">
        <v>0</v>
      </c>
      <c r="AU241" s="44">
        <v>0</v>
      </c>
      <c r="AV241" s="44">
        <v>0</v>
      </c>
      <c r="AW241" s="44">
        <v>0</v>
      </c>
      <c r="AX241" s="44">
        <v>0</v>
      </c>
      <c r="AY241" s="44">
        <v>0</v>
      </c>
      <c r="AZ241" s="276">
        <v>9999</v>
      </c>
      <c r="BA241" s="44">
        <v>0</v>
      </c>
      <c r="BB241" s="44">
        <v>0</v>
      </c>
      <c r="BC241" s="44">
        <v>0</v>
      </c>
      <c r="BD241" s="44">
        <v>0</v>
      </c>
      <c r="BE241" s="44">
        <v>0</v>
      </c>
      <c r="BF241" s="44">
        <v>0</v>
      </c>
      <c r="BG241" s="44">
        <v>9999</v>
      </c>
      <c r="BH241" s="276">
        <v>9999</v>
      </c>
      <c r="BI241" s="44">
        <v>9999</v>
      </c>
      <c r="BJ241" s="44">
        <v>9999</v>
      </c>
      <c r="BK241" s="44">
        <v>9999</v>
      </c>
      <c r="BL241" s="44">
        <v>9999</v>
      </c>
      <c r="BM241" s="44">
        <v>9999</v>
      </c>
      <c r="BN241" s="44">
        <v>0</v>
      </c>
      <c r="BO241" s="44">
        <v>-213.89261750229392</v>
      </c>
      <c r="BP241" s="44">
        <v>0</v>
      </c>
      <c r="BQ241" s="44">
        <v>0</v>
      </c>
      <c r="BR241" s="44">
        <v>0</v>
      </c>
      <c r="BS241" s="44">
        <v>0</v>
      </c>
      <c r="BT241" s="44">
        <v>0</v>
      </c>
      <c r="BU241" s="44">
        <v>0</v>
      </c>
      <c r="BV241" s="44">
        <v>0</v>
      </c>
      <c r="BW241" s="44">
        <v>0</v>
      </c>
      <c r="BX241" s="44">
        <v>0</v>
      </c>
      <c r="BY241" s="44">
        <v>0</v>
      </c>
      <c r="BZ241" s="44">
        <v>0</v>
      </c>
      <c r="CA241" s="44">
        <v>0</v>
      </c>
      <c r="CB241" s="44">
        <v>-213.89261750229392</v>
      </c>
      <c r="CC241" s="44">
        <v>0</v>
      </c>
      <c r="CD241" s="257">
        <v>0</v>
      </c>
      <c r="CE241" s="44">
        <v>9999</v>
      </c>
      <c r="CF241" s="44">
        <v>0</v>
      </c>
      <c r="CG241" s="44">
        <v>-3.1718088273221654</v>
      </c>
      <c r="CH241" s="44">
        <v>-3.1718088273221654</v>
      </c>
      <c r="CI241" s="44">
        <v>0</v>
      </c>
      <c r="CJ241" s="44">
        <v>-0.15859044136610798</v>
      </c>
      <c r="CK241" s="44">
        <v>-0.15859044136610798</v>
      </c>
      <c r="CL241" s="44"/>
      <c r="CM241" s="44">
        <v>-27.109477156599652</v>
      </c>
      <c r="CN241" s="44"/>
      <c r="CO241" s="44">
        <v>0</v>
      </c>
      <c r="CP241" s="44">
        <v>0</v>
      </c>
      <c r="CQ241" s="44">
        <v>-213.89261750229392</v>
      </c>
      <c r="CR241" s="44">
        <v>0</v>
      </c>
      <c r="CS241" s="44">
        <v>0</v>
      </c>
      <c r="CT241" s="44">
        <v>-213.89261750229392</v>
      </c>
      <c r="CU241" s="44">
        <v>0</v>
      </c>
      <c r="CV241" s="44">
        <v>9999</v>
      </c>
      <c r="CW241" s="257">
        <v>0</v>
      </c>
      <c r="CX241" s="23"/>
      <c r="CY241" s="23"/>
      <c r="CZ241" s="23"/>
      <c r="DA241" s="23"/>
      <c r="DB241" s="23"/>
      <c r="DC241" s="23"/>
      <c r="DD241" s="23"/>
      <c r="DE241" s="23"/>
      <c r="DF241" s="23"/>
      <c r="DG241" s="23"/>
      <c r="DH241" s="23"/>
      <c r="DI241" s="23"/>
      <c r="DJ241" s="23"/>
      <c r="DK241" s="23"/>
      <c r="DL241" s="23"/>
      <c r="DM241" s="23"/>
      <c r="DN241" s="23"/>
      <c r="DO241" s="23"/>
      <c r="DP241" s="23"/>
      <c r="DQ241" s="23"/>
      <c r="DR241" s="23"/>
      <c r="DS241" s="23"/>
      <c r="DT241" s="23"/>
      <c r="DU241" s="23"/>
      <c r="DV241" s="23"/>
      <c r="DW241" s="23"/>
      <c r="DX241" s="23"/>
      <c r="DY241" s="23"/>
      <c r="DZ241" s="23"/>
      <c r="EA241" s="23"/>
    </row>
    <row r="242" spans="1:131">
      <c r="A242" s="23" t="s">
        <v>839</v>
      </c>
      <c r="B242" s="23"/>
      <c r="C242" s="44">
        <v>0</v>
      </c>
      <c r="D242" s="44">
        <v>0</v>
      </c>
      <c r="E242" s="44">
        <v>-18.197333333333333</v>
      </c>
      <c r="F242" s="44">
        <v>0</v>
      </c>
      <c r="G242" s="44">
        <v>0</v>
      </c>
      <c r="H242" s="44">
        <v>0</v>
      </c>
      <c r="I242" s="44"/>
      <c r="J242" s="44"/>
      <c r="K242" s="44"/>
      <c r="L242" s="44">
        <v>0</v>
      </c>
      <c r="M242" s="44">
        <v>0</v>
      </c>
      <c r="N242" s="44">
        <v>0</v>
      </c>
      <c r="O242" s="44">
        <v>-18.379306427027785</v>
      </c>
      <c r="P242" s="44">
        <v>0</v>
      </c>
      <c r="Q242" s="44">
        <v>0</v>
      </c>
      <c r="R242" s="44">
        <v>0</v>
      </c>
      <c r="S242" s="44">
        <v>0</v>
      </c>
      <c r="T242" s="44">
        <v>0</v>
      </c>
      <c r="U242" s="44">
        <v>0</v>
      </c>
      <c r="V242" s="44">
        <v>0</v>
      </c>
      <c r="W242" s="44">
        <v>0</v>
      </c>
      <c r="X242" s="44">
        <v>0</v>
      </c>
      <c r="Y242" s="44">
        <v>0</v>
      </c>
      <c r="Z242" s="44">
        <v>0</v>
      </c>
      <c r="AA242" s="44">
        <v>0</v>
      </c>
      <c r="AB242" s="44">
        <v>0</v>
      </c>
      <c r="AC242" s="44">
        <v>0</v>
      </c>
      <c r="AD242" s="44">
        <v>0</v>
      </c>
      <c r="AE242" s="44">
        <v>0</v>
      </c>
      <c r="AF242" s="44">
        <v>0</v>
      </c>
      <c r="AG242" s="44">
        <v>0</v>
      </c>
      <c r="AH242" s="44">
        <v>0</v>
      </c>
      <c r="AI242" s="44">
        <v>0</v>
      </c>
      <c r="AJ242" s="44">
        <v>0</v>
      </c>
      <c r="AK242" s="44">
        <v>0</v>
      </c>
      <c r="AL242" s="44">
        <v>0</v>
      </c>
      <c r="AM242" s="44">
        <v>0</v>
      </c>
      <c r="AN242" s="44">
        <v>0</v>
      </c>
      <c r="AO242" s="44">
        <v>0</v>
      </c>
      <c r="AP242" s="44">
        <v>0</v>
      </c>
      <c r="AQ242" s="44">
        <v>0</v>
      </c>
      <c r="AR242" s="44">
        <v>0</v>
      </c>
      <c r="AS242" s="276">
        <v>9999</v>
      </c>
      <c r="AT242" s="44">
        <v>0</v>
      </c>
      <c r="AU242" s="44">
        <v>0</v>
      </c>
      <c r="AV242" s="44">
        <v>0</v>
      </c>
      <c r="AW242" s="44">
        <v>0</v>
      </c>
      <c r="AX242" s="44">
        <v>0</v>
      </c>
      <c r="AY242" s="44">
        <v>0</v>
      </c>
      <c r="AZ242" s="276">
        <v>9999</v>
      </c>
      <c r="BA242" s="44">
        <v>0</v>
      </c>
      <c r="BB242" s="44">
        <v>0</v>
      </c>
      <c r="BC242" s="44">
        <v>0</v>
      </c>
      <c r="BD242" s="44">
        <v>0</v>
      </c>
      <c r="BE242" s="44">
        <v>0</v>
      </c>
      <c r="BF242" s="44">
        <v>0</v>
      </c>
      <c r="BG242" s="44">
        <v>9999</v>
      </c>
      <c r="BH242" s="276">
        <v>9999</v>
      </c>
      <c r="BI242" s="44">
        <v>9999</v>
      </c>
      <c r="BJ242" s="44">
        <v>9999</v>
      </c>
      <c r="BK242" s="44">
        <v>9999</v>
      </c>
      <c r="BL242" s="44">
        <v>9999</v>
      </c>
      <c r="BM242" s="44">
        <v>9999</v>
      </c>
      <c r="BN242" s="44">
        <v>0</v>
      </c>
      <c r="BO242" s="44">
        <v>-142.66760700385581</v>
      </c>
      <c r="BP242" s="44">
        <v>0</v>
      </c>
      <c r="BQ242" s="44">
        <v>0</v>
      </c>
      <c r="BR242" s="44">
        <v>0</v>
      </c>
      <c r="BS242" s="44">
        <v>0</v>
      </c>
      <c r="BT242" s="44">
        <v>0</v>
      </c>
      <c r="BU242" s="44">
        <v>0</v>
      </c>
      <c r="BV242" s="44">
        <v>0</v>
      </c>
      <c r="BW242" s="44">
        <v>0</v>
      </c>
      <c r="BX242" s="44">
        <v>0</v>
      </c>
      <c r="BY242" s="44">
        <v>0</v>
      </c>
      <c r="BZ242" s="44">
        <v>0</v>
      </c>
      <c r="CA242" s="44">
        <v>0</v>
      </c>
      <c r="CB242" s="44">
        <v>-142.66760700385581</v>
      </c>
      <c r="CC242" s="44">
        <v>0</v>
      </c>
      <c r="CD242" s="257">
        <v>0</v>
      </c>
      <c r="CE242" s="44">
        <v>9999</v>
      </c>
      <c r="CF242" s="44">
        <v>0</v>
      </c>
      <c r="CG242" s="44">
        <v>-2.1503788519622464</v>
      </c>
      <c r="CH242" s="44">
        <v>-2.1503788519622464</v>
      </c>
      <c r="CI242" s="44">
        <v>0</v>
      </c>
      <c r="CJ242" s="44">
        <v>-0.10751894259811252</v>
      </c>
      <c r="CK242" s="44">
        <v>-0.10751894259811252</v>
      </c>
      <c r="CL242" s="44"/>
      <c r="CM242" s="44">
        <v>-18.379306427027785</v>
      </c>
      <c r="CN242" s="44"/>
      <c r="CO242" s="44">
        <v>0</v>
      </c>
      <c r="CP242" s="44">
        <v>0</v>
      </c>
      <c r="CQ242" s="44">
        <v>-142.66760700385581</v>
      </c>
      <c r="CR242" s="44">
        <v>0</v>
      </c>
      <c r="CS242" s="44">
        <v>0</v>
      </c>
      <c r="CT242" s="44">
        <v>-142.66760700385581</v>
      </c>
      <c r="CU242" s="44">
        <v>0</v>
      </c>
      <c r="CV242" s="44">
        <v>9999</v>
      </c>
      <c r="CW242" s="257">
        <v>0</v>
      </c>
      <c r="CX242" s="23"/>
      <c r="CY242" s="23"/>
      <c r="CZ242" s="23"/>
      <c r="DA242" s="23"/>
      <c r="DB242" s="23"/>
      <c r="DC242" s="23"/>
      <c r="DD242" s="23"/>
      <c r="DE242" s="23"/>
      <c r="DF242" s="23"/>
      <c r="DG242" s="23"/>
      <c r="DH242" s="23"/>
      <c r="DI242" s="23"/>
      <c r="DJ242" s="23"/>
      <c r="DK242" s="23"/>
      <c r="DL242" s="23"/>
      <c r="DM242" s="23"/>
      <c r="DN242" s="23"/>
      <c r="DO242" s="23"/>
      <c r="DP242" s="23"/>
      <c r="DQ242" s="23"/>
      <c r="DR242" s="23"/>
      <c r="DS242" s="23"/>
      <c r="DT242" s="23"/>
      <c r="DU242" s="23"/>
      <c r="DV242" s="23"/>
      <c r="DW242" s="23"/>
      <c r="DX242" s="23"/>
      <c r="DY242" s="23"/>
      <c r="DZ242" s="23"/>
      <c r="EA242" s="23"/>
    </row>
    <row r="243" spans="1:131">
      <c r="A243" s="23" t="s">
        <v>840</v>
      </c>
      <c r="B243" s="23"/>
      <c r="C243" s="44">
        <v>0</v>
      </c>
      <c r="D243" s="44">
        <v>0</v>
      </c>
      <c r="E243" s="44">
        <v>-32.755199999999995</v>
      </c>
      <c r="F243" s="44">
        <v>0</v>
      </c>
      <c r="G243" s="44">
        <v>0</v>
      </c>
      <c r="H243" s="44">
        <v>0</v>
      </c>
      <c r="I243" s="44"/>
      <c r="J243" s="44"/>
      <c r="K243" s="44"/>
      <c r="L243" s="44">
        <v>0</v>
      </c>
      <c r="M243" s="44">
        <v>0</v>
      </c>
      <c r="N243" s="44">
        <v>0</v>
      </c>
      <c r="O243" s="44">
        <v>-33.082751999999992</v>
      </c>
      <c r="P243" s="44">
        <v>0</v>
      </c>
      <c r="Q243" s="44">
        <v>0</v>
      </c>
      <c r="R243" s="44">
        <v>0</v>
      </c>
      <c r="S243" s="44">
        <v>0</v>
      </c>
      <c r="T243" s="44">
        <v>0</v>
      </c>
      <c r="U243" s="44">
        <v>0</v>
      </c>
      <c r="V243" s="44">
        <v>0</v>
      </c>
      <c r="W243" s="44">
        <v>0</v>
      </c>
      <c r="X243" s="44">
        <v>0</v>
      </c>
      <c r="Y243" s="44">
        <v>0</v>
      </c>
      <c r="Z243" s="44">
        <v>0</v>
      </c>
      <c r="AA243" s="44">
        <v>0</v>
      </c>
      <c r="AB243" s="44">
        <v>0</v>
      </c>
      <c r="AC243" s="44">
        <v>0</v>
      </c>
      <c r="AD243" s="44">
        <v>0</v>
      </c>
      <c r="AE243" s="44">
        <v>0</v>
      </c>
      <c r="AF243" s="44">
        <v>0</v>
      </c>
      <c r="AG243" s="44">
        <v>0</v>
      </c>
      <c r="AH243" s="44">
        <v>0</v>
      </c>
      <c r="AI243" s="44">
        <v>0</v>
      </c>
      <c r="AJ243" s="44">
        <v>0</v>
      </c>
      <c r="AK243" s="44">
        <v>0</v>
      </c>
      <c r="AL243" s="44">
        <v>0</v>
      </c>
      <c r="AM243" s="44">
        <v>0</v>
      </c>
      <c r="AN243" s="44">
        <v>0</v>
      </c>
      <c r="AO243" s="44">
        <v>0</v>
      </c>
      <c r="AP243" s="44">
        <v>0</v>
      </c>
      <c r="AQ243" s="44">
        <v>0</v>
      </c>
      <c r="AR243" s="44">
        <v>0</v>
      </c>
      <c r="AS243" s="276">
        <v>9999</v>
      </c>
      <c r="AT243" s="44">
        <v>0</v>
      </c>
      <c r="AU243" s="44">
        <v>0</v>
      </c>
      <c r="AV243" s="44">
        <v>0</v>
      </c>
      <c r="AW243" s="44">
        <v>0</v>
      </c>
      <c r="AX243" s="44">
        <v>0</v>
      </c>
      <c r="AY243" s="44">
        <v>0</v>
      </c>
      <c r="AZ243" s="276">
        <v>9999</v>
      </c>
      <c r="BA243" s="44">
        <v>0</v>
      </c>
      <c r="BB243" s="44">
        <v>0</v>
      </c>
      <c r="BC243" s="44">
        <v>0</v>
      </c>
      <c r="BD243" s="44">
        <v>0</v>
      </c>
      <c r="BE243" s="44">
        <v>0</v>
      </c>
      <c r="BF243" s="44">
        <v>0</v>
      </c>
      <c r="BG243" s="44">
        <v>9999</v>
      </c>
      <c r="BH243" s="276">
        <v>9999</v>
      </c>
      <c r="BI243" s="44">
        <v>9999</v>
      </c>
      <c r="BJ243" s="44">
        <v>9999</v>
      </c>
      <c r="BK243" s="44">
        <v>9999</v>
      </c>
      <c r="BL243" s="44">
        <v>9999</v>
      </c>
      <c r="BM243" s="44">
        <v>9999</v>
      </c>
      <c r="BN243" s="44">
        <v>0</v>
      </c>
      <c r="BO243" s="44">
        <v>-243.63062456852035</v>
      </c>
      <c r="BP243" s="44">
        <v>0</v>
      </c>
      <c r="BQ243" s="44">
        <v>0</v>
      </c>
      <c r="BR243" s="44">
        <v>0</v>
      </c>
      <c r="BS243" s="44">
        <v>0</v>
      </c>
      <c r="BT243" s="44">
        <v>0</v>
      </c>
      <c r="BU243" s="44">
        <v>0</v>
      </c>
      <c r="BV243" s="44">
        <v>0</v>
      </c>
      <c r="BW243" s="44">
        <v>0</v>
      </c>
      <c r="BX243" s="44">
        <v>0</v>
      </c>
      <c r="BY243" s="44">
        <v>0</v>
      </c>
      <c r="BZ243" s="44">
        <v>0</v>
      </c>
      <c r="CA243" s="44">
        <v>0</v>
      </c>
      <c r="CB243" s="44">
        <v>-243.63062456852035</v>
      </c>
      <c r="CC243" s="44">
        <v>0</v>
      </c>
      <c r="CD243" s="257">
        <v>0</v>
      </c>
      <c r="CE243" s="44">
        <v>9999</v>
      </c>
      <c r="CF243" s="44">
        <v>0</v>
      </c>
      <c r="CG243" s="44">
        <v>-3.8706819839999973</v>
      </c>
      <c r="CH243" s="44">
        <v>-3.8706819839999973</v>
      </c>
      <c r="CI243" s="44">
        <v>0</v>
      </c>
      <c r="CJ243" s="44">
        <v>-0.1935340992</v>
      </c>
      <c r="CK243" s="44">
        <v>-0.1935340992</v>
      </c>
      <c r="CL243" s="44"/>
      <c r="CM243" s="44">
        <v>-33.082751999999992</v>
      </c>
      <c r="CN243" s="44"/>
      <c r="CO243" s="44">
        <v>0</v>
      </c>
      <c r="CP243" s="44">
        <v>0</v>
      </c>
      <c r="CQ243" s="44">
        <v>-243.63062456852035</v>
      </c>
      <c r="CR243" s="44">
        <v>0</v>
      </c>
      <c r="CS243" s="44">
        <v>0</v>
      </c>
      <c r="CT243" s="44">
        <v>-243.63062456852035</v>
      </c>
      <c r="CU243" s="44">
        <v>0</v>
      </c>
      <c r="CV243" s="44">
        <v>9999</v>
      </c>
      <c r="CW243" s="257">
        <v>0</v>
      </c>
      <c r="CX243" s="23"/>
      <c r="CY243" s="23"/>
      <c r="CZ243" s="23"/>
      <c r="DA243" s="23"/>
      <c r="DB243" s="23"/>
      <c r="DC243" s="23"/>
      <c r="DD243" s="23"/>
      <c r="DE243" s="23"/>
      <c r="DF243" s="23"/>
      <c r="DG243" s="23"/>
      <c r="DH243" s="23"/>
      <c r="DI243" s="23"/>
      <c r="DJ243" s="23"/>
      <c r="DK243" s="23"/>
      <c r="DL243" s="23"/>
      <c r="DM243" s="23"/>
      <c r="DN243" s="23"/>
      <c r="DO243" s="23"/>
      <c r="DP243" s="23"/>
      <c r="DQ243" s="23"/>
      <c r="DR243" s="23"/>
      <c r="DS243" s="23"/>
      <c r="DT243" s="23"/>
      <c r="DU243" s="23"/>
      <c r="DV243" s="23"/>
      <c r="DW243" s="23"/>
      <c r="DX243" s="23"/>
      <c r="DY243" s="23"/>
      <c r="DZ243" s="23"/>
      <c r="EA243" s="23"/>
    </row>
    <row r="244" spans="1:131">
      <c r="A244" s="23" t="s">
        <v>841</v>
      </c>
      <c r="B244" s="23"/>
      <c r="C244" s="44">
        <v>0</v>
      </c>
      <c r="D244" s="44">
        <v>0</v>
      </c>
      <c r="E244" s="44">
        <v>-18.197333333333333</v>
      </c>
      <c r="F244" s="44">
        <v>0</v>
      </c>
      <c r="G244" s="44">
        <v>0</v>
      </c>
      <c r="H244" s="44">
        <v>0</v>
      </c>
      <c r="I244" s="44"/>
      <c r="J244" s="44"/>
      <c r="K244" s="44"/>
      <c r="L244" s="44">
        <v>0</v>
      </c>
      <c r="M244" s="44">
        <v>0</v>
      </c>
      <c r="N244" s="44">
        <v>0</v>
      </c>
      <c r="O244" s="44">
        <v>-18.379306666666665</v>
      </c>
      <c r="P244" s="44">
        <v>0</v>
      </c>
      <c r="Q244" s="44">
        <v>0</v>
      </c>
      <c r="R244" s="44">
        <v>0</v>
      </c>
      <c r="S244" s="44">
        <v>0</v>
      </c>
      <c r="T244" s="44">
        <v>0</v>
      </c>
      <c r="U244" s="44">
        <v>0</v>
      </c>
      <c r="V244" s="44">
        <v>0</v>
      </c>
      <c r="W244" s="44">
        <v>0</v>
      </c>
      <c r="X244" s="44">
        <v>0</v>
      </c>
      <c r="Y244" s="44">
        <v>0</v>
      </c>
      <c r="Z244" s="44">
        <v>0</v>
      </c>
      <c r="AA244" s="44">
        <v>0</v>
      </c>
      <c r="AB244" s="44">
        <v>0</v>
      </c>
      <c r="AC244" s="44">
        <v>0</v>
      </c>
      <c r="AD244" s="44">
        <v>0</v>
      </c>
      <c r="AE244" s="44">
        <v>0</v>
      </c>
      <c r="AF244" s="44">
        <v>0</v>
      </c>
      <c r="AG244" s="44">
        <v>0</v>
      </c>
      <c r="AH244" s="44">
        <v>0</v>
      </c>
      <c r="AI244" s="44">
        <v>0</v>
      </c>
      <c r="AJ244" s="44">
        <v>0</v>
      </c>
      <c r="AK244" s="44">
        <v>0</v>
      </c>
      <c r="AL244" s="44">
        <v>0</v>
      </c>
      <c r="AM244" s="44">
        <v>0</v>
      </c>
      <c r="AN244" s="44">
        <v>0</v>
      </c>
      <c r="AO244" s="44">
        <v>0</v>
      </c>
      <c r="AP244" s="44">
        <v>0</v>
      </c>
      <c r="AQ244" s="44">
        <v>0</v>
      </c>
      <c r="AR244" s="44">
        <v>0</v>
      </c>
      <c r="AS244" s="276">
        <v>9999</v>
      </c>
      <c r="AT244" s="44">
        <v>0</v>
      </c>
      <c r="AU244" s="44">
        <v>0</v>
      </c>
      <c r="AV244" s="44">
        <v>0</v>
      </c>
      <c r="AW244" s="44">
        <v>0</v>
      </c>
      <c r="AX244" s="44">
        <v>0</v>
      </c>
      <c r="AY244" s="44">
        <v>0</v>
      </c>
      <c r="AZ244" s="276">
        <v>9999</v>
      </c>
      <c r="BA244" s="44">
        <v>0</v>
      </c>
      <c r="BB244" s="44">
        <v>0</v>
      </c>
      <c r="BC244" s="44">
        <v>0</v>
      </c>
      <c r="BD244" s="44">
        <v>0</v>
      </c>
      <c r="BE244" s="44">
        <v>0</v>
      </c>
      <c r="BF244" s="44">
        <v>0</v>
      </c>
      <c r="BG244" s="44">
        <v>9999</v>
      </c>
      <c r="BH244" s="276">
        <v>9999</v>
      </c>
      <c r="BI244" s="44">
        <v>9999</v>
      </c>
      <c r="BJ244" s="44">
        <v>9999</v>
      </c>
      <c r="BK244" s="44">
        <v>9999</v>
      </c>
      <c r="BL244" s="44">
        <v>9999</v>
      </c>
      <c r="BM244" s="44">
        <v>9999</v>
      </c>
      <c r="BN244" s="44">
        <v>0</v>
      </c>
      <c r="BO244" s="44">
        <v>-135.35034698251158</v>
      </c>
      <c r="BP244" s="44">
        <v>0</v>
      </c>
      <c r="BQ244" s="44">
        <v>0</v>
      </c>
      <c r="BR244" s="44">
        <v>0</v>
      </c>
      <c r="BS244" s="44">
        <v>0</v>
      </c>
      <c r="BT244" s="44">
        <v>0</v>
      </c>
      <c r="BU244" s="44">
        <v>0</v>
      </c>
      <c r="BV244" s="44">
        <v>0</v>
      </c>
      <c r="BW244" s="44">
        <v>0</v>
      </c>
      <c r="BX244" s="44">
        <v>0</v>
      </c>
      <c r="BY244" s="44">
        <v>0</v>
      </c>
      <c r="BZ244" s="44">
        <v>0</v>
      </c>
      <c r="CA244" s="44">
        <v>0</v>
      </c>
      <c r="CB244" s="44">
        <v>-135.35034698251158</v>
      </c>
      <c r="CC244" s="44">
        <v>0</v>
      </c>
      <c r="CD244" s="257">
        <v>0</v>
      </c>
      <c r="CE244" s="44">
        <v>9999</v>
      </c>
      <c r="CF244" s="44">
        <v>0</v>
      </c>
      <c r="CG244" s="44">
        <v>-2.1503788799999999</v>
      </c>
      <c r="CH244" s="44">
        <v>-2.1503788799999999</v>
      </c>
      <c r="CI244" s="44">
        <v>0</v>
      </c>
      <c r="CJ244" s="44">
        <v>-0.10751894399999999</v>
      </c>
      <c r="CK244" s="44">
        <v>-0.10751894399999999</v>
      </c>
      <c r="CL244" s="44"/>
      <c r="CM244" s="44">
        <v>-18.379306666666665</v>
      </c>
      <c r="CN244" s="44"/>
      <c r="CO244" s="44">
        <v>0</v>
      </c>
      <c r="CP244" s="44">
        <v>0</v>
      </c>
      <c r="CQ244" s="44">
        <v>-135.35034698251158</v>
      </c>
      <c r="CR244" s="44">
        <v>0</v>
      </c>
      <c r="CS244" s="44">
        <v>0</v>
      </c>
      <c r="CT244" s="44">
        <v>-135.35034698251158</v>
      </c>
      <c r="CU244" s="44">
        <v>0</v>
      </c>
      <c r="CV244" s="44">
        <v>9999</v>
      </c>
      <c r="CW244" s="257">
        <v>0</v>
      </c>
      <c r="CX244" s="23"/>
      <c r="CY244" s="23"/>
      <c r="CZ244" s="23"/>
      <c r="DA244" s="23"/>
      <c r="DB244" s="23"/>
      <c r="DC244" s="23"/>
      <c r="DD244" s="23"/>
      <c r="DE244" s="23"/>
      <c r="DF244" s="23"/>
      <c r="DG244" s="23"/>
      <c r="DH244" s="23"/>
      <c r="DI244" s="23"/>
      <c r="DJ244" s="23"/>
      <c r="DK244" s="23"/>
      <c r="DL244" s="23"/>
      <c r="DM244" s="23"/>
      <c r="DN244" s="23"/>
      <c r="DO244" s="23"/>
      <c r="DP244" s="23"/>
      <c r="DQ244" s="23"/>
      <c r="DR244" s="23"/>
      <c r="DS244" s="23"/>
      <c r="DT244" s="23"/>
      <c r="DU244" s="23"/>
      <c r="DV244" s="23"/>
      <c r="DW244" s="23"/>
      <c r="DX244" s="23"/>
      <c r="DY244" s="23"/>
      <c r="DZ244" s="23"/>
      <c r="EA244" s="23"/>
    </row>
    <row r="245" spans="1:131">
      <c r="A245" s="23" t="s">
        <v>842</v>
      </c>
      <c r="B245" s="23"/>
      <c r="C245" s="44">
        <v>0</v>
      </c>
      <c r="D245" s="44">
        <v>0</v>
      </c>
      <c r="E245" s="44">
        <v>-8.1887999999999987</v>
      </c>
      <c r="F245" s="44">
        <v>0</v>
      </c>
      <c r="G245" s="44">
        <v>0</v>
      </c>
      <c r="H245" s="44">
        <v>0</v>
      </c>
      <c r="I245" s="44"/>
      <c r="J245" s="44"/>
      <c r="K245" s="44"/>
      <c r="L245" s="44">
        <v>0</v>
      </c>
      <c r="M245" s="44">
        <v>0</v>
      </c>
      <c r="N245" s="44">
        <v>0</v>
      </c>
      <c r="O245" s="44">
        <v>-8.270688046216069</v>
      </c>
      <c r="P245" s="44">
        <v>0</v>
      </c>
      <c r="Q245" s="44">
        <v>0</v>
      </c>
      <c r="R245" s="44">
        <v>0</v>
      </c>
      <c r="S245" s="44">
        <v>0</v>
      </c>
      <c r="T245" s="44">
        <v>0</v>
      </c>
      <c r="U245" s="44">
        <v>0</v>
      </c>
      <c r="V245" s="44">
        <v>0</v>
      </c>
      <c r="W245" s="44">
        <v>0</v>
      </c>
      <c r="X245" s="44">
        <v>0</v>
      </c>
      <c r="Y245" s="44">
        <v>0</v>
      </c>
      <c r="Z245" s="44">
        <v>0</v>
      </c>
      <c r="AA245" s="44">
        <v>0</v>
      </c>
      <c r="AB245" s="44">
        <v>0</v>
      </c>
      <c r="AC245" s="44">
        <v>0</v>
      </c>
      <c r="AD245" s="44">
        <v>0</v>
      </c>
      <c r="AE245" s="44">
        <v>0</v>
      </c>
      <c r="AF245" s="44">
        <v>0</v>
      </c>
      <c r="AG245" s="44">
        <v>0</v>
      </c>
      <c r="AH245" s="44">
        <v>0</v>
      </c>
      <c r="AI245" s="44">
        <v>0</v>
      </c>
      <c r="AJ245" s="44">
        <v>0</v>
      </c>
      <c r="AK245" s="44">
        <v>0</v>
      </c>
      <c r="AL245" s="44">
        <v>0</v>
      </c>
      <c r="AM245" s="44">
        <v>0</v>
      </c>
      <c r="AN245" s="44">
        <v>0</v>
      </c>
      <c r="AO245" s="44">
        <v>0</v>
      </c>
      <c r="AP245" s="44">
        <v>0</v>
      </c>
      <c r="AQ245" s="44">
        <v>0</v>
      </c>
      <c r="AR245" s="44">
        <v>0</v>
      </c>
      <c r="AS245" s="276">
        <v>9999</v>
      </c>
      <c r="AT245" s="44">
        <v>0</v>
      </c>
      <c r="AU245" s="44">
        <v>0</v>
      </c>
      <c r="AV245" s="44">
        <v>0</v>
      </c>
      <c r="AW245" s="44">
        <v>0</v>
      </c>
      <c r="AX245" s="44">
        <v>0</v>
      </c>
      <c r="AY245" s="44">
        <v>0</v>
      </c>
      <c r="AZ245" s="276">
        <v>9999</v>
      </c>
      <c r="BA245" s="44">
        <v>0</v>
      </c>
      <c r="BB245" s="44">
        <v>0</v>
      </c>
      <c r="BC245" s="44">
        <v>0</v>
      </c>
      <c r="BD245" s="44">
        <v>0</v>
      </c>
      <c r="BE245" s="44">
        <v>0</v>
      </c>
      <c r="BF245" s="44">
        <v>0</v>
      </c>
      <c r="BG245" s="44">
        <v>9999</v>
      </c>
      <c r="BH245" s="276">
        <v>9999</v>
      </c>
      <c r="BI245" s="44">
        <v>9999</v>
      </c>
      <c r="BJ245" s="44">
        <v>9999</v>
      </c>
      <c r="BK245" s="44">
        <v>9999</v>
      </c>
      <c r="BL245" s="44">
        <v>9999</v>
      </c>
      <c r="BM245" s="44">
        <v>9999</v>
      </c>
      <c r="BN245" s="44">
        <v>0</v>
      </c>
      <c r="BO245" s="44">
        <v>-64.605972635995229</v>
      </c>
      <c r="BP245" s="44">
        <v>0</v>
      </c>
      <c r="BQ245" s="44">
        <v>0</v>
      </c>
      <c r="BR245" s="44">
        <v>0</v>
      </c>
      <c r="BS245" s="44">
        <v>0</v>
      </c>
      <c r="BT245" s="44">
        <v>0</v>
      </c>
      <c r="BU245" s="44">
        <v>0</v>
      </c>
      <c r="BV245" s="44">
        <v>0</v>
      </c>
      <c r="BW245" s="44">
        <v>0</v>
      </c>
      <c r="BX245" s="44">
        <v>0</v>
      </c>
      <c r="BY245" s="44">
        <v>0</v>
      </c>
      <c r="BZ245" s="44">
        <v>0</v>
      </c>
      <c r="CA245" s="44">
        <v>0</v>
      </c>
      <c r="CB245" s="44">
        <v>-64.605972635995229</v>
      </c>
      <c r="CC245" s="44">
        <v>0</v>
      </c>
      <c r="CD245" s="257">
        <v>0</v>
      </c>
      <c r="CE245" s="44">
        <v>9999</v>
      </c>
      <c r="CF245" s="44">
        <v>0</v>
      </c>
      <c r="CG245" s="44">
        <v>-0.96767050140727873</v>
      </c>
      <c r="CH245" s="44">
        <v>-0.96767050140727873</v>
      </c>
      <c r="CI245" s="44">
        <v>0</v>
      </c>
      <c r="CJ245" s="44">
        <v>-4.8383525070364003E-2</v>
      </c>
      <c r="CK245" s="44">
        <v>-4.8383525070364003E-2</v>
      </c>
      <c r="CL245" s="44"/>
      <c r="CM245" s="44">
        <v>-8.270688046216069</v>
      </c>
      <c r="CN245" s="44"/>
      <c r="CO245" s="44">
        <v>0</v>
      </c>
      <c r="CP245" s="44">
        <v>0</v>
      </c>
      <c r="CQ245" s="44">
        <v>-64.605972635995229</v>
      </c>
      <c r="CR245" s="44">
        <v>0</v>
      </c>
      <c r="CS245" s="44">
        <v>0</v>
      </c>
      <c r="CT245" s="44">
        <v>-64.605972635995229</v>
      </c>
      <c r="CU245" s="44">
        <v>0</v>
      </c>
      <c r="CV245" s="44">
        <v>9999</v>
      </c>
      <c r="CW245" s="257">
        <v>0</v>
      </c>
      <c r="CX245" s="23"/>
      <c r="CY245" s="23"/>
      <c r="CZ245" s="23"/>
      <c r="DA245" s="23"/>
      <c r="DB245" s="23"/>
      <c r="DC245" s="23"/>
      <c r="DD245" s="23"/>
      <c r="DE245" s="23"/>
      <c r="DF245" s="23"/>
      <c r="DG245" s="23"/>
      <c r="DH245" s="23"/>
      <c r="DI245" s="23"/>
      <c r="DJ245" s="23"/>
      <c r="DK245" s="23"/>
      <c r="DL245" s="23"/>
      <c r="DM245" s="23"/>
      <c r="DN245" s="23"/>
      <c r="DO245" s="23"/>
      <c r="DP245" s="23"/>
      <c r="DQ245" s="23"/>
      <c r="DR245" s="23"/>
      <c r="DS245" s="23"/>
      <c r="DT245" s="23"/>
      <c r="DU245" s="23"/>
      <c r="DV245" s="23"/>
      <c r="DW245" s="23"/>
      <c r="DX245" s="23"/>
      <c r="DY245" s="23"/>
      <c r="DZ245" s="23"/>
      <c r="EA245" s="23"/>
    </row>
    <row r="246" spans="1:131">
      <c r="A246" s="23" t="s">
        <v>843</v>
      </c>
      <c r="B246" s="23"/>
      <c r="C246" s="44">
        <v>0</v>
      </c>
      <c r="D246" s="44">
        <v>0</v>
      </c>
      <c r="E246" s="44">
        <v>-15.0128</v>
      </c>
      <c r="F246" s="44">
        <v>0</v>
      </c>
      <c r="G246" s="44">
        <v>0</v>
      </c>
      <c r="H246" s="44">
        <v>0</v>
      </c>
      <c r="I246" s="44"/>
      <c r="J246" s="44"/>
      <c r="K246" s="44"/>
      <c r="L246" s="44">
        <v>0</v>
      </c>
      <c r="M246" s="44">
        <v>0</v>
      </c>
      <c r="N246" s="44">
        <v>0</v>
      </c>
      <c r="O246" s="44">
        <v>-15.162928127094194</v>
      </c>
      <c r="P246" s="44">
        <v>0</v>
      </c>
      <c r="Q246" s="44">
        <v>0</v>
      </c>
      <c r="R246" s="44">
        <v>0</v>
      </c>
      <c r="S246" s="44">
        <v>0</v>
      </c>
      <c r="T246" s="44">
        <v>0</v>
      </c>
      <c r="U246" s="44">
        <v>0</v>
      </c>
      <c r="V246" s="44">
        <v>0</v>
      </c>
      <c r="W246" s="44">
        <v>0</v>
      </c>
      <c r="X246" s="44">
        <v>0</v>
      </c>
      <c r="Y246" s="44">
        <v>0</v>
      </c>
      <c r="Z246" s="44">
        <v>0</v>
      </c>
      <c r="AA246" s="44">
        <v>0</v>
      </c>
      <c r="AB246" s="44">
        <v>0</v>
      </c>
      <c r="AC246" s="44">
        <v>0</v>
      </c>
      <c r="AD246" s="44">
        <v>0</v>
      </c>
      <c r="AE246" s="44">
        <v>0</v>
      </c>
      <c r="AF246" s="44">
        <v>0</v>
      </c>
      <c r="AG246" s="44">
        <v>0</v>
      </c>
      <c r="AH246" s="44">
        <v>0</v>
      </c>
      <c r="AI246" s="44">
        <v>0</v>
      </c>
      <c r="AJ246" s="44">
        <v>0</v>
      </c>
      <c r="AK246" s="44">
        <v>0</v>
      </c>
      <c r="AL246" s="44">
        <v>0</v>
      </c>
      <c r="AM246" s="44">
        <v>0</v>
      </c>
      <c r="AN246" s="44">
        <v>0</v>
      </c>
      <c r="AO246" s="44">
        <v>0</v>
      </c>
      <c r="AP246" s="44">
        <v>0</v>
      </c>
      <c r="AQ246" s="44">
        <v>0</v>
      </c>
      <c r="AR246" s="44">
        <v>0</v>
      </c>
      <c r="AS246" s="276">
        <v>9999</v>
      </c>
      <c r="AT246" s="44">
        <v>0</v>
      </c>
      <c r="AU246" s="44">
        <v>0</v>
      </c>
      <c r="AV246" s="44">
        <v>0</v>
      </c>
      <c r="AW246" s="44">
        <v>0</v>
      </c>
      <c r="AX246" s="44">
        <v>0</v>
      </c>
      <c r="AY246" s="44">
        <v>0</v>
      </c>
      <c r="AZ246" s="276">
        <v>9999</v>
      </c>
      <c r="BA246" s="44">
        <v>0</v>
      </c>
      <c r="BB246" s="44">
        <v>0</v>
      </c>
      <c r="BC246" s="44">
        <v>0</v>
      </c>
      <c r="BD246" s="44">
        <v>0</v>
      </c>
      <c r="BE246" s="44">
        <v>0</v>
      </c>
      <c r="BF246" s="44">
        <v>0</v>
      </c>
      <c r="BG246" s="44">
        <v>9999</v>
      </c>
      <c r="BH246" s="276">
        <v>9999</v>
      </c>
      <c r="BI246" s="44">
        <v>9999</v>
      </c>
      <c r="BJ246" s="44">
        <v>9999</v>
      </c>
      <c r="BK246" s="44">
        <v>9999</v>
      </c>
      <c r="BL246" s="44">
        <v>9999</v>
      </c>
      <c r="BM246" s="44">
        <v>9999</v>
      </c>
      <c r="BN246" s="44">
        <v>0</v>
      </c>
      <c r="BO246" s="44">
        <v>-119.90751328314691</v>
      </c>
      <c r="BP246" s="44">
        <v>0</v>
      </c>
      <c r="BQ246" s="44">
        <v>0</v>
      </c>
      <c r="BR246" s="44">
        <v>0</v>
      </c>
      <c r="BS246" s="44">
        <v>0</v>
      </c>
      <c r="BT246" s="44">
        <v>0</v>
      </c>
      <c r="BU246" s="44">
        <v>0</v>
      </c>
      <c r="BV246" s="44">
        <v>0</v>
      </c>
      <c r="BW246" s="44">
        <v>0</v>
      </c>
      <c r="BX246" s="44">
        <v>0</v>
      </c>
      <c r="BY246" s="44">
        <v>0</v>
      </c>
      <c r="BZ246" s="44">
        <v>0</v>
      </c>
      <c r="CA246" s="44">
        <v>0</v>
      </c>
      <c r="CB246" s="44">
        <v>-119.90751328314691</v>
      </c>
      <c r="CC246" s="44">
        <v>0</v>
      </c>
      <c r="CD246" s="257">
        <v>0</v>
      </c>
      <c r="CE246" s="44">
        <v>9999</v>
      </c>
      <c r="CF246" s="44">
        <v>0</v>
      </c>
      <c r="CG246" s="44">
        <v>-1.7740625908700156</v>
      </c>
      <c r="CH246" s="44">
        <v>-1.7740625908700156</v>
      </c>
      <c r="CI246" s="44">
        <v>0</v>
      </c>
      <c r="CJ246" s="44">
        <v>-8.8703129543501041E-2</v>
      </c>
      <c r="CK246" s="44">
        <v>-8.8703129543501041E-2</v>
      </c>
      <c r="CL246" s="44"/>
      <c r="CM246" s="44">
        <v>-15.162928127094194</v>
      </c>
      <c r="CN246" s="44"/>
      <c r="CO246" s="44">
        <v>0</v>
      </c>
      <c r="CP246" s="44">
        <v>0</v>
      </c>
      <c r="CQ246" s="44">
        <v>-119.90751328314691</v>
      </c>
      <c r="CR246" s="44">
        <v>0</v>
      </c>
      <c r="CS246" s="44">
        <v>0</v>
      </c>
      <c r="CT246" s="44">
        <v>-119.90751328314691</v>
      </c>
      <c r="CU246" s="44">
        <v>0</v>
      </c>
      <c r="CV246" s="44">
        <v>9999</v>
      </c>
      <c r="CW246" s="257">
        <v>0</v>
      </c>
      <c r="CX246" s="23"/>
      <c r="CY246" s="23"/>
      <c r="CZ246" s="23"/>
      <c r="DA246" s="23"/>
      <c r="DB246" s="23"/>
      <c r="DC246" s="23"/>
      <c r="DD246" s="23"/>
      <c r="DE246" s="23"/>
      <c r="DF246" s="23"/>
      <c r="DG246" s="23"/>
      <c r="DH246" s="23"/>
      <c r="DI246" s="23"/>
      <c r="DJ246" s="23"/>
      <c r="DK246" s="23"/>
      <c r="DL246" s="23"/>
      <c r="DM246" s="23"/>
      <c r="DN246" s="23"/>
      <c r="DO246" s="23"/>
      <c r="DP246" s="23"/>
      <c r="DQ246" s="23"/>
      <c r="DR246" s="23"/>
      <c r="DS246" s="23"/>
      <c r="DT246" s="23"/>
      <c r="DU246" s="23"/>
      <c r="DV246" s="23"/>
      <c r="DW246" s="23"/>
      <c r="DX246" s="23"/>
      <c r="DY246" s="23"/>
      <c r="DZ246" s="23"/>
      <c r="EA246" s="23"/>
    </row>
    <row r="247" spans="1:131">
      <c r="A247" s="23" t="s">
        <v>844</v>
      </c>
      <c r="B247" s="23"/>
      <c r="C247" s="44">
        <v>0</v>
      </c>
      <c r="D247" s="44">
        <v>0</v>
      </c>
      <c r="E247" s="44">
        <v>-19.562133333333332</v>
      </c>
      <c r="F247" s="44">
        <v>0</v>
      </c>
      <c r="G247" s="44">
        <v>0</v>
      </c>
      <c r="H247" s="44">
        <v>0</v>
      </c>
      <c r="I247" s="44"/>
      <c r="J247" s="44"/>
      <c r="K247" s="44"/>
      <c r="L247" s="44">
        <v>0</v>
      </c>
      <c r="M247" s="44">
        <v>0</v>
      </c>
      <c r="N247" s="44">
        <v>0</v>
      </c>
      <c r="O247" s="44">
        <v>-19.757754832274252</v>
      </c>
      <c r="P247" s="44">
        <v>0</v>
      </c>
      <c r="Q247" s="44">
        <v>0</v>
      </c>
      <c r="R247" s="44">
        <v>0</v>
      </c>
      <c r="S247" s="44">
        <v>0</v>
      </c>
      <c r="T247" s="44">
        <v>0</v>
      </c>
      <c r="U247" s="44">
        <v>0</v>
      </c>
      <c r="V247" s="44">
        <v>0</v>
      </c>
      <c r="W247" s="44">
        <v>0</v>
      </c>
      <c r="X247" s="44">
        <v>0</v>
      </c>
      <c r="Y247" s="44">
        <v>0</v>
      </c>
      <c r="Z247" s="44">
        <v>0</v>
      </c>
      <c r="AA247" s="44">
        <v>0</v>
      </c>
      <c r="AB247" s="44">
        <v>0</v>
      </c>
      <c r="AC247" s="44">
        <v>0</v>
      </c>
      <c r="AD247" s="44">
        <v>0</v>
      </c>
      <c r="AE247" s="44">
        <v>0</v>
      </c>
      <c r="AF247" s="44">
        <v>0</v>
      </c>
      <c r="AG247" s="44">
        <v>0</v>
      </c>
      <c r="AH247" s="44">
        <v>0</v>
      </c>
      <c r="AI247" s="44">
        <v>0</v>
      </c>
      <c r="AJ247" s="44">
        <v>0</v>
      </c>
      <c r="AK247" s="44">
        <v>0</v>
      </c>
      <c r="AL247" s="44">
        <v>0</v>
      </c>
      <c r="AM247" s="44">
        <v>0</v>
      </c>
      <c r="AN247" s="44">
        <v>0</v>
      </c>
      <c r="AO247" s="44">
        <v>0</v>
      </c>
      <c r="AP247" s="44">
        <v>0</v>
      </c>
      <c r="AQ247" s="44">
        <v>0</v>
      </c>
      <c r="AR247" s="44">
        <v>0</v>
      </c>
      <c r="AS247" s="276">
        <v>9999</v>
      </c>
      <c r="AT247" s="44">
        <v>0</v>
      </c>
      <c r="AU247" s="44">
        <v>0</v>
      </c>
      <c r="AV247" s="44">
        <v>0</v>
      </c>
      <c r="AW247" s="44">
        <v>0</v>
      </c>
      <c r="AX247" s="44">
        <v>0</v>
      </c>
      <c r="AY247" s="44">
        <v>0</v>
      </c>
      <c r="AZ247" s="276">
        <v>9999</v>
      </c>
      <c r="BA247" s="44">
        <v>0</v>
      </c>
      <c r="BB247" s="44">
        <v>0</v>
      </c>
      <c r="BC247" s="44">
        <v>0</v>
      </c>
      <c r="BD247" s="44">
        <v>0</v>
      </c>
      <c r="BE247" s="44">
        <v>0</v>
      </c>
      <c r="BF247" s="44">
        <v>0</v>
      </c>
      <c r="BG247" s="44">
        <v>9999</v>
      </c>
      <c r="BH247" s="276">
        <v>9999</v>
      </c>
      <c r="BI247" s="44">
        <v>9999</v>
      </c>
      <c r="BJ247" s="44">
        <v>9999</v>
      </c>
      <c r="BK247" s="44">
        <v>9999</v>
      </c>
      <c r="BL247" s="44">
        <v>9999</v>
      </c>
      <c r="BM247" s="44">
        <v>9999</v>
      </c>
      <c r="BN247" s="44">
        <v>0</v>
      </c>
      <c r="BO247" s="44">
        <v>-156.2431233689492</v>
      </c>
      <c r="BP247" s="44">
        <v>0</v>
      </c>
      <c r="BQ247" s="44">
        <v>0</v>
      </c>
      <c r="BR247" s="44">
        <v>0</v>
      </c>
      <c r="BS247" s="44">
        <v>0</v>
      </c>
      <c r="BT247" s="44">
        <v>0</v>
      </c>
      <c r="BU247" s="44">
        <v>0</v>
      </c>
      <c r="BV247" s="44">
        <v>0</v>
      </c>
      <c r="BW247" s="44">
        <v>0</v>
      </c>
      <c r="BX247" s="44">
        <v>0</v>
      </c>
      <c r="BY247" s="44">
        <v>0</v>
      </c>
      <c r="BZ247" s="44">
        <v>0</v>
      </c>
      <c r="CA247" s="44">
        <v>0</v>
      </c>
      <c r="CB247" s="44">
        <v>-156.2431233689492</v>
      </c>
      <c r="CC247" s="44">
        <v>0</v>
      </c>
      <c r="CD247" s="257">
        <v>0</v>
      </c>
      <c r="CE247" s="44">
        <v>9999</v>
      </c>
      <c r="CF247" s="44">
        <v>0</v>
      </c>
      <c r="CG247" s="44">
        <v>-2.3116573153760887</v>
      </c>
      <c r="CH247" s="44">
        <v>-2.3116573153760887</v>
      </c>
      <c r="CI247" s="44">
        <v>0</v>
      </c>
      <c r="CJ247" s="44">
        <v>-0.11558286576880437</v>
      </c>
      <c r="CK247" s="44">
        <v>-0.11558286576880437</v>
      </c>
      <c r="CL247" s="44"/>
      <c r="CM247" s="44">
        <v>-19.757754832274252</v>
      </c>
      <c r="CN247" s="44"/>
      <c r="CO247" s="44">
        <v>0</v>
      </c>
      <c r="CP247" s="44">
        <v>0</v>
      </c>
      <c r="CQ247" s="44">
        <v>-156.2431233689492</v>
      </c>
      <c r="CR247" s="44">
        <v>0</v>
      </c>
      <c r="CS247" s="44">
        <v>0</v>
      </c>
      <c r="CT247" s="44">
        <v>-156.2431233689492</v>
      </c>
      <c r="CU247" s="44">
        <v>0</v>
      </c>
      <c r="CV247" s="44">
        <v>9999</v>
      </c>
      <c r="CW247" s="257">
        <v>0</v>
      </c>
      <c r="CX247" s="23"/>
      <c r="CY247" s="23"/>
      <c r="CZ247" s="23"/>
      <c r="DA247" s="23"/>
      <c r="DB247" s="23"/>
      <c r="DC247" s="23"/>
      <c r="DD247" s="23"/>
      <c r="DE247" s="23"/>
      <c r="DF247" s="23"/>
      <c r="DG247" s="23"/>
      <c r="DH247" s="23"/>
      <c r="DI247" s="23"/>
      <c r="DJ247" s="23"/>
      <c r="DK247" s="23"/>
      <c r="DL247" s="23"/>
      <c r="DM247" s="23"/>
      <c r="DN247" s="23"/>
      <c r="DO247" s="23"/>
      <c r="DP247" s="23"/>
      <c r="DQ247" s="23"/>
      <c r="DR247" s="23"/>
      <c r="DS247" s="23"/>
      <c r="DT247" s="23"/>
      <c r="DU247" s="23"/>
      <c r="DV247" s="23"/>
      <c r="DW247" s="23"/>
      <c r="DX247" s="23"/>
      <c r="DY247" s="23"/>
      <c r="DZ247" s="23"/>
      <c r="EA247" s="23"/>
    </row>
    <row r="248" spans="1:131">
      <c r="A248" s="23" t="s">
        <v>845</v>
      </c>
      <c r="B248" s="23"/>
      <c r="C248" s="44">
        <v>0</v>
      </c>
      <c r="D248" s="44">
        <v>0</v>
      </c>
      <c r="E248" s="44">
        <v>-17.7424</v>
      </c>
      <c r="F248" s="44">
        <v>0</v>
      </c>
      <c r="G248" s="44">
        <v>0</v>
      </c>
      <c r="H248" s="44">
        <v>0</v>
      </c>
      <c r="I248" s="44"/>
      <c r="J248" s="44"/>
      <c r="K248" s="44"/>
      <c r="L248" s="44">
        <v>0</v>
      </c>
      <c r="M248" s="44">
        <v>0</v>
      </c>
      <c r="N248" s="44">
        <v>0</v>
      </c>
      <c r="O248" s="44">
        <v>-17.919824150202228</v>
      </c>
      <c r="P248" s="44">
        <v>0</v>
      </c>
      <c r="Q248" s="44">
        <v>0</v>
      </c>
      <c r="R248" s="44">
        <v>0</v>
      </c>
      <c r="S248" s="44">
        <v>0</v>
      </c>
      <c r="T248" s="44">
        <v>0</v>
      </c>
      <c r="U248" s="44">
        <v>0</v>
      </c>
      <c r="V248" s="44">
        <v>0</v>
      </c>
      <c r="W248" s="44">
        <v>0</v>
      </c>
      <c r="X248" s="44">
        <v>0</v>
      </c>
      <c r="Y248" s="44">
        <v>0</v>
      </c>
      <c r="Z248" s="44">
        <v>0</v>
      </c>
      <c r="AA248" s="44">
        <v>0</v>
      </c>
      <c r="AB248" s="44">
        <v>0</v>
      </c>
      <c r="AC248" s="44">
        <v>0</v>
      </c>
      <c r="AD248" s="44">
        <v>0</v>
      </c>
      <c r="AE248" s="44">
        <v>0</v>
      </c>
      <c r="AF248" s="44">
        <v>0</v>
      </c>
      <c r="AG248" s="44">
        <v>0</v>
      </c>
      <c r="AH248" s="44">
        <v>0</v>
      </c>
      <c r="AI248" s="44">
        <v>0</v>
      </c>
      <c r="AJ248" s="44">
        <v>0</v>
      </c>
      <c r="AK248" s="44">
        <v>0</v>
      </c>
      <c r="AL248" s="44">
        <v>0</v>
      </c>
      <c r="AM248" s="44">
        <v>0</v>
      </c>
      <c r="AN248" s="44">
        <v>0</v>
      </c>
      <c r="AO248" s="44">
        <v>0</v>
      </c>
      <c r="AP248" s="44">
        <v>0</v>
      </c>
      <c r="AQ248" s="44">
        <v>0</v>
      </c>
      <c r="AR248" s="44">
        <v>0</v>
      </c>
      <c r="AS248" s="276">
        <v>9999</v>
      </c>
      <c r="AT248" s="44">
        <v>0</v>
      </c>
      <c r="AU248" s="44">
        <v>0</v>
      </c>
      <c r="AV248" s="44">
        <v>0</v>
      </c>
      <c r="AW248" s="44">
        <v>0</v>
      </c>
      <c r="AX248" s="44">
        <v>0</v>
      </c>
      <c r="AY248" s="44">
        <v>0</v>
      </c>
      <c r="AZ248" s="276">
        <v>9999</v>
      </c>
      <c r="BA248" s="44">
        <v>0</v>
      </c>
      <c r="BB248" s="44">
        <v>0</v>
      </c>
      <c r="BC248" s="44">
        <v>0</v>
      </c>
      <c r="BD248" s="44">
        <v>0</v>
      </c>
      <c r="BE248" s="44">
        <v>0</v>
      </c>
      <c r="BF248" s="44">
        <v>0</v>
      </c>
      <c r="BG248" s="44">
        <v>9999</v>
      </c>
      <c r="BH248" s="276">
        <v>9999</v>
      </c>
      <c r="BI248" s="44">
        <v>9999</v>
      </c>
      <c r="BJ248" s="44">
        <v>9999</v>
      </c>
      <c r="BK248" s="44">
        <v>9999</v>
      </c>
      <c r="BL248" s="44">
        <v>9999</v>
      </c>
      <c r="BM248" s="44">
        <v>9999</v>
      </c>
      <c r="BN248" s="44">
        <v>0</v>
      </c>
      <c r="BO248" s="44">
        <v>-141.70887933462839</v>
      </c>
      <c r="BP248" s="44">
        <v>0</v>
      </c>
      <c r="BQ248" s="44">
        <v>0</v>
      </c>
      <c r="BR248" s="44">
        <v>0</v>
      </c>
      <c r="BS248" s="44">
        <v>0</v>
      </c>
      <c r="BT248" s="44">
        <v>0</v>
      </c>
      <c r="BU248" s="44">
        <v>0</v>
      </c>
      <c r="BV248" s="44">
        <v>0</v>
      </c>
      <c r="BW248" s="44">
        <v>0</v>
      </c>
      <c r="BX248" s="44">
        <v>0</v>
      </c>
      <c r="BY248" s="44">
        <v>0</v>
      </c>
      <c r="BZ248" s="44">
        <v>0</v>
      </c>
      <c r="CA248" s="44">
        <v>0</v>
      </c>
      <c r="CB248" s="44">
        <v>-141.70887933462839</v>
      </c>
      <c r="CC248" s="44">
        <v>0</v>
      </c>
      <c r="CD248" s="257">
        <v>0</v>
      </c>
      <c r="CE248" s="44">
        <v>9999</v>
      </c>
      <c r="CF248" s="44">
        <v>0</v>
      </c>
      <c r="CG248" s="44">
        <v>-2.0966194255736608</v>
      </c>
      <c r="CH248" s="44">
        <v>-2.0966194255736608</v>
      </c>
      <c r="CI248" s="44">
        <v>0</v>
      </c>
      <c r="CJ248" s="44">
        <v>-0.10483097127868304</v>
      </c>
      <c r="CK248" s="44">
        <v>-0.10483097127868304</v>
      </c>
      <c r="CL248" s="44"/>
      <c r="CM248" s="44">
        <v>-17.919824150202228</v>
      </c>
      <c r="CN248" s="44"/>
      <c r="CO248" s="44">
        <v>0</v>
      </c>
      <c r="CP248" s="44">
        <v>0</v>
      </c>
      <c r="CQ248" s="44">
        <v>-141.70887933462839</v>
      </c>
      <c r="CR248" s="44">
        <v>0</v>
      </c>
      <c r="CS248" s="44">
        <v>0</v>
      </c>
      <c r="CT248" s="44">
        <v>-141.70887933462839</v>
      </c>
      <c r="CU248" s="44">
        <v>0</v>
      </c>
      <c r="CV248" s="44">
        <v>9999</v>
      </c>
      <c r="CW248" s="257">
        <v>0</v>
      </c>
      <c r="CX248" s="23"/>
      <c r="CY248" s="23"/>
      <c r="CZ248" s="23"/>
      <c r="DA248" s="23"/>
      <c r="DB248" s="23"/>
      <c r="DC248" s="23"/>
      <c r="DD248" s="23"/>
      <c r="DE248" s="23"/>
      <c r="DF248" s="23"/>
      <c r="DG248" s="23"/>
      <c r="DH248" s="23"/>
      <c r="DI248" s="23"/>
      <c r="DJ248" s="23"/>
      <c r="DK248" s="23"/>
      <c r="DL248" s="23"/>
      <c r="DM248" s="23"/>
      <c r="DN248" s="23"/>
      <c r="DO248" s="23"/>
      <c r="DP248" s="23"/>
      <c r="DQ248" s="23"/>
      <c r="DR248" s="23"/>
      <c r="DS248" s="23"/>
      <c r="DT248" s="23"/>
      <c r="DU248" s="23"/>
      <c r="DV248" s="23"/>
      <c r="DW248" s="23"/>
      <c r="DX248" s="23"/>
      <c r="DY248" s="23"/>
      <c r="DZ248" s="23"/>
      <c r="EA248" s="23"/>
    </row>
    <row r="249" spans="1:131">
      <c r="A249" s="23" t="s">
        <v>846</v>
      </c>
      <c r="B249" s="23"/>
      <c r="C249" s="44">
        <v>0</v>
      </c>
      <c r="D249" s="44">
        <v>0</v>
      </c>
      <c r="E249" s="44">
        <v>-14.102933333333333</v>
      </c>
      <c r="F249" s="44">
        <v>0</v>
      </c>
      <c r="G249" s="44">
        <v>0</v>
      </c>
      <c r="H249" s="44">
        <v>0</v>
      </c>
      <c r="I249" s="44"/>
      <c r="J249" s="44"/>
      <c r="K249" s="44"/>
      <c r="L249" s="44">
        <v>0</v>
      </c>
      <c r="M249" s="44">
        <v>0</v>
      </c>
      <c r="N249" s="44">
        <v>0</v>
      </c>
      <c r="O249" s="44">
        <v>-14.24396278605818</v>
      </c>
      <c r="P249" s="44">
        <v>0</v>
      </c>
      <c r="Q249" s="44">
        <v>0</v>
      </c>
      <c r="R249" s="44">
        <v>0</v>
      </c>
      <c r="S249" s="44">
        <v>0</v>
      </c>
      <c r="T249" s="44">
        <v>0</v>
      </c>
      <c r="U249" s="44">
        <v>0</v>
      </c>
      <c r="V249" s="44">
        <v>0</v>
      </c>
      <c r="W249" s="44">
        <v>0</v>
      </c>
      <c r="X249" s="44">
        <v>0</v>
      </c>
      <c r="Y249" s="44">
        <v>0</v>
      </c>
      <c r="Z249" s="44">
        <v>0</v>
      </c>
      <c r="AA249" s="44">
        <v>0</v>
      </c>
      <c r="AB249" s="44">
        <v>0</v>
      </c>
      <c r="AC249" s="44">
        <v>0</v>
      </c>
      <c r="AD249" s="44">
        <v>0</v>
      </c>
      <c r="AE249" s="44">
        <v>0</v>
      </c>
      <c r="AF249" s="44">
        <v>0</v>
      </c>
      <c r="AG249" s="44">
        <v>0</v>
      </c>
      <c r="AH249" s="44">
        <v>0</v>
      </c>
      <c r="AI249" s="44">
        <v>0</v>
      </c>
      <c r="AJ249" s="44">
        <v>0</v>
      </c>
      <c r="AK249" s="44">
        <v>0</v>
      </c>
      <c r="AL249" s="44">
        <v>0</v>
      </c>
      <c r="AM249" s="44">
        <v>0</v>
      </c>
      <c r="AN249" s="44">
        <v>0</v>
      </c>
      <c r="AO249" s="44">
        <v>0</v>
      </c>
      <c r="AP249" s="44">
        <v>0</v>
      </c>
      <c r="AQ249" s="44">
        <v>0</v>
      </c>
      <c r="AR249" s="44">
        <v>0</v>
      </c>
      <c r="AS249" s="276">
        <v>9999</v>
      </c>
      <c r="AT249" s="44">
        <v>0</v>
      </c>
      <c r="AU249" s="44">
        <v>0</v>
      </c>
      <c r="AV249" s="44">
        <v>0</v>
      </c>
      <c r="AW249" s="44">
        <v>0</v>
      </c>
      <c r="AX249" s="44">
        <v>0</v>
      </c>
      <c r="AY249" s="44">
        <v>0</v>
      </c>
      <c r="AZ249" s="276">
        <v>9999</v>
      </c>
      <c r="BA249" s="44">
        <v>0</v>
      </c>
      <c r="BB249" s="44">
        <v>0</v>
      </c>
      <c r="BC249" s="44">
        <v>0</v>
      </c>
      <c r="BD249" s="44">
        <v>0</v>
      </c>
      <c r="BE249" s="44">
        <v>0</v>
      </c>
      <c r="BF249" s="44">
        <v>0</v>
      </c>
      <c r="BG249" s="44">
        <v>9999</v>
      </c>
      <c r="BH249" s="276">
        <v>9999</v>
      </c>
      <c r="BI249" s="44">
        <v>9999</v>
      </c>
      <c r="BJ249" s="44">
        <v>9999</v>
      </c>
      <c r="BK249" s="44">
        <v>9999</v>
      </c>
      <c r="BL249" s="44">
        <v>9999</v>
      </c>
      <c r="BM249" s="44">
        <v>9999</v>
      </c>
      <c r="BN249" s="44">
        <v>0</v>
      </c>
      <c r="BO249" s="44">
        <v>-112.64039126598654</v>
      </c>
      <c r="BP249" s="44">
        <v>0</v>
      </c>
      <c r="BQ249" s="44">
        <v>0</v>
      </c>
      <c r="BR249" s="44">
        <v>0</v>
      </c>
      <c r="BS249" s="44">
        <v>0</v>
      </c>
      <c r="BT249" s="44">
        <v>0</v>
      </c>
      <c r="BU249" s="44">
        <v>0</v>
      </c>
      <c r="BV249" s="44">
        <v>0</v>
      </c>
      <c r="BW249" s="44">
        <v>0</v>
      </c>
      <c r="BX249" s="44">
        <v>0</v>
      </c>
      <c r="BY249" s="44">
        <v>0</v>
      </c>
      <c r="BZ249" s="44">
        <v>0</v>
      </c>
      <c r="CA249" s="44">
        <v>0</v>
      </c>
      <c r="CB249" s="44">
        <v>-112.64039126598654</v>
      </c>
      <c r="CC249" s="44">
        <v>0</v>
      </c>
      <c r="CD249" s="257">
        <v>0</v>
      </c>
      <c r="CE249" s="44">
        <v>9999</v>
      </c>
      <c r="CF249" s="44">
        <v>0</v>
      </c>
      <c r="CG249" s="44">
        <v>-1.6665436459688066</v>
      </c>
      <c r="CH249" s="44">
        <v>-1.6665436459688066</v>
      </c>
      <c r="CI249" s="44">
        <v>0</v>
      </c>
      <c r="CJ249" s="44">
        <v>-8.3327182298440355E-2</v>
      </c>
      <c r="CK249" s="44">
        <v>-8.3327182298440355E-2</v>
      </c>
      <c r="CL249" s="44"/>
      <c r="CM249" s="44">
        <v>-14.24396278605818</v>
      </c>
      <c r="CN249" s="44"/>
      <c r="CO249" s="44">
        <v>0</v>
      </c>
      <c r="CP249" s="44">
        <v>0</v>
      </c>
      <c r="CQ249" s="44">
        <v>-112.64039126598654</v>
      </c>
      <c r="CR249" s="44">
        <v>0</v>
      </c>
      <c r="CS249" s="44">
        <v>0</v>
      </c>
      <c r="CT249" s="44">
        <v>-112.64039126598654</v>
      </c>
      <c r="CU249" s="44">
        <v>0</v>
      </c>
      <c r="CV249" s="44">
        <v>9999</v>
      </c>
      <c r="CW249" s="257">
        <v>0</v>
      </c>
      <c r="CX249" s="23"/>
      <c r="CY249" s="23"/>
      <c r="CZ249" s="23"/>
      <c r="DA249" s="23"/>
      <c r="DB249" s="23"/>
      <c r="DC249" s="23"/>
      <c r="DD249" s="23"/>
      <c r="DE249" s="23"/>
      <c r="DF249" s="23"/>
      <c r="DG249" s="23"/>
      <c r="DH249" s="23"/>
      <c r="DI249" s="23"/>
      <c r="DJ249" s="23"/>
      <c r="DK249" s="23"/>
      <c r="DL249" s="23"/>
      <c r="DM249" s="23"/>
      <c r="DN249" s="23"/>
      <c r="DO249" s="23"/>
      <c r="DP249" s="23"/>
      <c r="DQ249" s="23"/>
      <c r="DR249" s="23"/>
      <c r="DS249" s="23"/>
      <c r="DT249" s="23"/>
      <c r="DU249" s="23"/>
      <c r="DV249" s="23"/>
      <c r="DW249" s="23"/>
      <c r="DX249" s="23"/>
      <c r="DY249" s="23"/>
      <c r="DZ249" s="23"/>
      <c r="EA249" s="23"/>
    </row>
    <row r="250" spans="1:131">
      <c r="A250" s="23" t="s">
        <v>847</v>
      </c>
      <c r="B250" s="23"/>
      <c r="C250" s="44">
        <v>0</v>
      </c>
      <c r="D250" s="44">
        <v>0</v>
      </c>
      <c r="E250" s="44">
        <v>-10.008533333333332</v>
      </c>
      <c r="F250" s="44">
        <v>0</v>
      </c>
      <c r="G250" s="44">
        <v>0</v>
      </c>
      <c r="H250" s="44">
        <v>0</v>
      </c>
      <c r="I250" s="44"/>
      <c r="J250" s="44"/>
      <c r="K250" s="44"/>
      <c r="L250" s="44">
        <v>0</v>
      </c>
      <c r="M250" s="44">
        <v>0</v>
      </c>
      <c r="N250" s="44">
        <v>0</v>
      </c>
      <c r="O250" s="44">
        <v>-10.108618647837897</v>
      </c>
      <c r="P250" s="44">
        <v>0</v>
      </c>
      <c r="Q250" s="44">
        <v>0</v>
      </c>
      <c r="R250" s="44">
        <v>0</v>
      </c>
      <c r="S250" s="44">
        <v>0</v>
      </c>
      <c r="T250" s="44">
        <v>0</v>
      </c>
      <c r="U250" s="44">
        <v>0</v>
      </c>
      <c r="V250" s="44">
        <v>0</v>
      </c>
      <c r="W250" s="44">
        <v>0</v>
      </c>
      <c r="X250" s="44">
        <v>0</v>
      </c>
      <c r="Y250" s="44">
        <v>0</v>
      </c>
      <c r="Z250" s="44">
        <v>0</v>
      </c>
      <c r="AA250" s="44">
        <v>0</v>
      </c>
      <c r="AB250" s="44">
        <v>0</v>
      </c>
      <c r="AC250" s="44">
        <v>0</v>
      </c>
      <c r="AD250" s="44">
        <v>0</v>
      </c>
      <c r="AE250" s="44">
        <v>0</v>
      </c>
      <c r="AF250" s="44">
        <v>0</v>
      </c>
      <c r="AG250" s="44">
        <v>0</v>
      </c>
      <c r="AH250" s="44">
        <v>0</v>
      </c>
      <c r="AI250" s="44">
        <v>0</v>
      </c>
      <c r="AJ250" s="44">
        <v>0</v>
      </c>
      <c r="AK250" s="44">
        <v>0</v>
      </c>
      <c r="AL250" s="44">
        <v>0</v>
      </c>
      <c r="AM250" s="44">
        <v>0</v>
      </c>
      <c r="AN250" s="44">
        <v>0</v>
      </c>
      <c r="AO250" s="44">
        <v>0</v>
      </c>
      <c r="AP250" s="44">
        <v>0</v>
      </c>
      <c r="AQ250" s="44">
        <v>0</v>
      </c>
      <c r="AR250" s="44">
        <v>0</v>
      </c>
      <c r="AS250" s="276">
        <v>9999</v>
      </c>
      <c r="AT250" s="44">
        <v>0</v>
      </c>
      <c r="AU250" s="44">
        <v>0</v>
      </c>
      <c r="AV250" s="44">
        <v>0</v>
      </c>
      <c r="AW250" s="44">
        <v>0</v>
      </c>
      <c r="AX250" s="44">
        <v>0</v>
      </c>
      <c r="AY250" s="44">
        <v>0</v>
      </c>
      <c r="AZ250" s="276">
        <v>9999</v>
      </c>
      <c r="BA250" s="44">
        <v>0</v>
      </c>
      <c r="BB250" s="44">
        <v>0</v>
      </c>
      <c r="BC250" s="44">
        <v>0</v>
      </c>
      <c r="BD250" s="44">
        <v>0</v>
      </c>
      <c r="BE250" s="44">
        <v>0</v>
      </c>
      <c r="BF250" s="44">
        <v>0</v>
      </c>
      <c r="BG250" s="44">
        <v>9999</v>
      </c>
      <c r="BH250" s="276">
        <v>9999</v>
      </c>
      <c r="BI250" s="44">
        <v>9999</v>
      </c>
      <c r="BJ250" s="44">
        <v>9999</v>
      </c>
      <c r="BK250" s="44">
        <v>9999</v>
      </c>
      <c r="BL250" s="44">
        <v>9999</v>
      </c>
      <c r="BM250" s="44">
        <v>9999</v>
      </c>
      <c r="BN250" s="44">
        <v>0</v>
      </c>
      <c r="BO250" s="44">
        <v>-79.530594448010049</v>
      </c>
      <c r="BP250" s="44">
        <v>0</v>
      </c>
      <c r="BQ250" s="44">
        <v>0</v>
      </c>
      <c r="BR250" s="44">
        <v>0</v>
      </c>
      <c r="BS250" s="44">
        <v>0</v>
      </c>
      <c r="BT250" s="44">
        <v>0</v>
      </c>
      <c r="BU250" s="44">
        <v>0</v>
      </c>
      <c r="BV250" s="44">
        <v>0</v>
      </c>
      <c r="BW250" s="44">
        <v>0</v>
      </c>
      <c r="BX250" s="44">
        <v>0</v>
      </c>
      <c r="BY250" s="44">
        <v>0</v>
      </c>
      <c r="BZ250" s="44">
        <v>0</v>
      </c>
      <c r="CA250" s="44">
        <v>0</v>
      </c>
      <c r="CB250" s="44">
        <v>-79.530594448010049</v>
      </c>
      <c r="CC250" s="44">
        <v>0</v>
      </c>
      <c r="CD250" s="257">
        <v>0</v>
      </c>
      <c r="CE250" s="44">
        <v>9999</v>
      </c>
      <c r="CF250" s="44">
        <v>0</v>
      </c>
      <c r="CG250" s="44">
        <v>-1.1827083817970334</v>
      </c>
      <c r="CH250" s="44">
        <v>-1.1827083817970334</v>
      </c>
      <c r="CI250" s="44">
        <v>0</v>
      </c>
      <c r="CJ250" s="44">
        <v>-5.9135419089851697E-2</v>
      </c>
      <c r="CK250" s="44">
        <v>-5.9135419089851697E-2</v>
      </c>
      <c r="CL250" s="44"/>
      <c r="CM250" s="44">
        <v>-10.108618647837897</v>
      </c>
      <c r="CN250" s="44"/>
      <c r="CO250" s="44">
        <v>0</v>
      </c>
      <c r="CP250" s="44">
        <v>0</v>
      </c>
      <c r="CQ250" s="44">
        <v>-79.530594448010049</v>
      </c>
      <c r="CR250" s="44">
        <v>0</v>
      </c>
      <c r="CS250" s="44">
        <v>0</v>
      </c>
      <c r="CT250" s="44">
        <v>-79.530594448010049</v>
      </c>
      <c r="CU250" s="44">
        <v>0</v>
      </c>
      <c r="CV250" s="44">
        <v>9999</v>
      </c>
      <c r="CW250" s="257">
        <v>0</v>
      </c>
      <c r="CX250" s="23"/>
      <c r="CY250" s="23"/>
      <c r="CZ250" s="23"/>
      <c r="DA250" s="23"/>
      <c r="DB250" s="23"/>
      <c r="DC250" s="23"/>
      <c r="DD250" s="23"/>
      <c r="DE250" s="23"/>
      <c r="DF250" s="23"/>
      <c r="DG250" s="23"/>
      <c r="DH250" s="23"/>
      <c r="DI250" s="23"/>
      <c r="DJ250" s="23"/>
      <c r="DK250" s="23"/>
      <c r="DL250" s="23"/>
      <c r="DM250" s="23"/>
      <c r="DN250" s="23"/>
      <c r="DO250" s="23"/>
      <c r="DP250" s="23"/>
      <c r="DQ250" s="23"/>
      <c r="DR250" s="23"/>
      <c r="DS250" s="23"/>
      <c r="DT250" s="23"/>
      <c r="DU250" s="23"/>
      <c r="DV250" s="23"/>
      <c r="DW250" s="23"/>
      <c r="DX250" s="23"/>
      <c r="DY250" s="23"/>
      <c r="DZ250" s="23"/>
      <c r="EA250" s="23"/>
    </row>
    <row r="251" spans="1:131">
      <c r="A251" s="23" t="s">
        <v>848</v>
      </c>
      <c r="B251" s="23"/>
      <c r="C251" s="44">
        <v>0</v>
      </c>
      <c r="D251" s="44">
        <v>0</v>
      </c>
      <c r="E251" s="44">
        <v>-17.7424</v>
      </c>
      <c r="F251" s="44">
        <v>0</v>
      </c>
      <c r="G251" s="44">
        <v>0</v>
      </c>
      <c r="H251" s="44">
        <v>0</v>
      </c>
      <c r="I251" s="44"/>
      <c r="J251" s="44"/>
      <c r="K251" s="44"/>
      <c r="L251" s="44">
        <v>0</v>
      </c>
      <c r="M251" s="44">
        <v>0</v>
      </c>
      <c r="N251" s="44">
        <v>0</v>
      </c>
      <c r="O251" s="44">
        <v>-17.919823966621728</v>
      </c>
      <c r="P251" s="44">
        <v>0</v>
      </c>
      <c r="Q251" s="44">
        <v>0</v>
      </c>
      <c r="R251" s="44">
        <v>0</v>
      </c>
      <c r="S251" s="44">
        <v>0</v>
      </c>
      <c r="T251" s="44">
        <v>0</v>
      </c>
      <c r="U251" s="44">
        <v>0</v>
      </c>
      <c r="V251" s="44">
        <v>0</v>
      </c>
      <c r="W251" s="44">
        <v>0</v>
      </c>
      <c r="X251" s="44">
        <v>0</v>
      </c>
      <c r="Y251" s="44">
        <v>0</v>
      </c>
      <c r="Z251" s="44">
        <v>0</v>
      </c>
      <c r="AA251" s="44">
        <v>0</v>
      </c>
      <c r="AB251" s="44">
        <v>0</v>
      </c>
      <c r="AC251" s="44">
        <v>0</v>
      </c>
      <c r="AD251" s="44">
        <v>0</v>
      </c>
      <c r="AE251" s="44">
        <v>0</v>
      </c>
      <c r="AF251" s="44">
        <v>0</v>
      </c>
      <c r="AG251" s="44">
        <v>0</v>
      </c>
      <c r="AH251" s="44">
        <v>0</v>
      </c>
      <c r="AI251" s="44">
        <v>0</v>
      </c>
      <c r="AJ251" s="44">
        <v>0</v>
      </c>
      <c r="AK251" s="44">
        <v>0</v>
      </c>
      <c r="AL251" s="44">
        <v>0</v>
      </c>
      <c r="AM251" s="44">
        <v>0</v>
      </c>
      <c r="AN251" s="44">
        <v>0</v>
      </c>
      <c r="AO251" s="44">
        <v>0</v>
      </c>
      <c r="AP251" s="44">
        <v>0</v>
      </c>
      <c r="AQ251" s="44">
        <v>0</v>
      </c>
      <c r="AR251" s="44">
        <v>0</v>
      </c>
      <c r="AS251" s="276">
        <v>9999</v>
      </c>
      <c r="AT251" s="44">
        <v>0</v>
      </c>
      <c r="AU251" s="44">
        <v>0</v>
      </c>
      <c r="AV251" s="44">
        <v>0</v>
      </c>
      <c r="AW251" s="44">
        <v>0</v>
      </c>
      <c r="AX251" s="44">
        <v>0</v>
      </c>
      <c r="AY251" s="44">
        <v>0</v>
      </c>
      <c r="AZ251" s="276">
        <v>9999</v>
      </c>
      <c r="BA251" s="44">
        <v>0</v>
      </c>
      <c r="BB251" s="44">
        <v>0</v>
      </c>
      <c r="BC251" s="44">
        <v>0</v>
      </c>
      <c r="BD251" s="44">
        <v>0</v>
      </c>
      <c r="BE251" s="44">
        <v>0</v>
      </c>
      <c r="BF251" s="44">
        <v>0</v>
      </c>
      <c r="BG251" s="44">
        <v>9999</v>
      </c>
      <c r="BH251" s="276">
        <v>9999</v>
      </c>
      <c r="BI251" s="44">
        <v>9999</v>
      </c>
      <c r="BJ251" s="44">
        <v>9999</v>
      </c>
      <c r="BK251" s="44">
        <v>9999</v>
      </c>
      <c r="BL251" s="44">
        <v>9999</v>
      </c>
      <c r="BM251" s="44">
        <v>9999</v>
      </c>
      <c r="BN251" s="44">
        <v>0</v>
      </c>
      <c r="BO251" s="44">
        <v>-140.98605379419951</v>
      </c>
      <c r="BP251" s="44">
        <v>0</v>
      </c>
      <c r="BQ251" s="44">
        <v>0</v>
      </c>
      <c r="BR251" s="44">
        <v>0</v>
      </c>
      <c r="BS251" s="44">
        <v>0</v>
      </c>
      <c r="BT251" s="44">
        <v>0</v>
      </c>
      <c r="BU251" s="44">
        <v>0</v>
      </c>
      <c r="BV251" s="44">
        <v>0</v>
      </c>
      <c r="BW251" s="44">
        <v>0</v>
      </c>
      <c r="BX251" s="44">
        <v>0</v>
      </c>
      <c r="BY251" s="44">
        <v>0</v>
      </c>
      <c r="BZ251" s="44">
        <v>0</v>
      </c>
      <c r="CA251" s="44">
        <v>0</v>
      </c>
      <c r="CB251" s="44">
        <v>-140.98605379419951</v>
      </c>
      <c r="CC251" s="44">
        <v>0</v>
      </c>
      <c r="CD251" s="257">
        <v>0</v>
      </c>
      <c r="CE251" s="44">
        <v>9999</v>
      </c>
      <c r="CF251" s="44">
        <v>0</v>
      </c>
      <c r="CG251" s="44">
        <v>-2.0966194040947452</v>
      </c>
      <c r="CH251" s="44">
        <v>-2.0966194040947452</v>
      </c>
      <c r="CI251" s="44">
        <v>0</v>
      </c>
      <c r="CJ251" s="44">
        <v>-0.10483097020473707</v>
      </c>
      <c r="CK251" s="44">
        <v>-0.10483097020473707</v>
      </c>
      <c r="CL251" s="44"/>
      <c r="CM251" s="44">
        <v>-17.919823966621728</v>
      </c>
      <c r="CN251" s="44"/>
      <c r="CO251" s="44">
        <v>0</v>
      </c>
      <c r="CP251" s="44">
        <v>0</v>
      </c>
      <c r="CQ251" s="44">
        <v>-140.98605379419951</v>
      </c>
      <c r="CR251" s="44">
        <v>0</v>
      </c>
      <c r="CS251" s="44">
        <v>0</v>
      </c>
      <c r="CT251" s="44">
        <v>-140.98605379419951</v>
      </c>
      <c r="CU251" s="44">
        <v>0</v>
      </c>
      <c r="CV251" s="44">
        <v>9999</v>
      </c>
      <c r="CW251" s="257">
        <v>0</v>
      </c>
      <c r="CX251" s="23"/>
      <c r="CY251" s="23"/>
      <c r="CZ251" s="23"/>
      <c r="DA251" s="23"/>
      <c r="DB251" s="23"/>
      <c r="DC251" s="23"/>
      <c r="DD251" s="23"/>
      <c r="DE251" s="23"/>
      <c r="DF251" s="23"/>
      <c r="DG251" s="23"/>
      <c r="DH251" s="23"/>
      <c r="DI251" s="23"/>
      <c r="DJ251" s="23"/>
      <c r="DK251" s="23"/>
      <c r="DL251" s="23"/>
      <c r="DM251" s="23"/>
      <c r="DN251" s="23"/>
      <c r="DO251" s="23"/>
      <c r="DP251" s="23"/>
      <c r="DQ251" s="23"/>
      <c r="DR251" s="23"/>
      <c r="DS251" s="23"/>
      <c r="DT251" s="23"/>
      <c r="DU251" s="23"/>
      <c r="DV251" s="23"/>
      <c r="DW251" s="23"/>
      <c r="DX251" s="23"/>
      <c r="DY251" s="23"/>
      <c r="DZ251" s="23"/>
      <c r="EA251" s="23"/>
    </row>
    <row r="252" spans="1:131">
      <c r="A252" s="23" t="s">
        <v>849</v>
      </c>
      <c r="B252" s="23"/>
      <c r="C252" s="44">
        <v>0</v>
      </c>
      <c r="D252" s="44">
        <v>0</v>
      </c>
      <c r="E252" s="44">
        <v>-26.841066666666666</v>
      </c>
      <c r="F252" s="44">
        <v>0</v>
      </c>
      <c r="G252" s="44">
        <v>0</v>
      </c>
      <c r="H252" s="44">
        <v>0</v>
      </c>
      <c r="I252" s="44"/>
      <c r="J252" s="44"/>
      <c r="K252" s="44"/>
      <c r="L252" s="44">
        <v>0</v>
      </c>
      <c r="M252" s="44">
        <v>0</v>
      </c>
      <c r="N252" s="44">
        <v>0</v>
      </c>
      <c r="O252" s="44">
        <v>-27.109477156599652</v>
      </c>
      <c r="P252" s="44">
        <v>0</v>
      </c>
      <c r="Q252" s="44">
        <v>0</v>
      </c>
      <c r="R252" s="44">
        <v>0</v>
      </c>
      <c r="S252" s="44">
        <v>0</v>
      </c>
      <c r="T252" s="44">
        <v>0</v>
      </c>
      <c r="U252" s="44">
        <v>0</v>
      </c>
      <c r="V252" s="44">
        <v>0</v>
      </c>
      <c r="W252" s="44">
        <v>0</v>
      </c>
      <c r="X252" s="44">
        <v>0</v>
      </c>
      <c r="Y252" s="44">
        <v>0</v>
      </c>
      <c r="Z252" s="44">
        <v>0</v>
      </c>
      <c r="AA252" s="44">
        <v>0</v>
      </c>
      <c r="AB252" s="44">
        <v>0</v>
      </c>
      <c r="AC252" s="44">
        <v>0</v>
      </c>
      <c r="AD252" s="44">
        <v>0</v>
      </c>
      <c r="AE252" s="44">
        <v>0</v>
      </c>
      <c r="AF252" s="44">
        <v>0</v>
      </c>
      <c r="AG252" s="44">
        <v>0</v>
      </c>
      <c r="AH252" s="44">
        <v>0</v>
      </c>
      <c r="AI252" s="44">
        <v>0</v>
      </c>
      <c r="AJ252" s="44">
        <v>0</v>
      </c>
      <c r="AK252" s="44">
        <v>0</v>
      </c>
      <c r="AL252" s="44">
        <v>0</v>
      </c>
      <c r="AM252" s="44">
        <v>0</v>
      </c>
      <c r="AN252" s="44">
        <v>0</v>
      </c>
      <c r="AO252" s="44">
        <v>0</v>
      </c>
      <c r="AP252" s="44">
        <v>0</v>
      </c>
      <c r="AQ252" s="44">
        <v>0</v>
      </c>
      <c r="AR252" s="44">
        <v>0</v>
      </c>
      <c r="AS252" s="276">
        <v>9999</v>
      </c>
      <c r="AT252" s="44">
        <v>0</v>
      </c>
      <c r="AU252" s="44">
        <v>0</v>
      </c>
      <c r="AV252" s="44">
        <v>0</v>
      </c>
      <c r="AW252" s="44">
        <v>0</v>
      </c>
      <c r="AX252" s="44">
        <v>0</v>
      </c>
      <c r="AY252" s="44">
        <v>0</v>
      </c>
      <c r="AZ252" s="276">
        <v>9999</v>
      </c>
      <c r="BA252" s="44">
        <v>0</v>
      </c>
      <c r="BB252" s="44">
        <v>0</v>
      </c>
      <c r="BC252" s="44">
        <v>0</v>
      </c>
      <c r="BD252" s="44">
        <v>0</v>
      </c>
      <c r="BE252" s="44">
        <v>0</v>
      </c>
      <c r="BF252" s="44">
        <v>0</v>
      </c>
      <c r="BG252" s="44">
        <v>9999</v>
      </c>
      <c r="BH252" s="276">
        <v>9999</v>
      </c>
      <c r="BI252" s="44">
        <v>9999</v>
      </c>
      <c r="BJ252" s="44">
        <v>9999</v>
      </c>
      <c r="BK252" s="44">
        <v>9999</v>
      </c>
      <c r="BL252" s="44">
        <v>9999</v>
      </c>
      <c r="BM252" s="44">
        <v>9999</v>
      </c>
      <c r="BN252" s="44">
        <v>0</v>
      </c>
      <c r="BO252" s="44">
        <v>-213.89261750229392</v>
      </c>
      <c r="BP252" s="44">
        <v>0</v>
      </c>
      <c r="BQ252" s="44">
        <v>0</v>
      </c>
      <c r="BR252" s="44">
        <v>0</v>
      </c>
      <c r="BS252" s="44">
        <v>0</v>
      </c>
      <c r="BT252" s="44">
        <v>0</v>
      </c>
      <c r="BU252" s="44">
        <v>0</v>
      </c>
      <c r="BV252" s="44">
        <v>0</v>
      </c>
      <c r="BW252" s="44">
        <v>0</v>
      </c>
      <c r="BX252" s="44">
        <v>0</v>
      </c>
      <c r="BY252" s="44">
        <v>0</v>
      </c>
      <c r="BZ252" s="44">
        <v>0</v>
      </c>
      <c r="CA252" s="44">
        <v>0</v>
      </c>
      <c r="CB252" s="44">
        <v>-213.89261750229392</v>
      </c>
      <c r="CC252" s="44">
        <v>0</v>
      </c>
      <c r="CD252" s="257">
        <v>0</v>
      </c>
      <c r="CE252" s="44">
        <v>9999</v>
      </c>
      <c r="CF252" s="44">
        <v>0</v>
      </c>
      <c r="CG252" s="44">
        <v>-3.1718088273221654</v>
      </c>
      <c r="CH252" s="44">
        <v>-3.1718088273221654</v>
      </c>
      <c r="CI252" s="44">
        <v>0</v>
      </c>
      <c r="CJ252" s="44">
        <v>-0.15859044136610798</v>
      </c>
      <c r="CK252" s="44">
        <v>-0.15859044136610798</v>
      </c>
      <c r="CL252" s="44"/>
      <c r="CM252" s="44">
        <v>-27.109477156599652</v>
      </c>
      <c r="CN252" s="44"/>
      <c r="CO252" s="44">
        <v>0</v>
      </c>
      <c r="CP252" s="44">
        <v>0</v>
      </c>
      <c r="CQ252" s="44">
        <v>-213.89261750229392</v>
      </c>
      <c r="CR252" s="44">
        <v>0</v>
      </c>
      <c r="CS252" s="44">
        <v>0</v>
      </c>
      <c r="CT252" s="44">
        <v>-213.89261750229392</v>
      </c>
      <c r="CU252" s="44">
        <v>0</v>
      </c>
      <c r="CV252" s="44">
        <v>9999</v>
      </c>
      <c r="CW252" s="257">
        <v>0</v>
      </c>
      <c r="CX252" s="23"/>
      <c r="CY252" s="23"/>
      <c r="CZ252" s="23"/>
      <c r="DA252" s="23"/>
      <c r="DB252" s="23"/>
      <c r="DC252" s="23"/>
      <c r="DD252" s="23"/>
      <c r="DE252" s="23"/>
      <c r="DF252" s="23"/>
      <c r="DG252" s="23"/>
      <c r="DH252" s="23"/>
      <c r="DI252" s="23"/>
      <c r="DJ252" s="23"/>
      <c r="DK252" s="23"/>
      <c r="DL252" s="23"/>
      <c r="DM252" s="23"/>
      <c r="DN252" s="23"/>
      <c r="DO252" s="23"/>
      <c r="DP252" s="23"/>
      <c r="DQ252" s="23"/>
      <c r="DR252" s="23"/>
      <c r="DS252" s="23"/>
      <c r="DT252" s="23"/>
      <c r="DU252" s="23"/>
      <c r="DV252" s="23"/>
      <c r="DW252" s="23"/>
      <c r="DX252" s="23"/>
      <c r="DY252" s="23"/>
      <c r="DZ252" s="23"/>
      <c r="EA252" s="23"/>
    </row>
    <row r="253" spans="1:131">
      <c r="A253" s="23" t="s">
        <v>850</v>
      </c>
      <c r="B253" s="23"/>
      <c r="C253" s="44">
        <v>0</v>
      </c>
      <c r="D253" s="44">
        <v>0</v>
      </c>
      <c r="E253" s="44">
        <v>-18.197333333333333</v>
      </c>
      <c r="F253" s="44">
        <v>0</v>
      </c>
      <c r="G253" s="44">
        <v>0</v>
      </c>
      <c r="H253" s="44">
        <v>0</v>
      </c>
      <c r="I253" s="44"/>
      <c r="J253" s="44"/>
      <c r="K253" s="44"/>
      <c r="L253" s="44">
        <v>0</v>
      </c>
      <c r="M253" s="44">
        <v>0</v>
      </c>
      <c r="N253" s="44">
        <v>0</v>
      </c>
      <c r="O253" s="44">
        <v>-18.379306427027785</v>
      </c>
      <c r="P253" s="44">
        <v>0</v>
      </c>
      <c r="Q253" s="44">
        <v>0</v>
      </c>
      <c r="R253" s="44">
        <v>0</v>
      </c>
      <c r="S253" s="44">
        <v>0</v>
      </c>
      <c r="T253" s="44">
        <v>0</v>
      </c>
      <c r="U253" s="44">
        <v>0</v>
      </c>
      <c r="V253" s="44">
        <v>0</v>
      </c>
      <c r="W253" s="44">
        <v>0</v>
      </c>
      <c r="X253" s="44">
        <v>0</v>
      </c>
      <c r="Y253" s="44">
        <v>0</v>
      </c>
      <c r="Z253" s="44">
        <v>0</v>
      </c>
      <c r="AA253" s="44">
        <v>0</v>
      </c>
      <c r="AB253" s="44">
        <v>0</v>
      </c>
      <c r="AC253" s="44">
        <v>0</v>
      </c>
      <c r="AD253" s="44">
        <v>0</v>
      </c>
      <c r="AE253" s="44">
        <v>0</v>
      </c>
      <c r="AF253" s="44">
        <v>0</v>
      </c>
      <c r="AG253" s="44">
        <v>0</v>
      </c>
      <c r="AH253" s="44">
        <v>0</v>
      </c>
      <c r="AI253" s="44">
        <v>0</v>
      </c>
      <c r="AJ253" s="44">
        <v>0</v>
      </c>
      <c r="AK253" s="44">
        <v>0</v>
      </c>
      <c r="AL253" s="44">
        <v>0</v>
      </c>
      <c r="AM253" s="44">
        <v>0</v>
      </c>
      <c r="AN253" s="44">
        <v>0</v>
      </c>
      <c r="AO253" s="44">
        <v>0</v>
      </c>
      <c r="AP253" s="44">
        <v>0</v>
      </c>
      <c r="AQ253" s="44">
        <v>0</v>
      </c>
      <c r="AR253" s="44">
        <v>0</v>
      </c>
      <c r="AS253" s="276">
        <v>9999</v>
      </c>
      <c r="AT253" s="44">
        <v>0</v>
      </c>
      <c r="AU253" s="44">
        <v>0</v>
      </c>
      <c r="AV253" s="44">
        <v>0</v>
      </c>
      <c r="AW253" s="44">
        <v>0</v>
      </c>
      <c r="AX253" s="44">
        <v>0</v>
      </c>
      <c r="AY253" s="44">
        <v>0</v>
      </c>
      <c r="AZ253" s="276">
        <v>9999</v>
      </c>
      <c r="BA253" s="44">
        <v>0</v>
      </c>
      <c r="BB253" s="44">
        <v>0</v>
      </c>
      <c r="BC253" s="44">
        <v>0</v>
      </c>
      <c r="BD253" s="44">
        <v>0</v>
      </c>
      <c r="BE253" s="44">
        <v>0</v>
      </c>
      <c r="BF253" s="44">
        <v>0</v>
      </c>
      <c r="BG253" s="44">
        <v>9999</v>
      </c>
      <c r="BH253" s="276">
        <v>9999</v>
      </c>
      <c r="BI253" s="44">
        <v>9999</v>
      </c>
      <c r="BJ253" s="44">
        <v>9999</v>
      </c>
      <c r="BK253" s="44">
        <v>9999</v>
      </c>
      <c r="BL253" s="44">
        <v>9999</v>
      </c>
      <c r="BM253" s="44">
        <v>9999</v>
      </c>
      <c r="BN253" s="44">
        <v>0</v>
      </c>
      <c r="BO253" s="44">
        <v>-142.66760700385581</v>
      </c>
      <c r="BP253" s="44">
        <v>0</v>
      </c>
      <c r="BQ253" s="44">
        <v>0</v>
      </c>
      <c r="BR253" s="44">
        <v>0</v>
      </c>
      <c r="BS253" s="44">
        <v>0</v>
      </c>
      <c r="BT253" s="44">
        <v>0</v>
      </c>
      <c r="BU253" s="44">
        <v>0</v>
      </c>
      <c r="BV253" s="44">
        <v>0</v>
      </c>
      <c r="BW253" s="44">
        <v>0</v>
      </c>
      <c r="BX253" s="44">
        <v>0</v>
      </c>
      <c r="BY253" s="44">
        <v>0</v>
      </c>
      <c r="BZ253" s="44">
        <v>0</v>
      </c>
      <c r="CA253" s="44">
        <v>0</v>
      </c>
      <c r="CB253" s="44">
        <v>-142.66760700385581</v>
      </c>
      <c r="CC253" s="44">
        <v>0</v>
      </c>
      <c r="CD253" s="257">
        <v>0</v>
      </c>
      <c r="CE253" s="44">
        <v>9999</v>
      </c>
      <c r="CF253" s="44">
        <v>0</v>
      </c>
      <c r="CG253" s="44">
        <v>-2.1503788519622464</v>
      </c>
      <c r="CH253" s="44">
        <v>-2.1503788519622464</v>
      </c>
      <c r="CI253" s="44">
        <v>0</v>
      </c>
      <c r="CJ253" s="44">
        <v>-0.10751894259811252</v>
      </c>
      <c r="CK253" s="44">
        <v>-0.10751894259811252</v>
      </c>
      <c r="CL253" s="44"/>
      <c r="CM253" s="44">
        <v>-18.379306427027785</v>
      </c>
      <c r="CN253" s="44"/>
      <c r="CO253" s="44">
        <v>0</v>
      </c>
      <c r="CP253" s="44">
        <v>0</v>
      </c>
      <c r="CQ253" s="44">
        <v>-142.66760700385581</v>
      </c>
      <c r="CR253" s="44">
        <v>0</v>
      </c>
      <c r="CS253" s="44">
        <v>0</v>
      </c>
      <c r="CT253" s="44">
        <v>-142.66760700385581</v>
      </c>
      <c r="CU253" s="44">
        <v>0</v>
      </c>
      <c r="CV253" s="44">
        <v>9999</v>
      </c>
      <c r="CW253" s="257">
        <v>0</v>
      </c>
      <c r="CX253" s="23"/>
      <c r="CY253" s="23"/>
      <c r="CZ253" s="23"/>
      <c r="DA253" s="23"/>
      <c r="DB253" s="23"/>
      <c r="DC253" s="23"/>
      <c r="DD253" s="23"/>
      <c r="DE253" s="23"/>
      <c r="DF253" s="23"/>
      <c r="DG253" s="23"/>
      <c r="DH253" s="23"/>
      <c r="DI253" s="23"/>
      <c r="DJ253" s="23"/>
      <c r="DK253" s="23"/>
      <c r="DL253" s="23"/>
      <c r="DM253" s="23"/>
      <c r="DN253" s="23"/>
      <c r="DO253" s="23"/>
      <c r="DP253" s="23"/>
      <c r="DQ253" s="23"/>
      <c r="DR253" s="23"/>
      <c r="DS253" s="23"/>
      <c r="DT253" s="23"/>
      <c r="DU253" s="23"/>
      <c r="DV253" s="23"/>
      <c r="DW253" s="23"/>
      <c r="DX253" s="23"/>
      <c r="DY253" s="23"/>
      <c r="DZ253" s="23"/>
      <c r="EA253" s="23"/>
    </row>
    <row r="254" spans="1:131">
      <c r="A254" s="23" t="s">
        <v>851</v>
      </c>
      <c r="B254" s="23"/>
      <c r="C254" s="44">
        <v>0</v>
      </c>
      <c r="D254" s="44">
        <v>0</v>
      </c>
      <c r="E254" s="44">
        <v>-32.755199999999995</v>
      </c>
      <c r="F254" s="44">
        <v>0</v>
      </c>
      <c r="G254" s="44">
        <v>0</v>
      </c>
      <c r="H254" s="44">
        <v>0</v>
      </c>
      <c r="I254" s="44"/>
      <c r="J254" s="44"/>
      <c r="K254" s="44"/>
      <c r="L254" s="44">
        <v>0</v>
      </c>
      <c r="M254" s="44">
        <v>0</v>
      </c>
      <c r="N254" s="44">
        <v>0</v>
      </c>
      <c r="O254" s="44">
        <v>-33.082751999999992</v>
      </c>
      <c r="P254" s="44">
        <v>0</v>
      </c>
      <c r="Q254" s="44">
        <v>0</v>
      </c>
      <c r="R254" s="44">
        <v>0</v>
      </c>
      <c r="S254" s="44">
        <v>0</v>
      </c>
      <c r="T254" s="44">
        <v>0</v>
      </c>
      <c r="U254" s="44">
        <v>0</v>
      </c>
      <c r="V254" s="44">
        <v>0</v>
      </c>
      <c r="W254" s="44">
        <v>0</v>
      </c>
      <c r="X254" s="44">
        <v>0</v>
      </c>
      <c r="Y254" s="44">
        <v>0</v>
      </c>
      <c r="Z254" s="44">
        <v>0</v>
      </c>
      <c r="AA254" s="44">
        <v>0</v>
      </c>
      <c r="AB254" s="44">
        <v>0</v>
      </c>
      <c r="AC254" s="44">
        <v>0</v>
      </c>
      <c r="AD254" s="44">
        <v>0</v>
      </c>
      <c r="AE254" s="44">
        <v>0</v>
      </c>
      <c r="AF254" s="44">
        <v>0</v>
      </c>
      <c r="AG254" s="44">
        <v>0</v>
      </c>
      <c r="AH254" s="44">
        <v>0</v>
      </c>
      <c r="AI254" s="44">
        <v>0</v>
      </c>
      <c r="AJ254" s="44">
        <v>0</v>
      </c>
      <c r="AK254" s="44">
        <v>0</v>
      </c>
      <c r="AL254" s="44">
        <v>0</v>
      </c>
      <c r="AM254" s="44">
        <v>0</v>
      </c>
      <c r="AN254" s="44">
        <v>0</v>
      </c>
      <c r="AO254" s="44">
        <v>0</v>
      </c>
      <c r="AP254" s="44">
        <v>0</v>
      </c>
      <c r="AQ254" s="44">
        <v>0</v>
      </c>
      <c r="AR254" s="44">
        <v>0</v>
      </c>
      <c r="AS254" s="276">
        <v>9999</v>
      </c>
      <c r="AT254" s="44">
        <v>0</v>
      </c>
      <c r="AU254" s="44">
        <v>0</v>
      </c>
      <c r="AV254" s="44">
        <v>0</v>
      </c>
      <c r="AW254" s="44">
        <v>0</v>
      </c>
      <c r="AX254" s="44">
        <v>0</v>
      </c>
      <c r="AY254" s="44">
        <v>0</v>
      </c>
      <c r="AZ254" s="276">
        <v>9999</v>
      </c>
      <c r="BA254" s="44">
        <v>0</v>
      </c>
      <c r="BB254" s="44">
        <v>0</v>
      </c>
      <c r="BC254" s="44">
        <v>0</v>
      </c>
      <c r="BD254" s="44">
        <v>0</v>
      </c>
      <c r="BE254" s="44">
        <v>0</v>
      </c>
      <c r="BF254" s="44">
        <v>0</v>
      </c>
      <c r="BG254" s="44">
        <v>9999</v>
      </c>
      <c r="BH254" s="276">
        <v>9999</v>
      </c>
      <c r="BI254" s="44">
        <v>9999</v>
      </c>
      <c r="BJ254" s="44">
        <v>9999</v>
      </c>
      <c r="BK254" s="44">
        <v>9999</v>
      </c>
      <c r="BL254" s="44">
        <v>9999</v>
      </c>
      <c r="BM254" s="44">
        <v>9999</v>
      </c>
      <c r="BN254" s="44">
        <v>0</v>
      </c>
      <c r="BO254" s="44">
        <v>-243.63062456852035</v>
      </c>
      <c r="BP254" s="44">
        <v>0</v>
      </c>
      <c r="BQ254" s="44">
        <v>0</v>
      </c>
      <c r="BR254" s="44">
        <v>0</v>
      </c>
      <c r="BS254" s="44">
        <v>0</v>
      </c>
      <c r="BT254" s="44">
        <v>0</v>
      </c>
      <c r="BU254" s="44">
        <v>0</v>
      </c>
      <c r="BV254" s="44">
        <v>0</v>
      </c>
      <c r="BW254" s="44">
        <v>0</v>
      </c>
      <c r="BX254" s="44">
        <v>0</v>
      </c>
      <c r="BY254" s="44">
        <v>0</v>
      </c>
      <c r="BZ254" s="44">
        <v>0</v>
      </c>
      <c r="CA254" s="44">
        <v>0</v>
      </c>
      <c r="CB254" s="44">
        <v>-243.63062456852035</v>
      </c>
      <c r="CC254" s="44">
        <v>0</v>
      </c>
      <c r="CD254" s="257">
        <v>0</v>
      </c>
      <c r="CE254" s="44">
        <v>9999</v>
      </c>
      <c r="CF254" s="44">
        <v>0</v>
      </c>
      <c r="CG254" s="44">
        <v>-3.8706819839999973</v>
      </c>
      <c r="CH254" s="44">
        <v>-3.8706819839999973</v>
      </c>
      <c r="CI254" s="44">
        <v>0</v>
      </c>
      <c r="CJ254" s="44">
        <v>-0.1935340992</v>
      </c>
      <c r="CK254" s="44">
        <v>-0.1935340992</v>
      </c>
      <c r="CL254" s="44"/>
      <c r="CM254" s="44">
        <v>-33.082751999999992</v>
      </c>
      <c r="CN254" s="44"/>
      <c r="CO254" s="44">
        <v>0</v>
      </c>
      <c r="CP254" s="44">
        <v>0</v>
      </c>
      <c r="CQ254" s="44">
        <v>-243.63062456852035</v>
      </c>
      <c r="CR254" s="44">
        <v>0</v>
      </c>
      <c r="CS254" s="44">
        <v>0</v>
      </c>
      <c r="CT254" s="44">
        <v>-243.63062456852035</v>
      </c>
      <c r="CU254" s="44">
        <v>0</v>
      </c>
      <c r="CV254" s="44">
        <v>9999</v>
      </c>
      <c r="CW254" s="257">
        <v>0</v>
      </c>
      <c r="CX254" s="23"/>
      <c r="CY254" s="23"/>
      <c r="CZ254" s="23"/>
      <c r="DA254" s="23"/>
      <c r="DB254" s="23"/>
      <c r="DC254" s="23"/>
      <c r="DD254" s="23"/>
      <c r="DE254" s="23"/>
      <c r="DF254" s="23"/>
      <c r="DG254" s="23"/>
      <c r="DH254" s="23"/>
      <c r="DI254" s="23"/>
      <c r="DJ254" s="23"/>
      <c r="DK254" s="23"/>
      <c r="DL254" s="23"/>
      <c r="DM254" s="23"/>
      <c r="DN254" s="23"/>
      <c r="DO254" s="23"/>
      <c r="DP254" s="23"/>
      <c r="DQ254" s="23"/>
      <c r="DR254" s="23"/>
      <c r="DS254" s="23"/>
      <c r="DT254" s="23"/>
      <c r="DU254" s="23"/>
      <c r="DV254" s="23"/>
      <c r="DW254" s="23"/>
      <c r="DX254" s="23"/>
      <c r="DY254" s="23"/>
      <c r="DZ254" s="23"/>
      <c r="EA254" s="23"/>
    </row>
    <row r="255" spans="1:131">
      <c r="A255" s="23" t="s">
        <v>852</v>
      </c>
      <c r="B255" s="23"/>
      <c r="C255" s="44">
        <v>0</v>
      </c>
      <c r="D255" s="44">
        <v>0</v>
      </c>
      <c r="E255" s="44">
        <v>-18.197333333333333</v>
      </c>
      <c r="F255" s="44">
        <v>0</v>
      </c>
      <c r="G255" s="44">
        <v>0</v>
      </c>
      <c r="H255" s="44">
        <v>0</v>
      </c>
      <c r="I255" s="44"/>
      <c r="J255" s="44"/>
      <c r="K255" s="44"/>
      <c r="L255" s="44">
        <v>0</v>
      </c>
      <c r="M255" s="44">
        <v>0</v>
      </c>
      <c r="N255" s="44">
        <v>0</v>
      </c>
      <c r="O255" s="44">
        <v>-18.379306666666665</v>
      </c>
      <c r="P255" s="44">
        <v>0</v>
      </c>
      <c r="Q255" s="44">
        <v>0</v>
      </c>
      <c r="R255" s="44">
        <v>0</v>
      </c>
      <c r="S255" s="44">
        <v>0</v>
      </c>
      <c r="T255" s="44">
        <v>0</v>
      </c>
      <c r="U255" s="44">
        <v>0</v>
      </c>
      <c r="V255" s="44">
        <v>0</v>
      </c>
      <c r="W255" s="44">
        <v>0</v>
      </c>
      <c r="X255" s="44">
        <v>0</v>
      </c>
      <c r="Y255" s="44">
        <v>0</v>
      </c>
      <c r="Z255" s="44">
        <v>0</v>
      </c>
      <c r="AA255" s="44">
        <v>0</v>
      </c>
      <c r="AB255" s="44">
        <v>0</v>
      </c>
      <c r="AC255" s="44">
        <v>0</v>
      </c>
      <c r="AD255" s="44">
        <v>0</v>
      </c>
      <c r="AE255" s="44">
        <v>0</v>
      </c>
      <c r="AF255" s="44">
        <v>0</v>
      </c>
      <c r="AG255" s="44">
        <v>0</v>
      </c>
      <c r="AH255" s="44">
        <v>0</v>
      </c>
      <c r="AI255" s="44">
        <v>0</v>
      </c>
      <c r="AJ255" s="44">
        <v>0</v>
      </c>
      <c r="AK255" s="44">
        <v>0</v>
      </c>
      <c r="AL255" s="44">
        <v>0</v>
      </c>
      <c r="AM255" s="44">
        <v>0</v>
      </c>
      <c r="AN255" s="44">
        <v>0</v>
      </c>
      <c r="AO255" s="44">
        <v>0</v>
      </c>
      <c r="AP255" s="44">
        <v>0</v>
      </c>
      <c r="AQ255" s="44">
        <v>0</v>
      </c>
      <c r="AR255" s="44">
        <v>0</v>
      </c>
      <c r="AS255" s="276">
        <v>9999</v>
      </c>
      <c r="AT255" s="44">
        <v>0</v>
      </c>
      <c r="AU255" s="44">
        <v>0</v>
      </c>
      <c r="AV255" s="44">
        <v>0</v>
      </c>
      <c r="AW255" s="44">
        <v>0</v>
      </c>
      <c r="AX255" s="44">
        <v>0</v>
      </c>
      <c r="AY255" s="44">
        <v>0</v>
      </c>
      <c r="AZ255" s="276">
        <v>9999</v>
      </c>
      <c r="BA255" s="44">
        <v>0</v>
      </c>
      <c r="BB255" s="44">
        <v>0</v>
      </c>
      <c r="BC255" s="44">
        <v>0</v>
      </c>
      <c r="BD255" s="44">
        <v>0</v>
      </c>
      <c r="BE255" s="44">
        <v>0</v>
      </c>
      <c r="BF255" s="44">
        <v>0</v>
      </c>
      <c r="BG255" s="44">
        <v>9999</v>
      </c>
      <c r="BH255" s="276">
        <v>9999</v>
      </c>
      <c r="BI255" s="44">
        <v>9999</v>
      </c>
      <c r="BJ255" s="44">
        <v>9999</v>
      </c>
      <c r="BK255" s="44">
        <v>9999</v>
      </c>
      <c r="BL255" s="44">
        <v>9999</v>
      </c>
      <c r="BM255" s="44">
        <v>9999</v>
      </c>
      <c r="BN255" s="44">
        <v>0</v>
      </c>
      <c r="BO255" s="44">
        <v>-135.35034698251158</v>
      </c>
      <c r="BP255" s="44">
        <v>0</v>
      </c>
      <c r="BQ255" s="44">
        <v>0</v>
      </c>
      <c r="BR255" s="44">
        <v>0</v>
      </c>
      <c r="BS255" s="44">
        <v>0</v>
      </c>
      <c r="BT255" s="44">
        <v>0</v>
      </c>
      <c r="BU255" s="44">
        <v>0</v>
      </c>
      <c r="BV255" s="44">
        <v>0</v>
      </c>
      <c r="BW255" s="44">
        <v>0</v>
      </c>
      <c r="BX255" s="44">
        <v>0</v>
      </c>
      <c r="BY255" s="44">
        <v>0</v>
      </c>
      <c r="BZ255" s="44">
        <v>0</v>
      </c>
      <c r="CA255" s="44">
        <v>0</v>
      </c>
      <c r="CB255" s="44">
        <v>-135.35034698251158</v>
      </c>
      <c r="CC255" s="44">
        <v>0</v>
      </c>
      <c r="CD255" s="257">
        <v>0</v>
      </c>
      <c r="CE255" s="44">
        <v>9999</v>
      </c>
      <c r="CF255" s="44">
        <v>0</v>
      </c>
      <c r="CG255" s="44">
        <v>-2.1503788799999999</v>
      </c>
      <c r="CH255" s="44">
        <v>-2.1503788799999999</v>
      </c>
      <c r="CI255" s="44">
        <v>0</v>
      </c>
      <c r="CJ255" s="44">
        <v>-0.10751894399999999</v>
      </c>
      <c r="CK255" s="44">
        <v>-0.10751894399999999</v>
      </c>
      <c r="CL255" s="44"/>
      <c r="CM255" s="44">
        <v>-18.379306666666665</v>
      </c>
      <c r="CN255" s="44"/>
      <c r="CO255" s="44">
        <v>0</v>
      </c>
      <c r="CP255" s="44">
        <v>0</v>
      </c>
      <c r="CQ255" s="44">
        <v>-135.35034698251158</v>
      </c>
      <c r="CR255" s="44">
        <v>0</v>
      </c>
      <c r="CS255" s="44">
        <v>0</v>
      </c>
      <c r="CT255" s="44">
        <v>-135.35034698251158</v>
      </c>
      <c r="CU255" s="44">
        <v>0</v>
      </c>
      <c r="CV255" s="44">
        <v>9999</v>
      </c>
      <c r="CW255" s="257">
        <v>0</v>
      </c>
      <c r="CX255" s="23"/>
      <c r="CY255" s="23"/>
      <c r="CZ255" s="23"/>
      <c r="DA255" s="23"/>
      <c r="DB255" s="23"/>
      <c r="DC255" s="23"/>
      <c r="DD255" s="23"/>
      <c r="DE255" s="23"/>
      <c r="DF255" s="23"/>
      <c r="DG255" s="23"/>
      <c r="DH255" s="23"/>
      <c r="DI255" s="23"/>
      <c r="DJ255" s="23"/>
      <c r="DK255" s="23"/>
      <c r="DL255" s="23"/>
      <c r="DM255" s="23"/>
      <c r="DN255" s="23"/>
      <c r="DO255" s="23"/>
      <c r="DP255" s="23"/>
      <c r="DQ255" s="23"/>
      <c r="DR255" s="23"/>
      <c r="DS255" s="23"/>
      <c r="DT255" s="23"/>
      <c r="DU255" s="23"/>
      <c r="DV255" s="23"/>
      <c r="DW255" s="23"/>
      <c r="DX255" s="23"/>
      <c r="DY255" s="23"/>
      <c r="DZ255" s="23"/>
      <c r="EA255" s="23"/>
    </row>
    <row r="256" spans="1:131">
      <c r="A256" s="23" t="s">
        <v>853</v>
      </c>
      <c r="B256" s="23"/>
      <c r="C256" s="44">
        <v>0</v>
      </c>
      <c r="D256" s="44">
        <v>0</v>
      </c>
      <c r="E256" s="44">
        <v>-8.1887999999999987</v>
      </c>
      <c r="F256" s="44">
        <v>0</v>
      </c>
      <c r="G256" s="44">
        <v>0</v>
      </c>
      <c r="H256" s="44">
        <v>0</v>
      </c>
      <c r="I256" s="44"/>
      <c r="J256" s="44"/>
      <c r="K256" s="44"/>
      <c r="L256" s="44">
        <v>0</v>
      </c>
      <c r="M256" s="44">
        <v>0</v>
      </c>
      <c r="N256" s="44">
        <v>0</v>
      </c>
      <c r="O256" s="44">
        <v>-8.270688046216069</v>
      </c>
      <c r="P256" s="44">
        <v>0</v>
      </c>
      <c r="Q256" s="44">
        <v>0</v>
      </c>
      <c r="R256" s="44">
        <v>0</v>
      </c>
      <c r="S256" s="44">
        <v>0</v>
      </c>
      <c r="T256" s="44">
        <v>0</v>
      </c>
      <c r="U256" s="44">
        <v>0</v>
      </c>
      <c r="V256" s="44">
        <v>0</v>
      </c>
      <c r="W256" s="44">
        <v>0</v>
      </c>
      <c r="X256" s="44">
        <v>0</v>
      </c>
      <c r="Y256" s="44">
        <v>0</v>
      </c>
      <c r="Z256" s="44">
        <v>0</v>
      </c>
      <c r="AA256" s="44">
        <v>0</v>
      </c>
      <c r="AB256" s="44">
        <v>0</v>
      </c>
      <c r="AC256" s="44">
        <v>0</v>
      </c>
      <c r="AD256" s="44">
        <v>0</v>
      </c>
      <c r="AE256" s="44">
        <v>0</v>
      </c>
      <c r="AF256" s="44">
        <v>0</v>
      </c>
      <c r="AG256" s="44">
        <v>0</v>
      </c>
      <c r="AH256" s="44">
        <v>0</v>
      </c>
      <c r="AI256" s="44">
        <v>0</v>
      </c>
      <c r="AJ256" s="44">
        <v>0</v>
      </c>
      <c r="AK256" s="44">
        <v>0</v>
      </c>
      <c r="AL256" s="44">
        <v>0</v>
      </c>
      <c r="AM256" s="44">
        <v>0</v>
      </c>
      <c r="AN256" s="44">
        <v>0</v>
      </c>
      <c r="AO256" s="44">
        <v>0</v>
      </c>
      <c r="AP256" s="44">
        <v>0</v>
      </c>
      <c r="AQ256" s="44">
        <v>0</v>
      </c>
      <c r="AR256" s="44">
        <v>0</v>
      </c>
      <c r="AS256" s="276">
        <v>9999</v>
      </c>
      <c r="AT256" s="44">
        <v>0</v>
      </c>
      <c r="AU256" s="44">
        <v>0</v>
      </c>
      <c r="AV256" s="44">
        <v>0</v>
      </c>
      <c r="AW256" s="44">
        <v>0</v>
      </c>
      <c r="AX256" s="44">
        <v>0</v>
      </c>
      <c r="AY256" s="44">
        <v>0</v>
      </c>
      <c r="AZ256" s="276">
        <v>9999</v>
      </c>
      <c r="BA256" s="44">
        <v>0</v>
      </c>
      <c r="BB256" s="44">
        <v>0</v>
      </c>
      <c r="BC256" s="44">
        <v>0</v>
      </c>
      <c r="BD256" s="44">
        <v>0</v>
      </c>
      <c r="BE256" s="44">
        <v>0</v>
      </c>
      <c r="BF256" s="44">
        <v>0</v>
      </c>
      <c r="BG256" s="44">
        <v>9999</v>
      </c>
      <c r="BH256" s="276">
        <v>9999</v>
      </c>
      <c r="BI256" s="44">
        <v>9999</v>
      </c>
      <c r="BJ256" s="44">
        <v>9999</v>
      </c>
      <c r="BK256" s="44">
        <v>9999</v>
      </c>
      <c r="BL256" s="44">
        <v>9999</v>
      </c>
      <c r="BM256" s="44">
        <v>9999</v>
      </c>
      <c r="BN256" s="44">
        <v>0</v>
      </c>
      <c r="BO256" s="44">
        <v>-64.605972635995229</v>
      </c>
      <c r="BP256" s="44">
        <v>0</v>
      </c>
      <c r="BQ256" s="44">
        <v>0</v>
      </c>
      <c r="BR256" s="44">
        <v>0</v>
      </c>
      <c r="BS256" s="44">
        <v>0</v>
      </c>
      <c r="BT256" s="44">
        <v>0</v>
      </c>
      <c r="BU256" s="44">
        <v>0</v>
      </c>
      <c r="BV256" s="44">
        <v>0</v>
      </c>
      <c r="BW256" s="44">
        <v>0</v>
      </c>
      <c r="BX256" s="44">
        <v>0</v>
      </c>
      <c r="BY256" s="44">
        <v>0</v>
      </c>
      <c r="BZ256" s="44">
        <v>0</v>
      </c>
      <c r="CA256" s="44">
        <v>0</v>
      </c>
      <c r="CB256" s="44">
        <v>-64.605972635995229</v>
      </c>
      <c r="CC256" s="44">
        <v>0</v>
      </c>
      <c r="CD256" s="257">
        <v>0</v>
      </c>
      <c r="CE256" s="44">
        <v>9999</v>
      </c>
      <c r="CF256" s="44">
        <v>0</v>
      </c>
      <c r="CG256" s="44">
        <v>-0.96767050140727873</v>
      </c>
      <c r="CH256" s="44">
        <v>-0.96767050140727873</v>
      </c>
      <c r="CI256" s="44">
        <v>0</v>
      </c>
      <c r="CJ256" s="44">
        <v>-4.8383525070364003E-2</v>
      </c>
      <c r="CK256" s="44">
        <v>-4.8383525070364003E-2</v>
      </c>
      <c r="CL256" s="44"/>
      <c r="CM256" s="44">
        <v>-8.270688046216069</v>
      </c>
      <c r="CN256" s="44"/>
      <c r="CO256" s="44">
        <v>0</v>
      </c>
      <c r="CP256" s="44">
        <v>0</v>
      </c>
      <c r="CQ256" s="44">
        <v>-64.605972635995229</v>
      </c>
      <c r="CR256" s="44">
        <v>0</v>
      </c>
      <c r="CS256" s="44">
        <v>0</v>
      </c>
      <c r="CT256" s="44">
        <v>-64.605972635995229</v>
      </c>
      <c r="CU256" s="44">
        <v>0</v>
      </c>
      <c r="CV256" s="44">
        <v>9999</v>
      </c>
      <c r="CW256" s="257">
        <v>0</v>
      </c>
      <c r="CX256" s="23"/>
      <c r="CY256" s="23"/>
      <c r="CZ256" s="23"/>
      <c r="DA256" s="23"/>
      <c r="DB256" s="23"/>
      <c r="DC256" s="23"/>
      <c r="DD256" s="23"/>
      <c r="DE256" s="23"/>
      <c r="DF256" s="23"/>
      <c r="DG256" s="23"/>
      <c r="DH256" s="23"/>
      <c r="DI256" s="23"/>
      <c r="DJ256" s="23"/>
      <c r="DK256" s="23"/>
      <c r="DL256" s="23"/>
      <c r="DM256" s="23"/>
      <c r="DN256" s="23"/>
      <c r="DO256" s="23"/>
      <c r="DP256" s="23"/>
      <c r="DQ256" s="23"/>
      <c r="DR256" s="23"/>
      <c r="DS256" s="23"/>
      <c r="DT256" s="23"/>
      <c r="DU256" s="23"/>
      <c r="DV256" s="23"/>
      <c r="DW256" s="23"/>
      <c r="DX256" s="23"/>
      <c r="DY256" s="23"/>
      <c r="DZ256" s="23"/>
      <c r="EA256" s="23"/>
    </row>
    <row r="257" spans="1:131">
      <c r="A257" s="23"/>
      <c r="B257" s="23"/>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44"/>
      <c r="BJ257" s="44"/>
      <c r="BK257" s="44"/>
      <c r="BL257" s="44"/>
      <c r="BM257" s="44"/>
      <c r="BN257" s="44"/>
      <c r="BO257" s="44"/>
      <c r="BP257" s="44"/>
      <c r="BQ257" s="44"/>
      <c r="BR257" s="44"/>
      <c r="BS257" s="44"/>
      <c r="BT257" s="44"/>
      <c r="BU257" s="44"/>
      <c r="BV257" s="44"/>
      <c r="BW257" s="44"/>
      <c r="BX257" s="44"/>
      <c r="BY257" s="44"/>
      <c r="BZ257" s="44"/>
      <c r="CA257" s="44"/>
      <c r="CB257" s="44"/>
      <c r="CC257" s="44"/>
      <c r="CD257" s="44"/>
      <c r="CE257" s="44"/>
      <c r="CF257" s="44"/>
      <c r="CG257" s="44"/>
      <c r="CH257" s="44"/>
      <c r="CI257" s="44"/>
      <c r="CJ257" s="44"/>
      <c r="CK257" s="44"/>
      <c r="CL257" s="44"/>
      <c r="CM257" s="44"/>
      <c r="CN257" s="44"/>
      <c r="CO257" s="44"/>
      <c r="CP257" s="44"/>
      <c r="CQ257" s="44"/>
      <c r="CR257" s="44"/>
      <c r="CS257" s="44"/>
      <c r="CT257" s="44"/>
      <c r="CU257" s="44"/>
      <c r="CV257" s="44"/>
      <c r="CW257" s="44"/>
      <c r="CX257" s="23"/>
      <c r="CY257" s="23"/>
      <c r="CZ257" s="23"/>
      <c r="DA257" s="23"/>
      <c r="DB257" s="23"/>
      <c r="DC257" s="23"/>
      <c r="DD257" s="23"/>
      <c r="DE257" s="23"/>
      <c r="DF257" s="23"/>
      <c r="DG257" s="23"/>
      <c r="DH257" s="23"/>
      <c r="DI257" s="23"/>
      <c r="DJ257" s="23"/>
      <c r="DK257" s="23"/>
      <c r="DL257" s="23"/>
      <c r="DM257" s="23"/>
      <c r="DN257" s="23"/>
      <c r="DO257" s="23"/>
      <c r="DP257" s="23"/>
      <c r="DQ257" s="23"/>
      <c r="DR257" s="23"/>
      <c r="DS257" s="23"/>
      <c r="DT257" s="23"/>
      <c r="DU257" s="23"/>
      <c r="DV257" s="23"/>
      <c r="DW257" s="23"/>
      <c r="DX257" s="23"/>
      <c r="DY257" s="23"/>
      <c r="DZ257" s="23"/>
      <c r="EA257" s="23"/>
    </row>
    <row r="258" spans="1:131">
      <c r="A258" s="23"/>
      <c r="B258" s="23"/>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44"/>
      <c r="BJ258" s="44"/>
      <c r="BK258" s="44"/>
      <c r="BL258" s="44"/>
      <c r="BM258" s="44"/>
      <c r="BN258" s="44"/>
      <c r="BO258" s="44"/>
      <c r="BP258" s="44"/>
      <c r="BQ258" s="44"/>
      <c r="BR258" s="44"/>
      <c r="BS258" s="44"/>
      <c r="BT258" s="44"/>
      <c r="BU258" s="44"/>
      <c r="BV258" s="44"/>
      <c r="BW258" s="44"/>
      <c r="BX258" s="44"/>
      <c r="BY258" s="44"/>
      <c r="BZ258" s="44"/>
      <c r="CA258" s="44"/>
      <c r="CB258" s="44"/>
      <c r="CC258" s="44"/>
      <c r="CD258" s="44"/>
      <c r="CE258" s="44"/>
      <c r="CF258" s="44"/>
      <c r="CG258" s="44"/>
      <c r="CH258" s="44"/>
      <c r="CI258" s="44"/>
      <c r="CJ258" s="44"/>
      <c r="CK258" s="44"/>
      <c r="CL258" s="44"/>
      <c r="CM258" s="44"/>
      <c r="CN258" s="44"/>
      <c r="CO258" s="44"/>
      <c r="CP258" s="44"/>
      <c r="CQ258" s="44"/>
      <c r="CR258" s="44"/>
      <c r="CS258" s="44"/>
      <c r="CT258" s="44"/>
      <c r="CU258" s="44"/>
      <c r="CV258" s="44"/>
      <c r="CW258" s="44"/>
      <c r="CX258" s="23"/>
      <c r="CY258" s="23"/>
      <c r="CZ258" s="23"/>
      <c r="DA258" s="23"/>
      <c r="DB258" s="23"/>
      <c r="DC258" s="23"/>
      <c r="DD258" s="23"/>
      <c r="DE258" s="23"/>
      <c r="DF258" s="23"/>
      <c r="DG258" s="23"/>
      <c r="DH258" s="23"/>
      <c r="DI258" s="23"/>
      <c r="DJ258" s="23"/>
      <c r="DK258" s="23"/>
      <c r="DL258" s="23"/>
      <c r="DM258" s="23"/>
      <c r="DN258" s="23"/>
      <c r="DO258" s="23"/>
      <c r="DP258" s="23"/>
      <c r="DQ258" s="23"/>
      <c r="DR258" s="23"/>
      <c r="DS258" s="23"/>
      <c r="DT258" s="23"/>
      <c r="DU258" s="23"/>
      <c r="DV258" s="23"/>
      <c r="DW258" s="23"/>
      <c r="DX258" s="23"/>
      <c r="DY258" s="23"/>
      <c r="DZ258" s="23"/>
      <c r="EA258" s="23"/>
    </row>
    <row r="259" spans="1:131" ht="13.5" thickBot="1">
      <c r="A259" s="251" t="s">
        <v>755</v>
      </c>
      <c r="B259" s="252"/>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44"/>
      <c r="BJ259" s="44"/>
      <c r="BK259" s="44"/>
      <c r="BL259" s="44"/>
      <c r="BM259" s="44"/>
      <c r="BN259" s="44"/>
      <c r="BO259" s="44"/>
      <c r="BP259" s="44"/>
      <c r="BQ259" s="44"/>
      <c r="BR259" s="44"/>
      <c r="BS259" s="44"/>
      <c r="BT259" s="44"/>
      <c r="BU259" s="44"/>
      <c r="BV259" s="44"/>
      <c r="BW259" s="44"/>
      <c r="BX259" s="44"/>
      <c r="BY259" s="44"/>
      <c r="BZ259" s="44"/>
      <c r="CA259" s="44"/>
      <c r="CB259" s="44"/>
      <c r="CC259" s="44"/>
      <c r="CD259" s="44"/>
      <c r="CE259" s="44"/>
      <c r="CF259" s="44"/>
      <c r="CG259" s="44"/>
      <c r="CH259" s="44"/>
      <c r="CI259" s="44"/>
      <c r="CJ259" s="44"/>
      <c r="CK259" s="44"/>
      <c r="CL259" s="44"/>
      <c r="CM259" s="44"/>
      <c r="CN259" s="44"/>
      <c r="CO259" s="44"/>
      <c r="CP259" s="44"/>
      <c r="CQ259" s="44"/>
      <c r="CR259" s="44"/>
      <c r="CS259" s="44"/>
      <c r="CT259" s="44"/>
      <c r="CU259" s="44"/>
      <c r="CV259" s="44"/>
      <c r="CW259" s="44"/>
      <c r="CX259" s="23"/>
      <c r="CY259" s="23"/>
      <c r="CZ259" s="23"/>
      <c r="DA259" s="23"/>
      <c r="DB259" s="23"/>
      <c r="DC259" s="23"/>
      <c r="DD259" s="23"/>
      <c r="DE259" s="23"/>
      <c r="DF259" s="23"/>
      <c r="DG259" s="23"/>
      <c r="DH259" s="23"/>
      <c r="DI259" s="23"/>
      <c r="DJ259" s="23"/>
      <c r="DK259" s="23"/>
      <c r="DL259" s="23"/>
      <c r="DM259" s="23"/>
      <c r="DN259" s="23"/>
      <c r="DO259" s="23"/>
      <c r="DP259" s="23"/>
      <c r="DQ259" s="23"/>
      <c r="DR259" s="23"/>
      <c r="DS259" s="23"/>
      <c r="DT259" s="23"/>
      <c r="DU259" s="23"/>
      <c r="DV259" s="23"/>
      <c r="DW259" s="23"/>
      <c r="DX259" s="23"/>
      <c r="DY259" s="23"/>
      <c r="DZ259" s="23"/>
      <c r="EA259" s="23"/>
    </row>
    <row r="260" spans="1:131" ht="13.5" thickBot="1">
      <c r="A260" s="277" t="s">
        <v>756</v>
      </c>
      <c r="B260" s="278"/>
      <c r="C260" s="279"/>
      <c r="D260" s="279"/>
      <c r="E260" s="279"/>
      <c r="F260" s="279"/>
      <c r="G260" s="279"/>
      <c r="H260" s="279"/>
      <c r="I260" s="279"/>
      <c r="J260" s="279"/>
      <c r="K260" s="279"/>
      <c r="L260" s="118"/>
      <c r="M260" s="280"/>
      <c r="N260" s="281" t="s">
        <v>757</v>
      </c>
      <c r="O260" s="279"/>
      <c r="P260" s="279"/>
      <c r="Q260" s="279"/>
      <c r="R260" s="279"/>
      <c r="S260" s="279"/>
      <c r="T260" s="279"/>
      <c r="U260" s="279"/>
      <c r="V260" s="279"/>
      <c r="W260" s="279"/>
      <c r="X260" s="279"/>
      <c r="Y260" s="118"/>
      <c r="Z260" s="280"/>
      <c r="AA260" s="281" t="s">
        <v>758</v>
      </c>
      <c r="AB260" s="279"/>
      <c r="AC260" s="279"/>
      <c r="AD260" s="279"/>
      <c r="AE260" s="279"/>
      <c r="AF260" s="279"/>
      <c r="AG260" s="279"/>
      <c r="AH260" s="279"/>
      <c r="AI260" s="279"/>
      <c r="AJ260" s="279"/>
      <c r="AK260" s="279"/>
      <c r="AL260" s="118"/>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44"/>
      <c r="BJ260" s="44"/>
      <c r="BK260" s="44"/>
      <c r="BL260" s="44"/>
      <c r="BM260" s="44"/>
      <c r="BN260" s="44"/>
      <c r="BO260" s="44"/>
      <c r="BP260" s="44"/>
      <c r="BQ260" s="44"/>
      <c r="BR260" s="44"/>
      <c r="BS260" s="44"/>
      <c r="BT260" s="44"/>
      <c r="BU260" s="44"/>
      <c r="BV260" s="44"/>
      <c r="BW260" s="44"/>
      <c r="BX260" s="44"/>
      <c r="BY260" s="44"/>
      <c r="BZ260" s="44"/>
      <c r="CA260" s="44"/>
      <c r="CB260" s="44"/>
      <c r="CC260" s="44"/>
      <c r="CD260" s="44"/>
      <c r="CE260" s="44"/>
      <c r="CF260" s="44"/>
      <c r="CG260" s="44"/>
      <c r="CH260" s="44"/>
      <c r="CI260" s="44"/>
      <c r="CJ260" s="44"/>
      <c r="CK260" s="44"/>
      <c r="CL260" s="44"/>
      <c r="CM260" s="44"/>
      <c r="CN260" s="44"/>
      <c r="CO260" s="44"/>
      <c r="CP260" s="44"/>
      <c r="CQ260" s="44"/>
      <c r="CR260" s="44"/>
      <c r="CS260" s="44"/>
      <c r="CT260" s="44"/>
      <c r="CU260" s="44"/>
      <c r="CV260" s="44"/>
      <c r="CW260" s="44"/>
      <c r="CX260" s="23"/>
      <c r="CY260" s="23"/>
      <c r="CZ260" s="23"/>
      <c r="DA260" s="23"/>
      <c r="DB260" s="23"/>
      <c r="DC260" s="23"/>
      <c r="DD260" s="23"/>
      <c r="DE260" s="23"/>
      <c r="DF260" s="23"/>
      <c r="DG260" s="23"/>
      <c r="DH260" s="23"/>
      <c r="DI260" s="23"/>
      <c r="DJ260" s="23"/>
      <c r="DK260" s="23"/>
      <c r="DL260" s="23"/>
      <c r="DM260" s="23"/>
      <c r="DN260" s="23"/>
      <c r="DO260" s="23"/>
      <c r="DP260" s="23"/>
      <c r="DQ260" s="23"/>
      <c r="DR260" s="23"/>
      <c r="DS260" s="23"/>
      <c r="DT260" s="23"/>
      <c r="DU260" s="23"/>
      <c r="DV260" s="23"/>
      <c r="DW260" s="23"/>
      <c r="DX260" s="23"/>
      <c r="DY260" s="23"/>
      <c r="DZ260" s="23"/>
      <c r="EA260" s="23"/>
    </row>
    <row r="261" spans="1:131" ht="102">
      <c r="A261" s="255"/>
      <c r="B261" s="256" t="s">
        <v>759</v>
      </c>
      <c r="C261" s="121" t="s">
        <v>760</v>
      </c>
      <c r="D261" s="121" t="s">
        <v>566</v>
      </c>
      <c r="E261" s="121" t="s">
        <v>567</v>
      </c>
      <c r="F261" s="121" t="s">
        <v>568</v>
      </c>
      <c r="G261" s="121" t="s">
        <v>569</v>
      </c>
      <c r="H261" s="121" t="s">
        <v>570</v>
      </c>
      <c r="I261" s="121" t="s">
        <v>571</v>
      </c>
      <c r="J261" s="121" t="s">
        <v>572</v>
      </c>
      <c r="K261" s="121" t="s">
        <v>83</v>
      </c>
      <c r="L261" s="121" t="s">
        <v>573</v>
      </c>
      <c r="M261" s="121" t="s">
        <v>574</v>
      </c>
      <c r="N261" s="121" t="s">
        <v>228</v>
      </c>
      <c r="O261" s="121" t="s">
        <v>229</v>
      </c>
      <c r="P261" s="121" t="s">
        <v>230</v>
      </c>
      <c r="Q261" s="121" t="s">
        <v>231</v>
      </c>
      <c r="R261" s="121" t="s">
        <v>232</v>
      </c>
      <c r="S261" s="121" t="s">
        <v>233</v>
      </c>
      <c r="T261" s="121" t="s">
        <v>234</v>
      </c>
      <c r="U261" s="121" t="s">
        <v>235</v>
      </c>
      <c r="V261" s="121" t="s">
        <v>236</v>
      </c>
      <c r="W261" s="121" t="s">
        <v>237</v>
      </c>
      <c r="X261" s="121" t="s">
        <v>238</v>
      </c>
      <c r="Y261" s="121" t="s">
        <v>239</v>
      </c>
      <c r="Z261" s="121"/>
      <c r="AA261" s="121" t="s">
        <v>228</v>
      </c>
      <c r="AB261" s="121" t="s">
        <v>229</v>
      </c>
      <c r="AC261" s="121" t="s">
        <v>230</v>
      </c>
      <c r="AD261" s="121" t="s">
        <v>231</v>
      </c>
      <c r="AE261" s="121" t="s">
        <v>232</v>
      </c>
      <c r="AF261" s="121" t="s">
        <v>233</v>
      </c>
      <c r="AG261" s="121" t="s">
        <v>234</v>
      </c>
      <c r="AH261" s="121" t="s">
        <v>235</v>
      </c>
      <c r="AI261" s="121" t="s">
        <v>236</v>
      </c>
      <c r="AJ261" s="121" t="s">
        <v>237</v>
      </c>
      <c r="AK261" s="121" t="s">
        <v>238</v>
      </c>
      <c r="AL261" s="121" t="s">
        <v>239</v>
      </c>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44"/>
      <c r="BJ261" s="44"/>
      <c r="BK261" s="44"/>
      <c r="BL261" s="44"/>
      <c r="BM261" s="44"/>
      <c r="BN261" s="44"/>
      <c r="BO261" s="44"/>
      <c r="BP261" s="44"/>
      <c r="BQ261" s="44"/>
      <c r="BR261" s="44"/>
      <c r="BS261" s="44"/>
      <c r="BT261" s="44"/>
      <c r="BU261" s="44"/>
      <c r="BV261" s="44"/>
      <c r="BW261" s="44"/>
      <c r="BX261" s="44"/>
      <c r="BY261" s="44"/>
      <c r="BZ261" s="44"/>
      <c r="CA261" s="44"/>
      <c r="CB261" s="44"/>
      <c r="CC261" s="44"/>
      <c r="CD261" s="44"/>
      <c r="CE261" s="44"/>
      <c r="CF261" s="44"/>
      <c r="CG261" s="44"/>
      <c r="CH261" s="44"/>
      <c r="CI261" s="44"/>
      <c r="CJ261" s="44"/>
      <c r="CK261" s="44"/>
      <c r="CL261" s="44"/>
      <c r="CM261" s="44"/>
      <c r="CN261" s="44"/>
      <c r="CO261" s="44"/>
      <c r="CP261" s="44"/>
      <c r="CQ261" s="44"/>
      <c r="CR261" s="44"/>
      <c r="CS261" s="44"/>
      <c r="CT261" s="44"/>
      <c r="CU261" s="44"/>
      <c r="CV261" s="44"/>
      <c r="CW261" s="44"/>
      <c r="CX261" s="23"/>
      <c r="CY261" s="23"/>
      <c r="CZ261" s="23"/>
      <c r="DA261" s="23"/>
      <c r="DB261" s="23"/>
      <c r="DC261" s="23"/>
      <c r="DD261" s="23"/>
      <c r="DE261" s="23"/>
      <c r="DF261" s="23"/>
      <c r="DG261" s="23"/>
      <c r="DH261" s="23"/>
      <c r="DI261" s="23"/>
      <c r="DJ261" s="23"/>
      <c r="DK261" s="23"/>
      <c r="DL261" s="23"/>
      <c r="DM261" s="23"/>
      <c r="DN261" s="23"/>
      <c r="DO261" s="23"/>
      <c r="DP261" s="23"/>
      <c r="DQ261" s="23"/>
      <c r="DR261" s="23"/>
      <c r="DS261" s="23"/>
      <c r="DT261" s="23"/>
      <c r="DU261" s="23"/>
      <c r="DV261" s="23"/>
      <c r="DW261" s="23"/>
      <c r="DX261" s="23"/>
      <c r="DY261" s="23"/>
      <c r="DZ261" s="23"/>
      <c r="EA261" s="23"/>
    </row>
    <row r="262" spans="1:131">
      <c r="A262" s="23"/>
      <c r="B262" s="282" t="s">
        <v>761</v>
      </c>
      <c r="C262" s="283">
        <v>0</v>
      </c>
      <c r="D262" s="283">
        <v>0</v>
      </c>
      <c r="E262" s="283">
        <v>0</v>
      </c>
      <c r="F262" s="283">
        <v>0</v>
      </c>
      <c r="G262" s="283">
        <v>0</v>
      </c>
      <c r="H262" s="283">
        <v>0</v>
      </c>
      <c r="I262" s="283">
        <v>0</v>
      </c>
      <c r="J262" s="283">
        <v>0</v>
      </c>
      <c r="K262" s="283">
        <v>0</v>
      </c>
      <c r="L262" s="257">
        <v>0</v>
      </c>
      <c r="M262" s="284">
        <v>0</v>
      </c>
      <c r="N262" s="284">
        <v>0</v>
      </c>
      <c r="O262" s="284">
        <v>0</v>
      </c>
      <c r="P262" s="284">
        <v>0</v>
      </c>
      <c r="Q262" s="284">
        <v>0</v>
      </c>
      <c r="R262" s="284">
        <v>0</v>
      </c>
      <c r="S262" s="284">
        <v>0</v>
      </c>
      <c r="T262" s="284">
        <v>0</v>
      </c>
      <c r="U262" s="284">
        <v>0</v>
      </c>
      <c r="V262" s="284">
        <v>0</v>
      </c>
      <c r="W262" s="284">
        <v>0</v>
      </c>
      <c r="X262" s="284">
        <v>0</v>
      </c>
      <c r="Y262" s="284">
        <v>0</v>
      </c>
      <c r="Z262" s="284"/>
      <c r="AA262" s="284">
        <v>0</v>
      </c>
      <c r="AB262" s="284">
        <v>0</v>
      </c>
      <c r="AC262" s="284">
        <v>0</v>
      </c>
      <c r="AD262" s="284">
        <v>0</v>
      </c>
      <c r="AE262" s="284">
        <v>0</v>
      </c>
      <c r="AF262" s="284">
        <v>0</v>
      </c>
      <c r="AG262" s="284">
        <v>0</v>
      </c>
      <c r="AH262" s="284">
        <v>0</v>
      </c>
      <c r="AI262" s="284">
        <v>0</v>
      </c>
      <c r="AJ262" s="284">
        <v>0</v>
      </c>
      <c r="AK262" s="284">
        <v>0</v>
      </c>
      <c r="AL262" s="284">
        <v>0</v>
      </c>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44"/>
      <c r="BJ262" s="44"/>
      <c r="BK262" s="44"/>
      <c r="BL262" s="44"/>
      <c r="BM262" s="44"/>
      <c r="BN262" s="44"/>
      <c r="BO262" s="44"/>
      <c r="BP262" s="44"/>
      <c r="BQ262" s="44"/>
      <c r="BR262" s="44"/>
      <c r="BS262" s="44"/>
      <c r="BT262" s="44"/>
      <c r="BU262" s="44"/>
      <c r="BV262" s="44"/>
      <c r="BW262" s="44"/>
      <c r="BX262" s="44"/>
      <c r="BY262" s="44"/>
      <c r="BZ262" s="44"/>
      <c r="CA262" s="44"/>
      <c r="CB262" s="44"/>
      <c r="CC262" s="44"/>
      <c r="CD262" s="44"/>
      <c r="CE262" s="44"/>
      <c r="CF262" s="44"/>
      <c r="CG262" s="44"/>
      <c r="CH262" s="44"/>
      <c r="CI262" s="44"/>
      <c r="CJ262" s="44"/>
      <c r="CK262" s="44"/>
      <c r="CL262" s="44"/>
      <c r="CM262" s="44"/>
      <c r="CN262" s="44"/>
      <c r="CO262" s="44"/>
      <c r="CP262" s="44"/>
      <c r="CQ262" s="44"/>
      <c r="CR262" s="44"/>
      <c r="CS262" s="44"/>
      <c r="CT262" s="44"/>
      <c r="CU262" s="44"/>
      <c r="CV262" s="44"/>
      <c r="CW262" s="44"/>
      <c r="CX262" s="23"/>
      <c r="CY262" s="23"/>
      <c r="CZ262" s="23"/>
      <c r="DA262" s="23"/>
      <c r="DB262" s="23"/>
      <c r="DC262" s="23"/>
      <c r="DD262" s="23"/>
      <c r="DE262" s="23"/>
      <c r="DF262" s="23"/>
      <c r="DG262" s="23"/>
      <c r="DH262" s="23"/>
      <c r="DI262" s="23"/>
      <c r="DJ262" s="23"/>
      <c r="DK262" s="23"/>
      <c r="DL262" s="23"/>
      <c r="DM262" s="23"/>
      <c r="DN262" s="23"/>
      <c r="DO262" s="23"/>
      <c r="DP262" s="23"/>
      <c r="DQ262" s="23"/>
      <c r="DR262" s="23"/>
      <c r="DS262" s="23"/>
      <c r="DT262" s="23"/>
      <c r="DU262" s="23"/>
      <c r="DV262" s="23"/>
      <c r="DW262" s="23"/>
      <c r="DX262" s="23"/>
      <c r="DY262" s="23"/>
      <c r="DZ262" s="23"/>
      <c r="EA262" s="23"/>
    </row>
    <row r="263" spans="1:131">
      <c r="A263" s="23"/>
      <c r="B263" s="282" t="s">
        <v>762</v>
      </c>
      <c r="C263" s="283">
        <v>0</v>
      </c>
      <c r="D263" s="283">
        <v>0</v>
      </c>
      <c r="E263" s="283">
        <v>0</v>
      </c>
      <c r="F263" s="283">
        <v>0</v>
      </c>
      <c r="G263" s="283">
        <v>0</v>
      </c>
      <c r="H263" s="283">
        <v>0</v>
      </c>
      <c r="I263" s="283">
        <v>0</v>
      </c>
      <c r="J263" s="283">
        <v>0</v>
      </c>
      <c r="K263" s="283">
        <v>0</v>
      </c>
      <c r="L263" s="257">
        <v>0</v>
      </c>
      <c r="M263" s="284">
        <v>0</v>
      </c>
      <c r="N263" s="284">
        <v>0</v>
      </c>
      <c r="O263" s="284">
        <v>0</v>
      </c>
      <c r="P263" s="284">
        <v>0</v>
      </c>
      <c r="Q263" s="284">
        <v>0</v>
      </c>
      <c r="R263" s="284">
        <v>0</v>
      </c>
      <c r="S263" s="284">
        <v>0</v>
      </c>
      <c r="T263" s="284">
        <v>0</v>
      </c>
      <c r="U263" s="284">
        <v>0</v>
      </c>
      <c r="V263" s="284">
        <v>0</v>
      </c>
      <c r="W263" s="284">
        <v>0</v>
      </c>
      <c r="X263" s="284">
        <v>0</v>
      </c>
      <c r="Y263" s="284">
        <v>0</v>
      </c>
      <c r="Z263" s="284"/>
      <c r="AA263" s="284">
        <v>0</v>
      </c>
      <c r="AB263" s="284">
        <v>0</v>
      </c>
      <c r="AC263" s="284">
        <v>0</v>
      </c>
      <c r="AD263" s="284">
        <v>0</v>
      </c>
      <c r="AE263" s="284">
        <v>0</v>
      </c>
      <c r="AF263" s="284">
        <v>0</v>
      </c>
      <c r="AG263" s="284">
        <v>0</v>
      </c>
      <c r="AH263" s="284">
        <v>0</v>
      </c>
      <c r="AI263" s="284">
        <v>0</v>
      </c>
      <c r="AJ263" s="284">
        <v>0</v>
      </c>
      <c r="AK263" s="284">
        <v>0</v>
      </c>
      <c r="AL263" s="284">
        <v>0</v>
      </c>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44"/>
      <c r="BJ263" s="44"/>
      <c r="BK263" s="44"/>
      <c r="BL263" s="44"/>
      <c r="BM263" s="44"/>
      <c r="BN263" s="44"/>
      <c r="BO263" s="44"/>
      <c r="BP263" s="44"/>
      <c r="BQ263" s="44"/>
      <c r="BR263" s="44"/>
      <c r="BS263" s="44"/>
      <c r="BT263" s="44"/>
      <c r="BU263" s="44"/>
      <c r="BV263" s="44"/>
      <c r="BW263" s="44"/>
      <c r="BX263" s="44"/>
      <c r="BY263" s="44"/>
      <c r="BZ263" s="44"/>
      <c r="CA263" s="44"/>
      <c r="CB263" s="44"/>
      <c r="CC263" s="44"/>
      <c r="CD263" s="44"/>
      <c r="CE263" s="44"/>
      <c r="CF263" s="44"/>
      <c r="CG263" s="44"/>
      <c r="CH263" s="44"/>
      <c r="CI263" s="44"/>
      <c r="CJ263" s="44"/>
      <c r="CK263" s="44"/>
      <c r="CL263" s="44"/>
      <c r="CM263" s="44"/>
      <c r="CN263" s="44"/>
      <c r="CO263" s="44"/>
      <c r="CP263" s="44"/>
      <c r="CQ263" s="44"/>
      <c r="CR263" s="44"/>
      <c r="CS263" s="44"/>
      <c r="CT263" s="44"/>
      <c r="CU263" s="44"/>
      <c r="CV263" s="44"/>
      <c r="CW263" s="44"/>
      <c r="CX263" s="23"/>
      <c r="CY263" s="23"/>
      <c r="CZ263" s="23"/>
      <c r="DA263" s="23"/>
      <c r="DB263" s="23"/>
      <c r="DC263" s="23"/>
      <c r="DD263" s="23"/>
      <c r="DE263" s="23"/>
      <c r="DF263" s="23"/>
      <c r="DG263" s="23"/>
      <c r="DH263" s="23"/>
      <c r="DI263" s="23"/>
      <c r="DJ263" s="23"/>
      <c r="DK263" s="23"/>
      <c r="DL263" s="23"/>
      <c r="DM263" s="23"/>
      <c r="DN263" s="23"/>
      <c r="DO263" s="23"/>
      <c r="DP263" s="23"/>
      <c r="DQ263" s="23"/>
      <c r="DR263" s="23"/>
      <c r="DS263" s="23"/>
      <c r="DT263" s="23"/>
      <c r="DU263" s="23"/>
      <c r="DV263" s="23"/>
      <c r="DW263" s="23"/>
      <c r="DX263" s="23"/>
      <c r="DY263" s="23"/>
      <c r="DZ263" s="23"/>
      <c r="EA263" s="23"/>
    </row>
    <row r="264" spans="1:131">
      <c r="A264" s="23"/>
      <c r="B264" s="282" t="s">
        <v>763</v>
      </c>
      <c r="C264" s="283"/>
      <c r="D264" s="283"/>
      <c r="E264" s="283"/>
      <c r="F264" s="283"/>
      <c r="G264" s="283"/>
      <c r="H264" s="283"/>
      <c r="I264" s="283"/>
      <c r="J264" s="283"/>
      <c r="K264" s="283"/>
      <c r="L264" s="257"/>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c r="AL264" s="28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44"/>
      <c r="BJ264" s="44"/>
      <c r="BK264" s="44"/>
      <c r="BL264" s="44"/>
      <c r="BM264" s="44"/>
      <c r="BN264" s="44"/>
      <c r="BO264" s="44"/>
      <c r="BP264" s="44"/>
      <c r="BQ264" s="44"/>
      <c r="BR264" s="44"/>
      <c r="BS264" s="44"/>
      <c r="BT264" s="44"/>
      <c r="BU264" s="44"/>
      <c r="BV264" s="44"/>
      <c r="BW264" s="44"/>
      <c r="BX264" s="44"/>
      <c r="BY264" s="44"/>
      <c r="BZ264" s="44"/>
      <c r="CA264" s="44"/>
      <c r="CB264" s="44"/>
      <c r="CC264" s="44"/>
      <c r="CD264" s="44"/>
      <c r="CE264" s="44"/>
      <c r="CF264" s="44"/>
      <c r="CG264" s="44"/>
      <c r="CH264" s="44"/>
      <c r="CI264" s="44"/>
      <c r="CJ264" s="44"/>
      <c r="CK264" s="44"/>
      <c r="CL264" s="44"/>
      <c r="CM264" s="44"/>
      <c r="CN264" s="44"/>
      <c r="CO264" s="44"/>
      <c r="CP264" s="44"/>
      <c r="CQ264" s="44"/>
      <c r="CR264" s="44"/>
      <c r="CS264" s="44"/>
      <c r="CT264" s="44"/>
      <c r="CU264" s="44"/>
      <c r="CV264" s="44"/>
      <c r="CW264" s="44"/>
      <c r="CX264" s="23"/>
      <c r="CY264" s="23"/>
      <c r="CZ264" s="23"/>
      <c r="DA264" s="23"/>
      <c r="DB264" s="23"/>
      <c r="DC264" s="23"/>
      <c r="DD264" s="23"/>
      <c r="DE264" s="23"/>
      <c r="DF264" s="23"/>
      <c r="DG264" s="23"/>
      <c r="DH264" s="23"/>
      <c r="DI264" s="23"/>
      <c r="DJ264" s="23"/>
      <c r="DK264" s="23"/>
      <c r="DL264" s="23"/>
      <c r="DM264" s="23"/>
      <c r="DN264" s="23"/>
      <c r="DO264" s="23"/>
      <c r="DP264" s="23"/>
      <c r="DQ264" s="23"/>
      <c r="DR264" s="23"/>
      <c r="DS264" s="23"/>
      <c r="DT264" s="23"/>
      <c r="DU264" s="23"/>
      <c r="DV264" s="23"/>
      <c r="DW264" s="23"/>
      <c r="DX264" s="23"/>
      <c r="DY264" s="23"/>
      <c r="DZ264" s="23"/>
      <c r="EA264" s="23"/>
    </row>
    <row r="265" spans="1:131">
      <c r="A265" s="23"/>
      <c r="B265" s="23" t="s">
        <v>89</v>
      </c>
      <c r="C265" s="284">
        <v>0</v>
      </c>
      <c r="D265" s="284">
        <v>0</v>
      </c>
      <c r="E265" s="284">
        <v>0</v>
      </c>
      <c r="F265" s="284">
        <v>0</v>
      </c>
      <c r="G265" s="284">
        <v>0</v>
      </c>
      <c r="H265" s="284">
        <v>0</v>
      </c>
      <c r="I265" s="284">
        <v>0</v>
      </c>
      <c r="J265" s="284">
        <v>0</v>
      </c>
      <c r="K265" s="284">
        <v>0</v>
      </c>
      <c r="L265" s="257">
        <v>0</v>
      </c>
      <c r="M265" s="284">
        <v>0</v>
      </c>
      <c r="N265" s="284">
        <v>0</v>
      </c>
      <c r="O265" s="284">
        <v>0</v>
      </c>
      <c r="P265" s="284">
        <v>0</v>
      </c>
      <c r="Q265" s="284">
        <v>0</v>
      </c>
      <c r="R265" s="284">
        <v>0</v>
      </c>
      <c r="S265" s="284">
        <v>0</v>
      </c>
      <c r="T265" s="284">
        <v>0</v>
      </c>
      <c r="U265" s="284">
        <v>0</v>
      </c>
      <c r="V265" s="284">
        <v>0</v>
      </c>
      <c r="W265" s="284">
        <v>0</v>
      </c>
      <c r="X265" s="284">
        <v>0</v>
      </c>
      <c r="Y265" s="284">
        <v>0</v>
      </c>
      <c r="Z265" s="284"/>
      <c r="AA265" s="284">
        <v>0</v>
      </c>
      <c r="AB265" s="284">
        <v>0</v>
      </c>
      <c r="AC265" s="284">
        <v>0</v>
      </c>
      <c r="AD265" s="284">
        <v>0</v>
      </c>
      <c r="AE265" s="284">
        <v>0</v>
      </c>
      <c r="AF265" s="284">
        <v>0</v>
      </c>
      <c r="AG265" s="284">
        <v>0</v>
      </c>
      <c r="AH265" s="284">
        <v>0</v>
      </c>
      <c r="AI265" s="284">
        <v>0</v>
      </c>
      <c r="AJ265" s="284">
        <v>0</v>
      </c>
      <c r="AK265" s="284">
        <v>0</v>
      </c>
      <c r="AL265" s="284">
        <v>0</v>
      </c>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44"/>
      <c r="BJ265" s="44"/>
      <c r="BK265" s="44"/>
      <c r="BL265" s="44"/>
      <c r="BM265" s="44"/>
      <c r="BN265" s="44"/>
      <c r="BO265" s="44"/>
      <c r="BP265" s="44"/>
      <c r="BQ265" s="44"/>
      <c r="BR265" s="44"/>
      <c r="BS265" s="44"/>
      <c r="BT265" s="44"/>
      <c r="BU265" s="44"/>
      <c r="BV265" s="44"/>
      <c r="BW265" s="44"/>
      <c r="BX265" s="44"/>
      <c r="BY265" s="44"/>
      <c r="BZ265" s="44"/>
      <c r="CA265" s="44"/>
      <c r="CB265" s="44"/>
      <c r="CC265" s="44"/>
      <c r="CD265" s="44"/>
      <c r="CE265" s="44"/>
      <c r="CF265" s="44"/>
      <c r="CG265" s="44"/>
      <c r="CH265" s="44"/>
      <c r="CI265" s="44"/>
      <c r="CJ265" s="44"/>
      <c r="CK265" s="44"/>
      <c r="CL265" s="44"/>
      <c r="CM265" s="44"/>
      <c r="CN265" s="44"/>
      <c r="CO265" s="44"/>
      <c r="CP265" s="44"/>
      <c r="CQ265" s="44"/>
      <c r="CR265" s="44"/>
      <c r="CS265" s="44"/>
      <c r="CT265" s="44"/>
      <c r="CU265" s="44"/>
      <c r="CV265" s="44"/>
      <c r="CW265" s="44"/>
      <c r="CX265" s="23"/>
      <c r="CY265" s="23"/>
      <c r="CZ265" s="23"/>
      <c r="DA265" s="23"/>
      <c r="DB265" s="23"/>
      <c r="DC265" s="23"/>
      <c r="DD265" s="23"/>
      <c r="DE265" s="23"/>
      <c r="DF265" s="23"/>
      <c r="DG265" s="23"/>
      <c r="DH265" s="23"/>
      <c r="DI265" s="23"/>
      <c r="DJ265" s="23"/>
      <c r="DK265" s="23"/>
      <c r="DL265" s="23"/>
      <c r="DM265" s="23"/>
      <c r="DN265" s="23"/>
      <c r="DO265" s="23"/>
      <c r="DP265" s="23"/>
      <c r="DQ265" s="23"/>
      <c r="DR265" s="23"/>
      <c r="DS265" s="23"/>
      <c r="DT265" s="23"/>
      <c r="DU265" s="23"/>
      <c r="DV265" s="23"/>
      <c r="DW265" s="23"/>
      <c r="DX265" s="23"/>
      <c r="DY265" s="23"/>
      <c r="DZ265" s="23"/>
      <c r="EA265" s="23"/>
    </row>
    <row r="266" spans="1:131">
      <c r="A266" s="23"/>
      <c r="B266" s="23" t="s">
        <v>92</v>
      </c>
      <c r="C266" s="284">
        <v>0</v>
      </c>
      <c r="D266" s="284">
        <v>0</v>
      </c>
      <c r="E266" s="284">
        <v>0</v>
      </c>
      <c r="F266" s="284">
        <v>0</v>
      </c>
      <c r="G266" s="284">
        <v>0</v>
      </c>
      <c r="H266" s="284">
        <v>0</v>
      </c>
      <c r="I266" s="284">
        <v>0</v>
      </c>
      <c r="J266" s="284">
        <v>0</v>
      </c>
      <c r="K266" s="284">
        <v>0</v>
      </c>
      <c r="L266" s="285">
        <v>0</v>
      </c>
      <c r="M266" s="284">
        <v>0</v>
      </c>
      <c r="N266" s="284">
        <v>0</v>
      </c>
      <c r="O266" s="284">
        <v>0</v>
      </c>
      <c r="P266" s="284">
        <v>0</v>
      </c>
      <c r="Q266" s="284">
        <v>0</v>
      </c>
      <c r="R266" s="284">
        <v>0</v>
      </c>
      <c r="S266" s="284">
        <v>0</v>
      </c>
      <c r="T266" s="284">
        <v>0</v>
      </c>
      <c r="U266" s="284">
        <v>0</v>
      </c>
      <c r="V266" s="284">
        <v>0</v>
      </c>
      <c r="W266" s="284">
        <v>0</v>
      </c>
      <c r="X266" s="284">
        <v>0</v>
      </c>
      <c r="Y266" s="284">
        <v>0</v>
      </c>
      <c r="Z266" s="284"/>
      <c r="AA266" s="284">
        <v>0</v>
      </c>
      <c r="AB266" s="284">
        <v>0</v>
      </c>
      <c r="AC266" s="284">
        <v>0</v>
      </c>
      <c r="AD266" s="284">
        <v>0</v>
      </c>
      <c r="AE266" s="284">
        <v>0</v>
      </c>
      <c r="AF266" s="284">
        <v>0</v>
      </c>
      <c r="AG266" s="284">
        <v>0</v>
      </c>
      <c r="AH266" s="284">
        <v>0</v>
      </c>
      <c r="AI266" s="284">
        <v>0</v>
      </c>
      <c r="AJ266" s="284">
        <v>0</v>
      </c>
      <c r="AK266" s="284">
        <v>0</v>
      </c>
      <c r="AL266" s="284">
        <v>0</v>
      </c>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c r="BS266" s="44"/>
      <c r="BT266" s="44"/>
      <c r="BU266" s="44"/>
      <c r="BV266" s="44"/>
      <c r="BW266" s="44"/>
      <c r="BX266" s="44"/>
      <c r="BY266" s="44"/>
      <c r="BZ266" s="44"/>
      <c r="CA266" s="44"/>
      <c r="CB266" s="44"/>
      <c r="CC266" s="44"/>
      <c r="CD266" s="44"/>
      <c r="CE266" s="44"/>
      <c r="CF266" s="44"/>
      <c r="CG266" s="44"/>
      <c r="CH266" s="44"/>
      <c r="CI266" s="44"/>
      <c r="CJ266" s="44"/>
      <c r="CK266" s="44"/>
      <c r="CL266" s="44"/>
      <c r="CM266" s="44"/>
      <c r="CN266" s="44"/>
      <c r="CO266" s="44"/>
      <c r="CP266" s="44"/>
      <c r="CQ266" s="44"/>
      <c r="CR266" s="44"/>
      <c r="CS266" s="44"/>
      <c r="CT266" s="44"/>
      <c r="CU266" s="44"/>
      <c r="CV266" s="44"/>
      <c r="CW266" s="44"/>
      <c r="CX266" s="23"/>
      <c r="CY266" s="23"/>
      <c r="CZ266" s="23"/>
      <c r="DA266" s="23"/>
      <c r="DB266" s="23"/>
      <c r="DC266" s="23"/>
      <c r="DD266" s="23"/>
      <c r="DE266" s="23"/>
      <c r="DF266" s="23"/>
      <c r="DG266" s="23"/>
      <c r="DH266" s="23"/>
      <c r="DI266" s="23"/>
      <c r="DJ266" s="23"/>
      <c r="DK266" s="23"/>
      <c r="DL266" s="23"/>
      <c r="DM266" s="23"/>
      <c r="DN266" s="23"/>
      <c r="DO266" s="23"/>
      <c r="DP266" s="23"/>
      <c r="DQ266" s="23"/>
      <c r="DR266" s="23"/>
      <c r="DS266" s="23"/>
      <c r="DT266" s="23"/>
      <c r="DU266" s="23"/>
      <c r="DV266" s="23"/>
      <c r="DW266" s="23"/>
      <c r="DX266" s="23"/>
      <c r="DY266" s="23"/>
      <c r="DZ266" s="23"/>
      <c r="EA266" s="23"/>
    </row>
    <row r="267" spans="1:131">
      <c r="A267" s="23"/>
      <c r="B267" s="23" t="s">
        <v>95</v>
      </c>
      <c r="C267" s="284">
        <v>0</v>
      </c>
      <c r="D267" s="284">
        <v>0</v>
      </c>
      <c r="E267" s="284">
        <v>0</v>
      </c>
      <c r="F267" s="284">
        <v>0</v>
      </c>
      <c r="G267" s="284">
        <v>0</v>
      </c>
      <c r="H267" s="284">
        <v>0</v>
      </c>
      <c r="I267" s="284">
        <v>0</v>
      </c>
      <c r="J267" s="284">
        <v>0</v>
      </c>
      <c r="K267" s="284">
        <v>0</v>
      </c>
      <c r="L267" s="285">
        <v>0</v>
      </c>
      <c r="M267" s="284">
        <v>0</v>
      </c>
      <c r="N267" s="284">
        <v>0</v>
      </c>
      <c r="O267" s="284">
        <v>0</v>
      </c>
      <c r="P267" s="284">
        <v>0</v>
      </c>
      <c r="Q267" s="284">
        <v>0</v>
      </c>
      <c r="R267" s="284">
        <v>0</v>
      </c>
      <c r="S267" s="284">
        <v>0</v>
      </c>
      <c r="T267" s="284">
        <v>0</v>
      </c>
      <c r="U267" s="284">
        <v>0</v>
      </c>
      <c r="V267" s="284">
        <v>0</v>
      </c>
      <c r="W267" s="284">
        <v>0</v>
      </c>
      <c r="X267" s="284">
        <v>0</v>
      </c>
      <c r="Y267" s="284">
        <v>0</v>
      </c>
      <c r="Z267" s="284"/>
      <c r="AA267" s="284">
        <v>0</v>
      </c>
      <c r="AB267" s="284">
        <v>0</v>
      </c>
      <c r="AC267" s="284">
        <v>0</v>
      </c>
      <c r="AD267" s="284">
        <v>0</v>
      </c>
      <c r="AE267" s="284">
        <v>0</v>
      </c>
      <c r="AF267" s="284">
        <v>0</v>
      </c>
      <c r="AG267" s="284">
        <v>0</v>
      </c>
      <c r="AH267" s="284">
        <v>0</v>
      </c>
      <c r="AI267" s="284">
        <v>0</v>
      </c>
      <c r="AJ267" s="284">
        <v>0</v>
      </c>
      <c r="AK267" s="284">
        <v>0</v>
      </c>
      <c r="AL267" s="284">
        <v>0</v>
      </c>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44"/>
      <c r="BJ267" s="44"/>
      <c r="BK267" s="44"/>
      <c r="BL267" s="44"/>
      <c r="BM267" s="44"/>
      <c r="BN267" s="44"/>
      <c r="BO267" s="44"/>
      <c r="BP267" s="44"/>
      <c r="BQ267" s="44"/>
      <c r="BR267" s="44"/>
      <c r="BS267" s="44"/>
      <c r="BT267" s="44"/>
      <c r="BU267" s="44"/>
      <c r="BV267" s="44"/>
      <c r="BW267" s="44"/>
      <c r="BX267" s="44"/>
      <c r="BY267" s="44"/>
      <c r="BZ267" s="44"/>
      <c r="CA267" s="44"/>
      <c r="CB267" s="44"/>
      <c r="CC267" s="44"/>
      <c r="CD267" s="44"/>
      <c r="CE267" s="44"/>
      <c r="CF267" s="44"/>
      <c r="CG267" s="44"/>
      <c r="CH267" s="44"/>
      <c r="CI267" s="44"/>
      <c r="CJ267" s="44"/>
      <c r="CK267" s="44"/>
      <c r="CL267" s="44"/>
      <c r="CM267" s="44"/>
      <c r="CN267" s="44"/>
      <c r="CO267" s="44"/>
      <c r="CP267" s="44"/>
      <c r="CQ267" s="44"/>
      <c r="CR267" s="44"/>
      <c r="CS267" s="44"/>
      <c r="CT267" s="44"/>
      <c r="CU267" s="44"/>
      <c r="CV267" s="44"/>
      <c r="CW267" s="44"/>
      <c r="CX267" s="23"/>
      <c r="CY267" s="23"/>
      <c r="CZ267" s="23"/>
      <c r="DA267" s="23"/>
      <c r="DB267" s="23"/>
      <c r="DC267" s="23"/>
      <c r="DD267" s="23"/>
      <c r="DE267" s="23"/>
      <c r="DF267" s="23"/>
      <c r="DG267" s="23"/>
      <c r="DH267" s="23"/>
      <c r="DI267" s="23"/>
      <c r="DJ267" s="23"/>
      <c r="DK267" s="23"/>
      <c r="DL267" s="23"/>
      <c r="DM267" s="23"/>
      <c r="DN267" s="23"/>
      <c r="DO267" s="23"/>
      <c r="DP267" s="23"/>
      <c r="DQ267" s="23"/>
      <c r="DR267" s="23"/>
      <c r="DS267" s="23"/>
      <c r="DT267" s="23"/>
      <c r="DU267" s="23"/>
      <c r="DV267" s="23"/>
      <c r="DW267" s="23"/>
      <c r="DX267" s="23"/>
      <c r="DY267" s="23"/>
      <c r="DZ267" s="23"/>
      <c r="EA267" s="23"/>
    </row>
    <row r="268" spans="1:131">
      <c r="A268" s="23"/>
      <c r="B268" s="23" t="s">
        <v>98</v>
      </c>
      <c r="C268" s="284">
        <v>0</v>
      </c>
      <c r="D268" s="284">
        <v>0</v>
      </c>
      <c r="E268" s="284">
        <v>0</v>
      </c>
      <c r="F268" s="284">
        <v>0</v>
      </c>
      <c r="G268" s="284">
        <v>0</v>
      </c>
      <c r="H268" s="284">
        <v>0</v>
      </c>
      <c r="I268" s="284">
        <v>0</v>
      </c>
      <c r="J268" s="284">
        <v>0</v>
      </c>
      <c r="K268" s="284">
        <v>0</v>
      </c>
      <c r="L268" s="285">
        <v>0</v>
      </c>
      <c r="M268" s="284">
        <v>0</v>
      </c>
      <c r="N268" s="284">
        <v>0</v>
      </c>
      <c r="O268" s="284">
        <v>0</v>
      </c>
      <c r="P268" s="284">
        <v>0</v>
      </c>
      <c r="Q268" s="284">
        <v>0</v>
      </c>
      <c r="R268" s="284">
        <v>0</v>
      </c>
      <c r="S268" s="284">
        <v>0</v>
      </c>
      <c r="T268" s="284">
        <v>0</v>
      </c>
      <c r="U268" s="284">
        <v>0</v>
      </c>
      <c r="V268" s="284">
        <v>0</v>
      </c>
      <c r="W268" s="284">
        <v>0</v>
      </c>
      <c r="X268" s="284">
        <v>0</v>
      </c>
      <c r="Y268" s="284">
        <v>0</v>
      </c>
      <c r="Z268" s="284"/>
      <c r="AA268" s="284">
        <v>0</v>
      </c>
      <c r="AB268" s="284">
        <v>0</v>
      </c>
      <c r="AC268" s="284">
        <v>0</v>
      </c>
      <c r="AD268" s="284">
        <v>0</v>
      </c>
      <c r="AE268" s="284">
        <v>0</v>
      </c>
      <c r="AF268" s="284">
        <v>0</v>
      </c>
      <c r="AG268" s="284">
        <v>0</v>
      </c>
      <c r="AH268" s="284">
        <v>0</v>
      </c>
      <c r="AI268" s="284">
        <v>0</v>
      </c>
      <c r="AJ268" s="284">
        <v>0</v>
      </c>
      <c r="AK268" s="284">
        <v>0</v>
      </c>
      <c r="AL268" s="284">
        <v>0</v>
      </c>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44"/>
      <c r="BJ268" s="44"/>
      <c r="BK268" s="44"/>
      <c r="BL268" s="44"/>
      <c r="BM268" s="44"/>
      <c r="BN268" s="44"/>
      <c r="BO268" s="44"/>
      <c r="BP268" s="44"/>
      <c r="BQ268" s="44"/>
      <c r="BR268" s="44"/>
      <c r="BS268" s="44"/>
      <c r="BT268" s="44"/>
      <c r="BU268" s="44"/>
      <c r="BV268" s="44"/>
      <c r="BW268" s="44"/>
      <c r="BX268" s="44"/>
      <c r="BY268" s="44"/>
      <c r="BZ268" s="44"/>
      <c r="CA268" s="44"/>
      <c r="CB268" s="44"/>
      <c r="CC268" s="44"/>
      <c r="CD268" s="44"/>
      <c r="CE268" s="44"/>
      <c r="CF268" s="44"/>
      <c r="CG268" s="44"/>
      <c r="CH268" s="44"/>
      <c r="CI268" s="44"/>
      <c r="CJ268" s="44"/>
      <c r="CK268" s="44"/>
      <c r="CL268" s="44"/>
      <c r="CM268" s="44"/>
      <c r="CN268" s="44"/>
      <c r="CO268" s="44"/>
      <c r="CP268" s="44"/>
      <c r="CQ268" s="44"/>
      <c r="CR268" s="44"/>
      <c r="CS268" s="44"/>
      <c r="CT268" s="44"/>
      <c r="CU268" s="44"/>
      <c r="CV268" s="44"/>
      <c r="CW268" s="44"/>
      <c r="CX268" s="23"/>
      <c r="CY268" s="23"/>
      <c r="CZ268" s="23"/>
      <c r="DA268" s="23"/>
      <c r="DB268" s="23"/>
      <c r="DC268" s="23"/>
      <c r="DD268" s="23"/>
      <c r="DE268" s="23"/>
      <c r="DF268" s="23"/>
      <c r="DG268" s="23"/>
      <c r="DH268" s="23"/>
      <c r="DI268" s="23"/>
      <c r="DJ268" s="23"/>
      <c r="DK268" s="23"/>
      <c r="DL268" s="23"/>
      <c r="DM268" s="23"/>
      <c r="DN268" s="23"/>
      <c r="DO268" s="23"/>
      <c r="DP268" s="23"/>
      <c r="DQ268" s="23"/>
      <c r="DR268" s="23"/>
      <c r="DS268" s="23"/>
      <c r="DT268" s="23"/>
      <c r="DU268" s="23"/>
      <c r="DV268" s="23"/>
      <c r="DW268" s="23"/>
      <c r="DX268" s="23"/>
      <c r="DY268" s="23"/>
      <c r="DZ268" s="23"/>
      <c r="EA268" s="23"/>
    </row>
    <row r="269" spans="1:131">
      <c r="A269" s="23"/>
      <c r="B269" s="23" t="s">
        <v>101</v>
      </c>
      <c r="C269" s="284">
        <v>0</v>
      </c>
      <c r="D269" s="284">
        <v>0</v>
      </c>
      <c r="E269" s="284">
        <v>0</v>
      </c>
      <c r="F269" s="284">
        <v>0</v>
      </c>
      <c r="G269" s="284">
        <v>0</v>
      </c>
      <c r="H269" s="284">
        <v>0</v>
      </c>
      <c r="I269" s="284">
        <v>0</v>
      </c>
      <c r="J269" s="284">
        <v>0</v>
      </c>
      <c r="K269" s="284">
        <v>0</v>
      </c>
      <c r="L269" s="285">
        <v>0</v>
      </c>
      <c r="M269" s="284">
        <v>0</v>
      </c>
      <c r="N269" s="284">
        <v>0</v>
      </c>
      <c r="O269" s="284">
        <v>0</v>
      </c>
      <c r="P269" s="284">
        <v>0</v>
      </c>
      <c r="Q269" s="284">
        <v>0</v>
      </c>
      <c r="R269" s="284">
        <v>0</v>
      </c>
      <c r="S269" s="284">
        <v>0</v>
      </c>
      <c r="T269" s="284">
        <v>0</v>
      </c>
      <c r="U269" s="284">
        <v>0</v>
      </c>
      <c r="V269" s="284">
        <v>0</v>
      </c>
      <c r="W269" s="284">
        <v>0</v>
      </c>
      <c r="X269" s="284">
        <v>0</v>
      </c>
      <c r="Y269" s="284">
        <v>0</v>
      </c>
      <c r="Z269" s="284"/>
      <c r="AA269" s="284">
        <v>0</v>
      </c>
      <c r="AB269" s="284">
        <v>0</v>
      </c>
      <c r="AC269" s="284">
        <v>0</v>
      </c>
      <c r="AD269" s="284">
        <v>0</v>
      </c>
      <c r="AE269" s="284">
        <v>0</v>
      </c>
      <c r="AF269" s="284">
        <v>0</v>
      </c>
      <c r="AG269" s="284">
        <v>0</v>
      </c>
      <c r="AH269" s="284">
        <v>0</v>
      </c>
      <c r="AI269" s="284">
        <v>0</v>
      </c>
      <c r="AJ269" s="284">
        <v>0</v>
      </c>
      <c r="AK269" s="284">
        <v>0</v>
      </c>
      <c r="AL269" s="284">
        <v>0</v>
      </c>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44"/>
      <c r="BJ269" s="44"/>
      <c r="BK269" s="44"/>
      <c r="BL269" s="44"/>
      <c r="BM269" s="44"/>
      <c r="BN269" s="44"/>
      <c r="BO269" s="44"/>
      <c r="BP269" s="44"/>
      <c r="BQ269" s="44"/>
      <c r="BR269" s="44"/>
      <c r="BS269" s="44"/>
      <c r="BT269" s="44"/>
      <c r="BU269" s="44"/>
      <c r="BV269" s="44"/>
      <c r="BW269" s="44"/>
      <c r="BX269" s="44"/>
      <c r="BY269" s="44"/>
      <c r="BZ269" s="44"/>
      <c r="CA269" s="44"/>
      <c r="CB269" s="44"/>
      <c r="CC269" s="44"/>
      <c r="CD269" s="44"/>
      <c r="CE269" s="44"/>
      <c r="CF269" s="44"/>
      <c r="CG269" s="44"/>
      <c r="CH269" s="44"/>
      <c r="CI269" s="44"/>
      <c r="CJ269" s="44"/>
      <c r="CK269" s="44"/>
      <c r="CL269" s="44"/>
      <c r="CM269" s="44"/>
      <c r="CN269" s="44"/>
      <c r="CO269" s="44"/>
      <c r="CP269" s="44"/>
      <c r="CQ269" s="44"/>
      <c r="CR269" s="44"/>
      <c r="CS269" s="44"/>
      <c r="CT269" s="44"/>
      <c r="CU269" s="44"/>
      <c r="CV269" s="44"/>
      <c r="CW269" s="44"/>
      <c r="CX269" s="23"/>
      <c r="CY269" s="23"/>
      <c r="CZ269" s="23"/>
      <c r="DA269" s="23"/>
      <c r="DB269" s="23"/>
      <c r="DC269" s="23"/>
      <c r="DD269" s="23"/>
      <c r="DE269" s="23"/>
      <c r="DF269" s="23"/>
      <c r="DG269" s="23"/>
      <c r="DH269" s="23"/>
      <c r="DI269" s="23"/>
      <c r="DJ269" s="23"/>
      <c r="DK269" s="23"/>
      <c r="DL269" s="23"/>
      <c r="DM269" s="23"/>
      <c r="DN269" s="23"/>
      <c r="DO269" s="23"/>
      <c r="DP269" s="23"/>
      <c r="DQ269" s="23"/>
      <c r="DR269" s="23"/>
      <c r="DS269" s="23"/>
      <c r="DT269" s="23"/>
      <c r="DU269" s="23"/>
      <c r="DV269" s="23"/>
      <c r="DW269" s="23"/>
      <c r="DX269" s="23"/>
      <c r="DY269" s="23"/>
      <c r="DZ269" s="23"/>
      <c r="EA269" s="23"/>
    </row>
    <row r="270" spans="1:131">
      <c r="A270" s="23"/>
      <c r="B270" s="23" t="s">
        <v>104</v>
      </c>
      <c r="C270" s="284">
        <v>0</v>
      </c>
      <c r="D270" s="284">
        <v>0</v>
      </c>
      <c r="E270" s="284">
        <v>0</v>
      </c>
      <c r="F270" s="284">
        <v>0</v>
      </c>
      <c r="G270" s="284">
        <v>0</v>
      </c>
      <c r="H270" s="284">
        <v>0</v>
      </c>
      <c r="I270" s="284">
        <v>0</v>
      </c>
      <c r="J270" s="284">
        <v>0</v>
      </c>
      <c r="K270" s="284">
        <v>0</v>
      </c>
      <c r="L270" s="285">
        <v>0</v>
      </c>
      <c r="M270" s="284">
        <v>0</v>
      </c>
      <c r="N270" s="284">
        <v>0</v>
      </c>
      <c r="O270" s="284">
        <v>0</v>
      </c>
      <c r="P270" s="284">
        <v>0</v>
      </c>
      <c r="Q270" s="284">
        <v>0</v>
      </c>
      <c r="R270" s="284">
        <v>0</v>
      </c>
      <c r="S270" s="284">
        <v>0</v>
      </c>
      <c r="T270" s="284">
        <v>0</v>
      </c>
      <c r="U270" s="284">
        <v>0</v>
      </c>
      <c r="V270" s="284">
        <v>0</v>
      </c>
      <c r="W270" s="284">
        <v>0</v>
      </c>
      <c r="X270" s="284">
        <v>0</v>
      </c>
      <c r="Y270" s="284">
        <v>0</v>
      </c>
      <c r="Z270" s="284"/>
      <c r="AA270" s="284">
        <v>0</v>
      </c>
      <c r="AB270" s="284">
        <v>0</v>
      </c>
      <c r="AC270" s="284">
        <v>0</v>
      </c>
      <c r="AD270" s="284">
        <v>0</v>
      </c>
      <c r="AE270" s="284">
        <v>0</v>
      </c>
      <c r="AF270" s="284">
        <v>0</v>
      </c>
      <c r="AG270" s="284">
        <v>0</v>
      </c>
      <c r="AH270" s="284">
        <v>0</v>
      </c>
      <c r="AI270" s="284">
        <v>0</v>
      </c>
      <c r="AJ270" s="284">
        <v>0</v>
      </c>
      <c r="AK270" s="284">
        <v>0</v>
      </c>
      <c r="AL270" s="284">
        <v>0</v>
      </c>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44"/>
      <c r="BJ270" s="44"/>
      <c r="BK270" s="44"/>
      <c r="BL270" s="44"/>
      <c r="BM270" s="44"/>
      <c r="BN270" s="44"/>
      <c r="BO270" s="44"/>
      <c r="BP270" s="44"/>
      <c r="BQ270" s="44"/>
      <c r="BR270" s="44"/>
      <c r="BS270" s="44"/>
      <c r="BT270" s="44"/>
      <c r="BU270" s="44"/>
      <c r="BV270" s="44"/>
      <c r="BW270" s="44"/>
      <c r="BX270" s="44"/>
      <c r="BY270" s="44"/>
      <c r="BZ270" s="44"/>
      <c r="CA270" s="44"/>
      <c r="CB270" s="44"/>
      <c r="CC270" s="44"/>
      <c r="CD270" s="44"/>
      <c r="CE270" s="44"/>
      <c r="CF270" s="44"/>
      <c r="CG270" s="44"/>
      <c r="CH270" s="44"/>
      <c r="CI270" s="44"/>
      <c r="CJ270" s="44"/>
      <c r="CK270" s="44"/>
      <c r="CL270" s="44"/>
      <c r="CM270" s="44"/>
      <c r="CN270" s="44"/>
      <c r="CO270" s="44"/>
      <c r="CP270" s="44"/>
      <c r="CQ270" s="44"/>
      <c r="CR270" s="44"/>
      <c r="CS270" s="44"/>
      <c r="CT270" s="44"/>
      <c r="CU270" s="44"/>
      <c r="CV270" s="44"/>
      <c r="CW270" s="44"/>
      <c r="CX270" s="23"/>
      <c r="CY270" s="23"/>
      <c r="CZ270" s="23"/>
      <c r="DA270" s="23"/>
      <c r="DB270" s="23"/>
      <c r="DC270" s="23"/>
      <c r="DD270" s="23"/>
      <c r="DE270" s="23"/>
      <c r="DF270" s="23"/>
      <c r="DG270" s="23"/>
      <c r="DH270" s="23"/>
      <c r="DI270" s="23"/>
      <c r="DJ270" s="23"/>
      <c r="DK270" s="23"/>
      <c r="DL270" s="23"/>
      <c r="DM270" s="23"/>
      <c r="DN270" s="23"/>
      <c r="DO270" s="23"/>
      <c r="DP270" s="23"/>
      <c r="DQ270" s="23"/>
      <c r="DR270" s="23"/>
      <c r="DS270" s="23"/>
      <c r="DT270" s="23"/>
      <c r="DU270" s="23"/>
      <c r="DV270" s="23"/>
      <c r="DW270" s="23"/>
      <c r="DX270" s="23"/>
      <c r="DY270" s="23"/>
      <c r="DZ270" s="23"/>
      <c r="EA270" s="23"/>
    </row>
    <row r="271" spans="1:131">
      <c r="A271" s="23"/>
      <c r="B271" s="23" t="s">
        <v>107</v>
      </c>
      <c r="C271" s="284">
        <v>0</v>
      </c>
      <c r="D271" s="284">
        <v>0</v>
      </c>
      <c r="E271" s="284">
        <v>0</v>
      </c>
      <c r="F271" s="284">
        <v>0</v>
      </c>
      <c r="G271" s="284">
        <v>0</v>
      </c>
      <c r="H271" s="284">
        <v>0</v>
      </c>
      <c r="I271" s="284">
        <v>0</v>
      </c>
      <c r="J271" s="284">
        <v>0</v>
      </c>
      <c r="K271" s="284">
        <v>0</v>
      </c>
      <c r="L271" s="285">
        <v>0</v>
      </c>
      <c r="M271" s="284">
        <v>0</v>
      </c>
      <c r="N271" s="284">
        <v>0</v>
      </c>
      <c r="O271" s="284">
        <v>0</v>
      </c>
      <c r="P271" s="284">
        <v>0</v>
      </c>
      <c r="Q271" s="284">
        <v>0</v>
      </c>
      <c r="R271" s="284">
        <v>0</v>
      </c>
      <c r="S271" s="284">
        <v>0</v>
      </c>
      <c r="T271" s="284">
        <v>0</v>
      </c>
      <c r="U271" s="284">
        <v>0</v>
      </c>
      <c r="V271" s="284">
        <v>0</v>
      </c>
      <c r="W271" s="284">
        <v>0</v>
      </c>
      <c r="X271" s="284">
        <v>0</v>
      </c>
      <c r="Y271" s="284">
        <v>0</v>
      </c>
      <c r="Z271" s="284"/>
      <c r="AA271" s="284">
        <v>0</v>
      </c>
      <c r="AB271" s="284">
        <v>0</v>
      </c>
      <c r="AC271" s="284">
        <v>0</v>
      </c>
      <c r="AD271" s="284">
        <v>0</v>
      </c>
      <c r="AE271" s="284">
        <v>0</v>
      </c>
      <c r="AF271" s="284">
        <v>0</v>
      </c>
      <c r="AG271" s="284">
        <v>0</v>
      </c>
      <c r="AH271" s="284">
        <v>0</v>
      </c>
      <c r="AI271" s="284">
        <v>0</v>
      </c>
      <c r="AJ271" s="284">
        <v>0</v>
      </c>
      <c r="AK271" s="284">
        <v>0</v>
      </c>
      <c r="AL271" s="284">
        <v>0</v>
      </c>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44"/>
      <c r="BJ271" s="44"/>
      <c r="BK271" s="44"/>
      <c r="BL271" s="44"/>
      <c r="BM271" s="44"/>
      <c r="BN271" s="44"/>
      <c r="BO271" s="44"/>
      <c r="BP271" s="44"/>
      <c r="BQ271" s="44"/>
      <c r="BR271" s="44"/>
      <c r="BS271" s="44"/>
      <c r="BT271" s="44"/>
      <c r="BU271" s="44"/>
      <c r="BV271" s="44"/>
      <c r="BW271" s="44"/>
      <c r="BX271" s="44"/>
      <c r="BY271" s="44"/>
      <c r="BZ271" s="44"/>
      <c r="CA271" s="44"/>
      <c r="CB271" s="44"/>
      <c r="CC271" s="44"/>
      <c r="CD271" s="44"/>
      <c r="CE271" s="44"/>
      <c r="CF271" s="44"/>
      <c r="CG271" s="44"/>
      <c r="CH271" s="44"/>
      <c r="CI271" s="44"/>
      <c r="CJ271" s="44"/>
      <c r="CK271" s="44"/>
      <c r="CL271" s="44"/>
      <c r="CM271" s="44"/>
      <c r="CN271" s="44"/>
      <c r="CO271" s="44"/>
      <c r="CP271" s="44"/>
      <c r="CQ271" s="44"/>
      <c r="CR271" s="44"/>
      <c r="CS271" s="44"/>
      <c r="CT271" s="44"/>
      <c r="CU271" s="44"/>
      <c r="CV271" s="44"/>
      <c r="CW271" s="44"/>
      <c r="CX271" s="23"/>
      <c r="CY271" s="23"/>
      <c r="CZ271" s="23"/>
      <c r="DA271" s="23"/>
      <c r="DB271" s="23"/>
      <c r="DC271" s="23"/>
      <c r="DD271" s="23"/>
      <c r="DE271" s="23"/>
      <c r="DF271" s="23"/>
      <c r="DG271" s="23"/>
      <c r="DH271" s="23"/>
      <c r="DI271" s="23"/>
      <c r="DJ271" s="23"/>
      <c r="DK271" s="23"/>
      <c r="DL271" s="23"/>
      <c r="DM271" s="23"/>
      <c r="DN271" s="23"/>
      <c r="DO271" s="23"/>
      <c r="DP271" s="23"/>
      <c r="DQ271" s="23"/>
      <c r="DR271" s="23"/>
      <c r="DS271" s="23"/>
      <c r="DT271" s="23"/>
      <c r="DU271" s="23"/>
      <c r="DV271" s="23"/>
      <c r="DW271" s="23"/>
      <c r="DX271" s="23"/>
      <c r="DY271" s="23"/>
      <c r="DZ271" s="23"/>
      <c r="EA271" s="23"/>
    </row>
    <row r="272" spans="1:131">
      <c r="A272" s="23"/>
      <c r="B272" s="23" t="s">
        <v>110</v>
      </c>
      <c r="C272" s="284">
        <v>0</v>
      </c>
      <c r="D272" s="284">
        <v>0</v>
      </c>
      <c r="E272" s="284">
        <v>0</v>
      </c>
      <c r="F272" s="284">
        <v>0</v>
      </c>
      <c r="G272" s="284">
        <v>0</v>
      </c>
      <c r="H272" s="284">
        <v>0</v>
      </c>
      <c r="I272" s="284">
        <v>0</v>
      </c>
      <c r="J272" s="284">
        <v>0</v>
      </c>
      <c r="K272" s="284">
        <v>0</v>
      </c>
      <c r="L272" s="285">
        <v>0</v>
      </c>
      <c r="M272" s="284">
        <v>0</v>
      </c>
      <c r="N272" s="284">
        <v>0</v>
      </c>
      <c r="O272" s="284">
        <v>0</v>
      </c>
      <c r="P272" s="284">
        <v>0</v>
      </c>
      <c r="Q272" s="284">
        <v>0</v>
      </c>
      <c r="R272" s="284">
        <v>0</v>
      </c>
      <c r="S272" s="284">
        <v>0</v>
      </c>
      <c r="T272" s="284">
        <v>0</v>
      </c>
      <c r="U272" s="284">
        <v>0</v>
      </c>
      <c r="V272" s="284">
        <v>0</v>
      </c>
      <c r="W272" s="284">
        <v>0</v>
      </c>
      <c r="X272" s="284">
        <v>0</v>
      </c>
      <c r="Y272" s="284">
        <v>0</v>
      </c>
      <c r="Z272" s="284"/>
      <c r="AA272" s="284">
        <v>0</v>
      </c>
      <c r="AB272" s="284">
        <v>0</v>
      </c>
      <c r="AC272" s="284">
        <v>0</v>
      </c>
      <c r="AD272" s="284">
        <v>0</v>
      </c>
      <c r="AE272" s="284">
        <v>0</v>
      </c>
      <c r="AF272" s="284">
        <v>0</v>
      </c>
      <c r="AG272" s="284">
        <v>0</v>
      </c>
      <c r="AH272" s="284">
        <v>0</v>
      </c>
      <c r="AI272" s="284">
        <v>0</v>
      </c>
      <c r="AJ272" s="284">
        <v>0</v>
      </c>
      <c r="AK272" s="284">
        <v>0</v>
      </c>
      <c r="AL272" s="284">
        <v>0</v>
      </c>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44"/>
      <c r="BJ272" s="44"/>
      <c r="BK272" s="44"/>
      <c r="BL272" s="44"/>
      <c r="BM272" s="44"/>
      <c r="BN272" s="44"/>
      <c r="BO272" s="44"/>
      <c r="BP272" s="44"/>
      <c r="BQ272" s="44"/>
      <c r="BR272" s="44"/>
      <c r="BS272" s="44"/>
      <c r="BT272" s="44"/>
      <c r="BU272" s="44"/>
      <c r="BV272" s="44"/>
      <c r="BW272" s="44"/>
      <c r="BX272" s="44"/>
      <c r="BY272" s="44"/>
      <c r="BZ272" s="44"/>
      <c r="CA272" s="44"/>
      <c r="CB272" s="44"/>
      <c r="CC272" s="44"/>
      <c r="CD272" s="44"/>
      <c r="CE272" s="44"/>
      <c r="CF272" s="44"/>
      <c r="CG272" s="44"/>
      <c r="CH272" s="44"/>
      <c r="CI272" s="44"/>
      <c r="CJ272" s="44"/>
      <c r="CK272" s="44"/>
      <c r="CL272" s="44"/>
      <c r="CM272" s="44"/>
      <c r="CN272" s="44"/>
      <c r="CO272" s="44"/>
      <c r="CP272" s="44"/>
      <c r="CQ272" s="44"/>
      <c r="CR272" s="44"/>
      <c r="CS272" s="44"/>
      <c r="CT272" s="44"/>
      <c r="CU272" s="44"/>
      <c r="CV272" s="44"/>
      <c r="CW272" s="44"/>
      <c r="CX272" s="23"/>
      <c r="CY272" s="23"/>
      <c r="CZ272" s="23"/>
      <c r="DA272" s="23"/>
      <c r="DB272" s="23"/>
      <c r="DC272" s="23"/>
      <c r="DD272" s="23"/>
      <c r="DE272" s="23"/>
      <c r="DF272" s="23"/>
      <c r="DG272" s="23"/>
      <c r="DH272" s="23"/>
      <c r="DI272" s="23"/>
      <c r="DJ272" s="23"/>
      <c r="DK272" s="23"/>
      <c r="DL272" s="23"/>
      <c r="DM272" s="23"/>
      <c r="DN272" s="23"/>
      <c r="DO272" s="23"/>
      <c r="DP272" s="23"/>
      <c r="DQ272" s="23"/>
      <c r="DR272" s="23"/>
      <c r="DS272" s="23"/>
      <c r="DT272" s="23"/>
      <c r="DU272" s="23"/>
      <c r="DV272" s="23"/>
      <c r="DW272" s="23"/>
      <c r="DX272" s="23"/>
      <c r="DY272" s="23"/>
      <c r="DZ272" s="23"/>
      <c r="EA272" s="23"/>
    </row>
    <row r="273" spans="1:131">
      <c r="A273" s="23"/>
      <c r="B273" s="23" t="s">
        <v>113</v>
      </c>
      <c r="C273" s="284">
        <v>0</v>
      </c>
      <c r="D273" s="284">
        <v>0</v>
      </c>
      <c r="E273" s="284">
        <v>0</v>
      </c>
      <c r="F273" s="284">
        <v>0</v>
      </c>
      <c r="G273" s="284">
        <v>0</v>
      </c>
      <c r="H273" s="284">
        <v>0</v>
      </c>
      <c r="I273" s="284">
        <v>0</v>
      </c>
      <c r="J273" s="284">
        <v>0</v>
      </c>
      <c r="K273" s="284">
        <v>0</v>
      </c>
      <c r="L273" s="285">
        <v>0</v>
      </c>
      <c r="M273" s="284">
        <v>0</v>
      </c>
      <c r="N273" s="284">
        <v>0</v>
      </c>
      <c r="O273" s="284">
        <v>0</v>
      </c>
      <c r="P273" s="284">
        <v>0</v>
      </c>
      <c r="Q273" s="284">
        <v>0</v>
      </c>
      <c r="R273" s="284">
        <v>0</v>
      </c>
      <c r="S273" s="284">
        <v>0</v>
      </c>
      <c r="T273" s="284">
        <v>0</v>
      </c>
      <c r="U273" s="284">
        <v>0</v>
      </c>
      <c r="V273" s="284">
        <v>0</v>
      </c>
      <c r="W273" s="284">
        <v>0</v>
      </c>
      <c r="X273" s="284">
        <v>0</v>
      </c>
      <c r="Y273" s="284">
        <v>0</v>
      </c>
      <c r="Z273" s="284"/>
      <c r="AA273" s="284">
        <v>0</v>
      </c>
      <c r="AB273" s="284">
        <v>0</v>
      </c>
      <c r="AC273" s="284">
        <v>0</v>
      </c>
      <c r="AD273" s="284">
        <v>0</v>
      </c>
      <c r="AE273" s="284">
        <v>0</v>
      </c>
      <c r="AF273" s="284">
        <v>0</v>
      </c>
      <c r="AG273" s="284">
        <v>0</v>
      </c>
      <c r="AH273" s="284">
        <v>0</v>
      </c>
      <c r="AI273" s="284">
        <v>0</v>
      </c>
      <c r="AJ273" s="284">
        <v>0</v>
      </c>
      <c r="AK273" s="284">
        <v>0</v>
      </c>
      <c r="AL273" s="284">
        <v>0</v>
      </c>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44"/>
      <c r="BJ273" s="44"/>
      <c r="BK273" s="44"/>
      <c r="BL273" s="44"/>
      <c r="BM273" s="44"/>
      <c r="BN273" s="44"/>
      <c r="BO273" s="44"/>
      <c r="BP273" s="44"/>
      <c r="BQ273" s="44"/>
      <c r="BR273" s="44"/>
      <c r="BS273" s="44"/>
      <c r="BT273" s="44"/>
      <c r="BU273" s="44"/>
      <c r="BV273" s="44"/>
      <c r="BW273" s="44"/>
      <c r="BX273" s="44"/>
      <c r="BY273" s="44"/>
      <c r="BZ273" s="44"/>
      <c r="CA273" s="44"/>
      <c r="CB273" s="44"/>
      <c r="CC273" s="44"/>
      <c r="CD273" s="44"/>
      <c r="CE273" s="44"/>
      <c r="CF273" s="44"/>
      <c r="CG273" s="44"/>
      <c r="CH273" s="44"/>
      <c r="CI273" s="44"/>
      <c r="CJ273" s="44"/>
      <c r="CK273" s="44"/>
      <c r="CL273" s="44"/>
      <c r="CM273" s="44"/>
      <c r="CN273" s="44"/>
      <c r="CO273" s="44"/>
      <c r="CP273" s="44"/>
      <c r="CQ273" s="44"/>
      <c r="CR273" s="44"/>
      <c r="CS273" s="44"/>
      <c r="CT273" s="44"/>
      <c r="CU273" s="44"/>
      <c r="CV273" s="44"/>
      <c r="CW273" s="44"/>
      <c r="CX273" s="23"/>
      <c r="CY273" s="23"/>
      <c r="CZ273" s="23"/>
      <c r="DA273" s="23"/>
      <c r="DB273" s="23"/>
      <c r="DC273" s="23"/>
      <c r="DD273" s="23"/>
      <c r="DE273" s="23"/>
      <c r="DF273" s="23"/>
      <c r="DG273" s="23"/>
      <c r="DH273" s="23"/>
      <c r="DI273" s="23"/>
      <c r="DJ273" s="23"/>
      <c r="DK273" s="23"/>
      <c r="DL273" s="23"/>
      <c r="DM273" s="23"/>
      <c r="DN273" s="23"/>
      <c r="DO273" s="23"/>
      <c r="DP273" s="23"/>
      <c r="DQ273" s="23"/>
      <c r="DR273" s="23"/>
      <c r="DS273" s="23"/>
      <c r="DT273" s="23"/>
      <c r="DU273" s="23"/>
      <c r="DV273" s="23"/>
      <c r="DW273" s="23"/>
      <c r="DX273" s="23"/>
      <c r="DY273" s="23"/>
      <c r="DZ273" s="23"/>
      <c r="EA273" s="23"/>
    </row>
    <row r="274" spans="1:131">
      <c r="A274" s="23"/>
      <c r="B274" s="23" t="s">
        <v>116</v>
      </c>
      <c r="C274" s="44">
        <v>916.35029068910103</v>
      </c>
      <c r="D274" s="44">
        <v>682.1500575374381</v>
      </c>
      <c r="E274" s="44">
        <v>136.43001150748762</v>
      </c>
      <c r="F274" s="44">
        <v>818.58006904492572</v>
      </c>
      <c r="G274" s="44">
        <v>1043.244077651339</v>
      </c>
      <c r="H274" s="44">
        <v>472.75012919978394</v>
      </c>
      <c r="I274" s="44">
        <v>7825.3496263324068</v>
      </c>
      <c r="J274" s="44">
        <v>37.524054487673425</v>
      </c>
      <c r="K274" s="44">
        <v>84.006120589620707</v>
      </c>
      <c r="L274" s="257">
        <v>0.51058645400856828</v>
      </c>
      <c r="M274" s="44">
        <v>6.7700489775524328</v>
      </c>
      <c r="N274" s="80">
        <v>55.818699874331713</v>
      </c>
      <c r="O274" s="80">
        <v>51.532433831467124</v>
      </c>
      <c r="P274" s="80">
        <v>59.081952341802157</v>
      </c>
      <c r="Q274" s="80">
        <v>54.686365611313789</v>
      </c>
      <c r="R274" s="80">
        <v>55.409507853905907</v>
      </c>
      <c r="S274" s="80">
        <v>55.421575766895238</v>
      </c>
      <c r="T274" s="80">
        <v>54.246062979802673</v>
      </c>
      <c r="U274" s="80">
        <v>57.973568543211591</v>
      </c>
      <c r="V274" s="80">
        <v>51.57856149702976</v>
      </c>
      <c r="W274" s="80">
        <v>57.696411103465252</v>
      </c>
      <c r="X274" s="80">
        <v>52.01467085069379</v>
      </c>
      <c r="Y274" s="80">
        <v>54.55648338390413</v>
      </c>
      <c r="Z274" s="80"/>
      <c r="AA274" s="80">
        <v>22.219188803585205</v>
      </c>
      <c r="AB274" s="80">
        <v>19.696813949341845</v>
      </c>
      <c r="AC274" s="80">
        <v>19.962827300135579</v>
      </c>
      <c r="AD274" s="80">
        <v>21.451654629678877</v>
      </c>
      <c r="AE274" s="80">
        <v>21.719923168942241</v>
      </c>
      <c r="AF274" s="80">
        <v>20.496747433977603</v>
      </c>
      <c r="AG274" s="80">
        <v>23.049889958478541</v>
      </c>
      <c r="AH274" s="80">
        <v>20.791086238563505</v>
      </c>
      <c r="AI274" s="80">
        <v>22.824481780456328</v>
      </c>
      <c r="AJ274" s="80">
        <v>20.490882208664345</v>
      </c>
      <c r="AK274" s="80">
        <v>21.405568011312909</v>
      </c>
      <c r="AL274" s="80">
        <v>22.224933568140937</v>
      </c>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44"/>
      <c r="BJ274" s="44"/>
      <c r="BK274" s="44"/>
      <c r="BL274" s="44"/>
      <c r="BM274" s="44"/>
      <c r="BN274" s="44"/>
      <c r="BO274" s="44"/>
      <c r="BP274" s="44"/>
      <c r="BQ274" s="44"/>
      <c r="BR274" s="44"/>
      <c r="BS274" s="44"/>
      <c r="BT274" s="44"/>
      <c r="BU274" s="44"/>
      <c r="BV274" s="44"/>
      <c r="BW274" s="44"/>
      <c r="BX274" s="44"/>
      <c r="BY274" s="44"/>
      <c r="BZ274" s="44"/>
      <c r="CA274" s="44"/>
      <c r="CB274" s="44"/>
      <c r="CC274" s="44"/>
      <c r="CD274" s="44"/>
      <c r="CE274" s="44"/>
      <c r="CF274" s="44"/>
      <c r="CG274" s="44"/>
      <c r="CH274" s="44"/>
      <c r="CI274" s="44"/>
      <c r="CJ274" s="44"/>
      <c r="CK274" s="44"/>
      <c r="CL274" s="44"/>
      <c r="CM274" s="44"/>
      <c r="CN274" s="44"/>
      <c r="CO274" s="44"/>
      <c r="CP274" s="44"/>
      <c r="CQ274" s="44"/>
      <c r="CR274" s="44"/>
      <c r="CS274" s="44"/>
      <c r="CT274" s="44"/>
      <c r="CU274" s="44"/>
      <c r="CV274" s="44"/>
      <c r="CW274" s="44"/>
      <c r="CX274" s="23"/>
      <c r="CY274" s="23"/>
      <c r="CZ274" s="23"/>
      <c r="DA274" s="23"/>
      <c r="DB274" s="23"/>
      <c r="DC274" s="23"/>
      <c r="DD274" s="23"/>
      <c r="DE274" s="23"/>
      <c r="DF274" s="23"/>
      <c r="DG274" s="23"/>
      <c r="DH274" s="23"/>
      <c r="DI274" s="23"/>
      <c r="DJ274" s="23"/>
      <c r="DK274" s="23"/>
      <c r="DL274" s="23"/>
      <c r="DM274" s="23"/>
      <c r="DN274" s="23"/>
      <c r="DO274" s="23"/>
      <c r="DP274" s="23"/>
      <c r="DQ274" s="23"/>
      <c r="DR274" s="23"/>
      <c r="DS274" s="23"/>
      <c r="DT274" s="23"/>
      <c r="DU274" s="23"/>
      <c r="DV274" s="23"/>
      <c r="DW274" s="23"/>
      <c r="DX274" s="23"/>
      <c r="DY274" s="23"/>
      <c r="DZ274" s="23"/>
      <c r="EA274" s="23"/>
    </row>
    <row r="275" spans="1:131">
      <c r="A275" s="23"/>
      <c r="B275" s="23" t="s">
        <v>119</v>
      </c>
      <c r="C275" s="44">
        <v>2906.3011577951688</v>
      </c>
      <c r="D275" s="44">
        <v>2489.8477100116488</v>
      </c>
      <c r="E275" s="44">
        <v>497.96954200232983</v>
      </c>
      <c r="F275" s="44">
        <v>2987.8172520139788</v>
      </c>
      <c r="G275" s="44">
        <v>3807.8408834273873</v>
      </c>
      <c r="H275" s="44">
        <v>1508.7188069155472</v>
      </c>
      <c r="I275" s="44">
        <v>9005.7009602881299</v>
      </c>
      <c r="J275" s="44">
        <v>44.785702484315813</v>
      </c>
      <c r="K275" s="44">
        <v>96.436123030366176</v>
      </c>
      <c r="L275" s="257">
        <v>0.4502947004890081</v>
      </c>
      <c r="M275" s="44">
        <v>21.804048553444449</v>
      </c>
      <c r="N275" s="80">
        <v>177.94900365547781</v>
      </c>
      <c r="O275" s="80">
        <v>164.40848187300145</v>
      </c>
      <c r="P275" s="80">
        <v>188.77544125397432</v>
      </c>
      <c r="Q275" s="80">
        <v>173.7535543596544</v>
      </c>
      <c r="R275" s="80">
        <v>176.55976243664216</v>
      </c>
      <c r="S275" s="80">
        <v>176.49677540275653</v>
      </c>
      <c r="T275" s="80">
        <v>172.31249908174397</v>
      </c>
      <c r="U275" s="80">
        <v>184.76520540223046</v>
      </c>
      <c r="V275" s="80">
        <v>164.20050050125215</v>
      </c>
      <c r="W275" s="80">
        <v>184.15334894599164</v>
      </c>
      <c r="X275" s="80">
        <v>166.26458751827599</v>
      </c>
      <c r="Y275" s="80">
        <v>173.74862984497821</v>
      </c>
      <c r="Z275" s="80"/>
      <c r="AA275" s="80">
        <v>69.941036474156547</v>
      </c>
      <c r="AB275" s="80">
        <v>61.886107861947686</v>
      </c>
      <c r="AC275" s="80">
        <v>61.968281838789579</v>
      </c>
      <c r="AD275" s="80">
        <v>67.097042301048759</v>
      </c>
      <c r="AE275" s="80">
        <v>68.079891274560168</v>
      </c>
      <c r="AF275" s="80">
        <v>63.688003883706237</v>
      </c>
      <c r="AG275" s="80">
        <v>72.521481651686685</v>
      </c>
      <c r="AH275" s="80">
        <v>64.680872874141713</v>
      </c>
      <c r="AI275" s="80">
        <v>71.843106647011183</v>
      </c>
      <c r="AJ275" s="80">
        <v>63.821702562436954</v>
      </c>
      <c r="AK275" s="80">
        <v>67.56735833312797</v>
      </c>
      <c r="AL275" s="80">
        <v>69.818481816576565</v>
      </c>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44"/>
      <c r="BJ275" s="44"/>
      <c r="BK275" s="44"/>
      <c r="BL275" s="44"/>
      <c r="BM275" s="44"/>
      <c r="BN275" s="44"/>
      <c r="BO275" s="44"/>
      <c r="BP275" s="44"/>
      <c r="BQ275" s="44"/>
      <c r="BR275" s="44"/>
      <c r="BS275" s="44"/>
      <c r="BT275" s="44"/>
      <c r="BU275" s="44"/>
      <c r="BV275" s="44"/>
      <c r="BW275" s="44"/>
      <c r="BX275" s="44"/>
      <c r="BY275" s="44"/>
      <c r="BZ275" s="44"/>
      <c r="CA275" s="44"/>
      <c r="CB275" s="44"/>
      <c r="CC275" s="44"/>
      <c r="CD275" s="44"/>
      <c r="CE275" s="44"/>
      <c r="CF275" s="44"/>
      <c r="CG275" s="44"/>
      <c r="CH275" s="44"/>
      <c r="CI275" s="44"/>
      <c r="CJ275" s="44"/>
      <c r="CK275" s="44"/>
      <c r="CL275" s="44"/>
      <c r="CM275" s="44"/>
      <c r="CN275" s="44"/>
      <c r="CO275" s="44"/>
      <c r="CP275" s="44"/>
      <c r="CQ275" s="44"/>
      <c r="CR275" s="44"/>
      <c r="CS275" s="44"/>
      <c r="CT275" s="44"/>
      <c r="CU275" s="44"/>
      <c r="CV275" s="44"/>
      <c r="CW275" s="44"/>
      <c r="CX275" s="23"/>
      <c r="CY275" s="23"/>
      <c r="CZ275" s="23"/>
      <c r="DA275" s="23"/>
      <c r="DB275" s="23"/>
      <c r="DC275" s="23"/>
      <c r="DD275" s="23"/>
      <c r="DE275" s="23"/>
      <c r="DF275" s="23"/>
      <c r="DG275" s="23"/>
      <c r="DH275" s="23"/>
      <c r="DI275" s="23"/>
      <c r="DJ275" s="23"/>
      <c r="DK275" s="23"/>
      <c r="DL275" s="23"/>
      <c r="DM275" s="23"/>
      <c r="DN275" s="23"/>
      <c r="DO275" s="23"/>
      <c r="DP275" s="23"/>
      <c r="DQ275" s="23"/>
      <c r="DR275" s="23"/>
      <c r="DS275" s="23"/>
      <c r="DT275" s="23"/>
      <c r="DU275" s="23"/>
      <c r="DV275" s="23"/>
      <c r="DW275" s="23"/>
      <c r="DX275" s="23"/>
      <c r="DY275" s="23"/>
      <c r="DZ275" s="23"/>
      <c r="EA275" s="23"/>
    </row>
    <row r="276" spans="1:131">
      <c r="A276" s="23"/>
      <c r="B276" s="23" t="s">
        <v>122</v>
      </c>
      <c r="C276" s="44">
        <v>568.92789323395243</v>
      </c>
      <c r="D276" s="44">
        <v>562.77379746838631</v>
      </c>
      <c r="E276" s="44">
        <v>112.55475949367727</v>
      </c>
      <c r="F276" s="44">
        <v>675.32855696206354</v>
      </c>
      <c r="G276" s="44">
        <v>860.67636406235454</v>
      </c>
      <c r="H276" s="44">
        <v>308.30958185161995</v>
      </c>
      <c r="I276" s="44">
        <v>10398.291645291103</v>
      </c>
      <c r="J276" s="44">
        <v>53.016785567878898</v>
      </c>
      <c r="K276" s="44">
        <v>109.63602464408459</v>
      </c>
      <c r="L276" s="257">
        <v>0.40083129299327247</v>
      </c>
      <c r="M276" s="44">
        <v>4.4371831141079197</v>
      </c>
      <c r="N276" s="80">
        <v>34.655759533486382</v>
      </c>
      <c r="O276" s="80">
        <v>31.994575994412742</v>
      </c>
      <c r="P276" s="80">
        <v>36.681791903719294</v>
      </c>
      <c r="Q276" s="80">
        <v>33.95273520617269</v>
      </c>
      <c r="R276" s="80">
        <v>34.401707391555014</v>
      </c>
      <c r="S276" s="80">
        <v>34.409199910935989</v>
      </c>
      <c r="T276" s="80">
        <v>33.679367640214252</v>
      </c>
      <c r="U276" s="80">
        <v>35.993637531058411</v>
      </c>
      <c r="V276" s="80">
        <v>32.023214950339316</v>
      </c>
      <c r="W276" s="80">
        <v>35.821560760972567</v>
      </c>
      <c r="X276" s="80">
        <v>32.293979065679004</v>
      </c>
      <c r="Y276" s="80">
        <v>33.872096150606787</v>
      </c>
      <c r="Z276" s="80"/>
      <c r="AA276" s="80">
        <v>13.795069859021879</v>
      </c>
      <c r="AB276" s="80">
        <v>12.22902090770676</v>
      </c>
      <c r="AC276" s="80">
        <v>12.394178726476449</v>
      </c>
      <c r="AD276" s="80">
        <v>13.318536370701372</v>
      </c>
      <c r="AE276" s="80">
        <v>13.485094352310435</v>
      </c>
      <c r="AF276" s="80">
        <v>12.725669925844654</v>
      </c>
      <c r="AG276" s="80">
        <v>14.310821381952126</v>
      </c>
      <c r="AH276" s="80">
        <v>12.908413967824634</v>
      </c>
      <c r="AI276" s="80">
        <v>14.170873808253596</v>
      </c>
      <c r="AJ276" s="80">
        <v>12.722028425083732</v>
      </c>
      <c r="AK276" s="80">
        <v>13.289922899456101</v>
      </c>
      <c r="AL276" s="80">
        <v>13.798636570168291</v>
      </c>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44"/>
      <c r="BJ276" s="44"/>
      <c r="BK276" s="44"/>
      <c r="BL276" s="44"/>
      <c r="BM276" s="44"/>
      <c r="BN276" s="44"/>
      <c r="BO276" s="44"/>
      <c r="BP276" s="44"/>
      <c r="BQ276" s="44"/>
      <c r="BR276" s="44"/>
      <c r="BS276" s="44"/>
      <c r="BT276" s="44"/>
      <c r="BU276" s="44"/>
      <c r="BV276" s="44"/>
      <c r="BW276" s="44"/>
      <c r="BX276" s="44"/>
      <c r="BY276" s="44"/>
      <c r="BZ276" s="44"/>
      <c r="CA276" s="44"/>
      <c r="CB276" s="44"/>
      <c r="CC276" s="44"/>
      <c r="CD276" s="44"/>
      <c r="CE276" s="44"/>
      <c r="CF276" s="44"/>
      <c r="CG276" s="44"/>
      <c r="CH276" s="44"/>
      <c r="CI276" s="44"/>
      <c r="CJ276" s="44"/>
      <c r="CK276" s="44"/>
      <c r="CL276" s="44"/>
      <c r="CM276" s="44"/>
      <c r="CN276" s="44"/>
      <c r="CO276" s="44"/>
      <c r="CP276" s="44"/>
      <c r="CQ276" s="44"/>
      <c r="CR276" s="44"/>
      <c r="CS276" s="44"/>
      <c r="CT276" s="44"/>
      <c r="CU276" s="44"/>
      <c r="CV276" s="44"/>
      <c r="CW276" s="44"/>
      <c r="CX276" s="23"/>
      <c r="CY276" s="23"/>
      <c r="CZ276" s="23"/>
      <c r="DA276" s="23"/>
      <c r="DB276" s="23"/>
      <c r="DC276" s="23"/>
      <c r="DD276" s="23"/>
      <c r="DE276" s="23"/>
      <c r="DF276" s="23"/>
      <c r="DG276" s="23"/>
      <c r="DH276" s="23"/>
      <c r="DI276" s="23"/>
      <c r="DJ276" s="23"/>
      <c r="DK276" s="23"/>
      <c r="DL276" s="23"/>
      <c r="DM276" s="23"/>
      <c r="DN276" s="23"/>
      <c r="DO276" s="23"/>
      <c r="DP276" s="23"/>
      <c r="DQ276" s="23"/>
      <c r="DR276" s="23"/>
      <c r="DS276" s="23"/>
      <c r="DT276" s="23"/>
      <c r="DU276" s="23"/>
      <c r="DV276" s="23"/>
      <c r="DW276" s="23"/>
      <c r="DX276" s="23"/>
      <c r="DY276" s="23"/>
      <c r="DZ276" s="23"/>
      <c r="EA276" s="23"/>
    </row>
    <row r="277" spans="1:131">
      <c r="A277" s="23"/>
      <c r="B277" s="23" t="s">
        <v>125</v>
      </c>
      <c r="C277" s="44">
        <v>1923.7198759252137</v>
      </c>
      <c r="D277" s="44">
        <v>1807.6976524742108</v>
      </c>
      <c r="E277" s="44">
        <v>361.53953049484215</v>
      </c>
      <c r="F277" s="44">
        <v>2169.2371829690528</v>
      </c>
      <c r="G277" s="44">
        <v>2764.5968057760483</v>
      </c>
      <c r="H277" s="44">
        <v>790.81452913182602</v>
      </c>
      <c r="I277" s="44">
        <v>9878.0066477556338</v>
      </c>
      <c r="J277" s="44">
        <v>49.796163371860381</v>
      </c>
      <c r="K277" s="44">
        <v>114.13475665603383</v>
      </c>
      <c r="L277" s="257">
        <v>0.39037404720744628</v>
      </c>
      <c r="M277" s="44">
        <v>11.286741108489819</v>
      </c>
      <c r="N277" s="80">
        <v>126.14212134412188</v>
      </c>
      <c r="O277" s="80">
        <v>117.10556828705369</v>
      </c>
      <c r="P277" s="80">
        <v>134.16175393105033</v>
      </c>
      <c r="Q277" s="80">
        <v>123.34705600346302</v>
      </c>
      <c r="R277" s="80">
        <v>124.77381628846425</v>
      </c>
      <c r="S277" s="80">
        <v>125.2001101111223</v>
      </c>
      <c r="T277" s="80">
        <v>121.99641517300589</v>
      </c>
      <c r="U277" s="80">
        <v>131.17686503225093</v>
      </c>
      <c r="V277" s="80">
        <v>116.8648533826744</v>
      </c>
      <c r="W277" s="80">
        <v>130.34688754527158</v>
      </c>
      <c r="X277" s="80">
        <v>117.47465280893715</v>
      </c>
      <c r="Y277" s="80">
        <v>122.50710077753817</v>
      </c>
      <c r="Z277" s="80"/>
      <c r="AA277" s="80">
        <v>37.903302735418393</v>
      </c>
      <c r="AB277" s="80">
        <v>33.482319652373604</v>
      </c>
      <c r="AC277" s="80">
        <v>32.803309125548061</v>
      </c>
      <c r="AD277" s="80">
        <v>36.157448254608823</v>
      </c>
      <c r="AE277" s="80">
        <v>36.616372174367626</v>
      </c>
      <c r="AF277" s="80">
        <v>33.939623050131303</v>
      </c>
      <c r="AG277" s="80">
        <v>39.503933011887369</v>
      </c>
      <c r="AH277" s="80">
        <v>34.424230783384424</v>
      </c>
      <c r="AI277" s="80">
        <v>39.404783306556311</v>
      </c>
      <c r="AJ277" s="80">
        <v>33.872135373585849</v>
      </c>
      <c r="AK277" s="80">
        <v>36.734155320069654</v>
      </c>
      <c r="AL277" s="80">
        <v>37.781062452328307</v>
      </c>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44"/>
      <c r="BJ277" s="44"/>
      <c r="BK277" s="44"/>
      <c r="BL277" s="44"/>
      <c r="BM277" s="44"/>
      <c r="BN277" s="44"/>
      <c r="BO277" s="44"/>
      <c r="BP277" s="44"/>
      <c r="BQ277" s="44"/>
      <c r="BR277" s="44"/>
      <c r="BS277" s="44"/>
      <c r="BT277" s="44"/>
      <c r="BU277" s="44"/>
      <c r="BV277" s="44"/>
      <c r="BW277" s="44"/>
      <c r="BX277" s="44"/>
      <c r="BY277" s="44"/>
      <c r="BZ277" s="44"/>
      <c r="CA277" s="44"/>
      <c r="CB277" s="44"/>
      <c r="CC277" s="44"/>
      <c r="CD277" s="44"/>
      <c r="CE277" s="44"/>
      <c r="CF277" s="44"/>
      <c r="CG277" s="44"/>
      <c r="CH277" s="44"/>
      <c r="CI277" s="44"/>
      <c r="CJ277" s="44"/>
      <c r="CK277" s="44"/>
      <c r="CL277" s="44"/>
      <c r="CM277" s="44"/>
      <c r="CN277" s="44"/>
      <c r="CO277" s="44"/>
      <c r="CP277" s="44"/>
      <c r="CQ277" s="44"/>
      <c r="CR277" s="44"/>
      <c r="CS277" s="44"/>
      <c r="CT277" s="44"/>
      <c r="CU277" s="44"/>
      <c r="CV277" s="44"/>
      <c r="CW277" s="44"/>
      <c r="CX277" s="23"/>
      <c r="CY277" s="23"/>
      <c r="CZ277" s="23"/>
      <c r="DA277" s="23"/>
      <c r="DB277" s="23"/>
      <c r="DC277" s="23"/>
      <c r="DD277" s="23"/>
      <c r="DE277" s="23"/>
      <c r="DF277" s="23"/>
      <c r="DG277" s="23"/>
      <c r="DH277" s="23"/>
      <c r="DI277" s="23"/>
      <c r="DJ277" s="23"/>
      <c r="DK277" s="23"/>
      <c r="DL277" s="23"/>
      <c r="DM277" s="23"/>
      <c r="DN277" s="23"/>
      <c r="DO277" s="23"/>
      <c r="DP277" s="23"/>
      <c r="DQ277" s="23"/>
      <c r="DR277" s="23"/>
      <c r="DS277" s="23"/>
      <c r="DT277" s="23"/>
      <c r="DU277" s="23"/>
      <c r="DV277" s="23"/>
      <c r="DW277" s="23"/>
      <c r="DX277" s="23"/>
      <c r="DY277" s="23"/>
      <c r="DZ277" s="23"/>
      <c r="EA277" s="23"/>
    </row>
    <row r="278" spans="1:131">
      <c r="A278" s="23"/>
      <c r="B278" s="23" t="s">
        <v>128</v>
      </c>
      <c r="C278" s="44">
        <v>1625.4685161109592</v>
      </c>
      <c r="D278" s="44">
        <v>1688.3213924051588</v>
      </c>
      <c r="E278" s="44">
        <v>337.66427848103183</v>
      </c>
      <c r="F278" s="44">
        <v>2025.9856708861907</v>
      </c>
      <c r="G278" s="44">
        <v>2582.0290921870637</v>
      </c>
      <c r="H278" s="44">
        <v>631.72511860193072</v>
      </c>
      <c r="I278" s="44">
        <v>10918.473228522087</v>
      </c>
      <c r="J278" s="44">
        <v>55.484196104516492</v>
      </c>
      <c r="K278" s="44">
        <v>127.08380478817821</v>
      </c>
      <c r="L278" s="257">
        <v>0.3571929374469261</v>
      </c>
      <c r="M278" s="44">
        <v>8.6145872984025758</v>
      </c>
      <c r="N278" s="80">
        <v>109.36616282579089</v>
      </c>
      <c r="O278" s="80">
        <v>101.60895257492666</v>
      </c>
      <c r="P278" s="80">
        <v>115.82542052311773</v>
      </c>
      <c r="Q278" s="80">
        <v>107.94270453072517</v>
      </c>
      <c r="R278" s="80">
        <v>108.12704619619522</v>
      </c>
      <c r="S278" s="80">
        <v>108.88209586981104</v>
      </c>
      <c r="T278" s="80">
        <v>106.67124532112211</v>
      </c>
      <c r="U278" s="80">
        <v>113.9126599227848</v>
      </c>
      <c r="V278" s="80">
        <v>101.90913938521648</v>
      </c>
      <c r="W278" s="80">
        <v>112.57802599658801</v>
      </c>
      <c r="X278" s="80">
        <v>100.97506060569428</v>
      </c>
      <c r="Y278" s="80">
        <v>106.17269027892564</v>
      </c>
      <c r="Z278" s="80"/>
      <c r="AA278" s="80">
        <v>28.624281798196396</v>
      </c>
      <c r="AB278" s="80">
        <v>25.434250441806824</v>
      </c>
      <c r="AC278" s="80">
        <v>25.68474074615937</v>
      </c>
      <c r="AD278" s="80">
        <v>27.860450035323389</v>
      </c>
      <c r="AE278" s="80">
        <v>27.944554218839126</v>
      </c>
      <c r="AF278" s="80">
        <v>26.6025743465764</v>
      </c>
      <c r="AG278" s="80">
        <v>30.007588195099807</v>
      </c>
      <c r="AH278" s="80">
        <v>26.831938162999762</v>
      </c>
      <c r="AI278" s="80">
        <v>30.043005380577661</v>
      </c>
      <c r="AJ278" s="80">
        <v>26.228041173609327</v>
      </c>
      <c r="AK278" s="80">
        <v>27.514880771377815</v>
      </c>
      <c r="AL278" s="80">
        <v>28.721006809495002</v>
      </c>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44"/>
      <c r="BJ278" s="44"/>
      <c r="BK278" s="44"/>
      <c r="BL278" s="44"/>
      <c r="BM278" s="44"/>
      <c r="BN278" s="44"/>
      <c r="BO278" s="44"/>
      <c r="BP278" s="44"/>
      <c r="BQ278" s="44"/>
      <c r="BR278" s="44"/>
      <c r="BS278" s="44"/>
      <c r="BT278" s="44"/>
      <c r="BU278" s="44"/>
      <c r="BV278" s="44"/>
      <c r="BW278" s="44"/>
      <c r="BX278" s="44"/>
      <c r="BY278" s="44"/>
      <c r="BZ278" s="44"/>
      <c r="CA278" s="44"/>
      <c r="CB278" s="44"/>
      <c r="CC278" s="44"/>
      <c r="CD278" s="44"/>
      <c r="CE278" s="44"/>
      <c r="CF278" s="44"/>
      <c r="CG278" s="44"/>
      <c r="CH278" s="44"/>
      <c r="CI278" s="44"/>
      <c r="CJ278" s="44"/>
      <c r="CK278" s="44"/>
      <c r="CL278" s="44"/>
      <c r="CM278" s="44"/>
      <c r="CN278" s="44"/>
      <c r="CO278" s="44"/>
      <c r="CP278" s="44"/>
      <c r="CQ278" s="44"/>
      <c r="CR278" s="44"/>
      <c r="CS278" s="44"/>
      <c r="CT278" s="44"/>
      <c r="CU278" s="44"/>
      <c r="CV278" s="44"/>
      <c r="CW278" s="44"/>
      <c r="CX278" s="23"/>
      <c r="CY278" s="23"/>
      <c r="CZ278" s="23"/>
      <c r="DA278" s="23"/>
      <c r="DB278" s="23"/>
      <c r="DC278" s="23"/>
      <c r="DD278" s="23"/>
      <c r="DE278" s="23"/>
      <c r="DF278" s="23"/>
      <c r="DG278" s="23"/>
      <c r="DH278" s="23"/>
      <c r="DI278" s="23"/>
      <c r="DJ278" s="23"/>
      <c r="DK278" s="23"/>
      <c r="DL278" s="23"/>
      <c r="DM278" s="23"/>
      <c r="DN278" s="23"/>
      <c r="DO278" s="23"/>
      <c r="DP278" s="23"/>
      <c r="DQ278" s="23"/>
      <c r="DR278" s="23"/>
      <c r="DS278" s="23"/>
      <c r="DT278" s="23"/>
      <c r="DU278" s="23"/>
      <c r="DV278" s="23"/>
      <c r="DW278" s="23"/>
      <c r="DX278" s="23"/>
      <c r="DY278" s="23"/>
      <c r="DZ278" s="23"/>
      <c r="EA278" s="23"/>
    </row>
    <row r="279" spans="1:131">
      <c r="A279" s="23"/>
      <c r="B279" s="23" t="s">
        <v>131</v>
      </c>
      <c r="C279" s="284">
        <v>0</v>
      </c>
      <c r="D279" s="284">
        <v>0</v>
      </c>
      <c r="E279" s="284">
        <v>0</v>
      </c>
      <c r="F279" s="284">
        <v>0</v>
      </c>
      <c r="G279" s="284">
        <v>0</v>
      </c>
      <c r="H279" s="284">
        <v>0</v>
      </c>
      <c r="I279" s="284">
        <v>0</v>
      </c>
      <c r="J279" s="284">
        <v>0</v>
      </c>
      <c r="K279" s="284">
        <v>0</v>
      </c>
      <c r="L279" s="285">
        <v>0</v>
      </c>
      <c r="M279" s="284">
        <v>0</v>
      </c>
      <c r="N279" s="284">
        <v>0</v>
      </c>
      <c r="O279" s="284">
        <v>0</v>
      </c>
      <c r="P279" s="284">
        <v>0</v>
      </c>
      <c r="Q279" s="284">
        <v>0</v>
      </c>
      <c r="R279" s="284">
        <v>0</v>
      </c>
      <c r="S279" s="284">
        <v>0</v>
      </c>
      <c r="T279" s="284">
        <v>0</v>
      </c>
      <c r="U279" s="284">
        <v>0</v>
      </c>
      <c r="V279" s="284">
        <v>0</v>
      </c>
      <c r="W279" s="284">
        <v>0</v>
      </c>
      <c r="X279" s="284">
        <v>0</v>
      </c>
      <c r="Y279" s="284">
        <v>0</v>
      </c>
      <c r="Z279" s="284"/>
      <c r="AA279" s="284">
        <v>0</v>
      </c>
      <c r="AB279" s="284">
        <v>0</v>
      </c>
      <c r="AC279" s="284">
        <v>0</v>
      </c>
      <c r="AD279" s="284">
        <v>0</v>
      </c>
      <c r="AE279" s="284">
        <v>0</v>
      </c>
      <c r="AF279" s="284">
        <v>0</v>
      </c>
      <c r="AG279" s="284">
        <v>0</v>
      </c>
      <c r="AH279" s="284">
        <v>0</v>
      </c>
      <c r="AI279" s="284">
        <v>0</v>
      </c>
      <c r="AJ279" s="284">
        <v>0</v>
      </c>
      <c r="AK279" s="284">
        <v>0</v>
      </c>
      <c r="AL279" s="284">
        <v>0</v>
      </c>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44"/>
      <c r="BJ279" s="44"/>
      <c r="BK279" s="44"/>
      <c r="BL279" s="44"/>
      <c r="BM279" s="44"/>
      <c r="BN279" s="44"/>
      <c r="BO279" s="44"/>
      <c r="BP279" s="44"/>
      <c r="BQ279" s="44"/>
      <c r="BR279" s="44"/>
      <c r="BS279" s="44"/>
      <c r="BT279" s="44"/>
      <c r="BU279" s="44"/>
      <c r="BV279" s="44"/>
      <c r="BW279" s="44"/>
      <c r="BX279" s="44"/>
      <c r="BY279" s="44"/>
      <c r="BZ279" s="44"/>
      <c r="CA279" s="44"/>
      <c r="CB279" s="44"/>
      <c r="CC279" s="44"/>
      <c r="CD279" s="44"/>
      <c r="CE279" s="44"/>
      <c r="CF279" s="44"/>
      <c r="CG279" s="44"/>
      <c r="CH279" s="44"/>
      <c r="CI279" s="44"/>
      <c r="CJ279" s="44"/>
      <c r="CK279" s="44"/>
      <c r="CL279" s="44"/>
      <c r="CM279" s="44"/>
      <c r="CN279" s="44"/>
      <c r="CO279" s="44"/>
      <c r="CP279" s="44"/>
      <c r="CQ279" s="44"/>
      <c r="CR279" s="44"/>
      <c r="CS279" s="44"/>
      <c r="CT279" s="44"/>
      <c r="CU279" s="44"/>
      <c r="CV279" s="44"/>
      <c r="CW279" s="44"/>
      <c r="CX279" s="23"/>
      <c r="CY279" s="23"/>
      <c r="CZ279" s="23"/>
      <c r="DA279" s="23"/>
      <c r="DB279" s="23"/>
      <c r="DC279" s="23"/>
      <c r="DD279" s="23"/>
      <c r="DE279" s="23"/>
      <c r="DF279" s="23"/>
      <c r="DG279" s="23"/>
      <c r="DH279" s="23"/>
      <c r="DI279" s="23"/>
      <c r="DJ279" s="23"/>
      <c r="DK279" s="23"/>
      <c r="DL279" s="23"/>
      <c r="DM279" s="23"/>
      <c r="DN279" s="23"/>
      <c r="DO279" s="23"/>
      <c r="DP279" s="23"/>
      <c r="DQ279" s="23"/>
      <c r="DR279" s="23"/>
      <c r="DS279" s="23"/>
      <c r="DT279" s="23"/>
      <c r="DU279" s="23"/>
      <c r="DV279" s="23"/>
      <c r="DW279" s="23"/>
      <c r="DX279" s="23"/>
      <c r="DY279" s="23"/>
      <c r="DZ279" s="23"/>
      <c r="EA279" s="23"/>
    </row>
    <row r="280" spans="1:131">
      <c r="A280" s="23"/>
      <c r="B280" s="23" t="s">
        <v>134</v>
      </c>
      <c r="C280" s="44">
        <v>654.74390536611565</v>
      </c>
      <c r="D280" s="44">
        <v>682.1500575374381</v>
      </c>
      <c r="E280" s="44">
        <v>136.43001150748762</v>
      </c>
      <c r="F280" s="44">
        <v>818.58006904492572</v>
      </c>
      <c r="G280" s="44">
        <v>1043.244077651339</v>
      </c>
      <c r="H280" s="44">
        <v>131.90510765938694</v>
      </c>
      <c r="I280" s="44">
        <v>10952.009397970412</v>
      </c>
      <c r="J280" s="44">
        <v>53.773211315473006</v>
      </c>
      <c r="K280" s="44">
        <v>140.98311294051015</v>
      </c>
      <c r="L280" s="257">
        <v>0.33128137341222225</v>
      </c>
      <c r="M280" s="44">
        <v>1.1667150757001332</v>
      </c>
      <c r="N280" s="80">
        <v>43.589965551240631</v>
      </c>
      <c r="O280" s="80">
        <v>40.786746292115275</v>
      </c>
      <c r="P280" s="80">
        <v>46.484964399839917</v>
      </c>
      <c r="Q280" s="80">
        <v>41.890654945716641</v>
      </c>
      <c r="R280" s="80">
        <v>42.378301847651436</v>
      </c>
      <c r="S280" s="80">
        <v>38.985818875158841</v>
      </c>
      <c r="T280" s="80">
        <v>35.587352502060462</v>
      </c>
      <c r="U280" s="80">
        <v>38.452744197611295</v>
      </c>
      <c r="V280" s="80">
        <v>38.611341606191317</v>
      </c>
      <c r="W280" s="80">
        <v>46.631652665750934</v>
      </c>
      <c r="X280" s="80">
        <v>41.25388388877878</v>
      </c>
      <c r="Y280" s="80">
        <v>42.360315223957457</v>
      </c>
      <c r="Z280" s="80"/>
      <c r="AA280" s="80">
        <v>14.36402053878529</v>
      </c>
      <c r="AB280" s="80">
        <v>12.710717598224019</v>
      </c>
      <c r="AC280" s="80">
        <v>12.957211943784312</v>
      </c>
      <c r="AD280" s="80">
        <v>13.339494545089778</v>
      </c>
      <c r="AE280" s="80">
        <v>13.028574750209541</v>
      </c>
      <c r="AF280" s="80">
        <v>11.688157554390449</v>
      </c>
      <c r="AG280" s="80">
        <v>12.731266916506655</v>
      </c>
      <c r="AH280" s="80">
        <v>11.431940121958823</v>
      </c>
      <c r="AI280" s="80">
        <v>13.836694443015087</v>
      </c>
      <c r="AJ280" s="80">
        <v>12.981273590598946</v>
      </c>
      <c r="AK280" s="80">
        <v>14.030462362825157</v>
      </c>
      <c r="AL280" s="80">
        <v>14.630349004654521</v>
      </c>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44"/>
      <c r="BJ280" s="44"/>
      <c r="BK280" s="44"/>
      <c r="BL280" s="44"/>
      <c r="BM280" s="44"/>
      <c r="BN280" s="44"/>
      <c r="BO280" s="44"/>
      <c r="BP280" s="44"/>
      <c r="BQ280" s="44"/>
      <c r="BR280" s="44"/>
      <c r="BS280" s="44"/>
      <c r="BT280" s="44"/>
      <c r="BU280" s="44"/>
      <c r="BV280" s="44"/>
      <c r="BW280" s="44"/>
      <c r="BX280" s="44"/>
      <c r="BY280" s="44"/>
      <c r="BZ280" s="44"/>
      <c r="CA280" s="44"/>
      <c r="CB280" s="44"/>
      <c r="CC280" s="44"/>
      <c r="CD280" s="44"/>
      <c r="CE280" s="44"/>
      <c r="CF280" s="44"/>
      <c r="CG280" s="44"/>
      <c r="CH280" s="44"/>
      <c r="CI280" s="44"/>
      <c r="CJ280" s="44"/>
      <c r="CK280" s="44"/>
      <c r="CL280" s="44"/>
      <c r="CM280" s="44"/>
      <c r="CN280" s="44"/>
      <c r="CO280" s="44"/>
      <c r="CP280" s="44"/>
      <c r="CQ280" s="44"/>
      <c r="CR280" s="44"/>
      <c r="CS280" s="44"/>
      <c r="CT280" s="44"/>
      <c r="CU280" s="44"/>
      <c r="CV280" s="44"/>
      <c r="CW280" s="44"/>
      <c r="CX280" s="23"/>
      <c r="CY280" s="23"/>
      <c r="CZ280" s="23"/>
      <c r="DA280" s="23"/>
      <c r="DB280" s="23"/>
      <c r="DC280" s="23"/>
      <c r="DD280" s="23"/>
      <c r="DE280" s="23"/>
      <c r="DF280" s="23"/>
      <c r="DG280" s="23"/>
      <c r="DH280" s="23"/>
      <c r="DI280" s="23"/>
      <c r="DJ280" s="23"/>
      <c r="DK280" s="23"/>
      <c r="DL280" s="23"/>
      <c r="DM280" s="23"/>
      <c r="DN280" s="23"/>
      <c r="DO280" s="23"/>
      <c r="DP280" s="23"/>
      <c r="DQ280" s="23"/>
      <c r="DR280" s="23"/>
      <c r="DS280" s="23"/>
      <c r="DT280" s="23"/>
      <c r="DU280" s="23"/>
      <c r="DV280" s="23"/>
      <c r="DW280" s="23"/>
      <c r="DX280" s="23"/>
      <c r="DY280" s="23"/>
      <c r="DZ280" s="23"/>
      <c r="EA280" s="23"/>
    </row>
    <row r="281" spans="1:131">
      <c r="A281" s="23"/>
      <c r="B281" s="23" t="s">
        <v>137</v>
      </c>
      <c r="C281" s="44">
        <v>916.72979902366478</v>
      </c>
      <c r="D281" s="44">
        <v>1125.5475949367726</v>
      </c>
      <c r="E281" s="44">
        <v>225.10951898735453</v>
      </c>
      <c r="F281" s="44">
        <v>1350.6571139241271</v>
      </c>
      <c r="G281" s="44">
        <v>1721.3527281247091</v>
      </c>
      <c r="H281" s="44">
        <v>274.63977173053445</v>
      </c>
      <c r="I281" s="44">
        <v>12906.481637857094</v>
      </c>
      <c r="J281" s="44">
        <v>67.891802396883946</v>
      </c>
      <c r="K281" s="44">
        <v>154.81973284529403</v>
      </c>
      <c r="L281" s="257">
        <v>0.29478374560094606</v>
      </c>
      <c r="M281" s="44">
        <v>3.6555917601882264</v>
      </c>
      <c r="N281" s="80">
        <v>62.772325603302235</v>
      </c>
      <c r="O281" s="80">
        <v>59.188740438526096</v>
      </c>
      <c r="P281" s="80">
        <v>67.754129196252592</v>
      </c>
      <c r="Q281" s="80">
        <v>61.610623025540633</v>
      </c>
      <c r="R281" s="80">
        <v>62.231616407375419</v>
      </c>
      <c r="S281" s="80">
        <v>55.591380156324853</v>
      </c>
      <c r="T281" s="80">
        <v>47.360366298271245</v>
      </c>
      <c r="U281" s="80">
        <v>53.668772989390426</v>
      </c>
      <c r="V281" s="80">
        <v>57.576668203444214</v>
      </c>
      <c r="W281" s="80">
        <v>67.29441123269649</v>
      </c>
      <c r="X281" s="80">
        <v>59.498490938819501</v>
      </c>
      <c r="Y281" s="80">
        <v>59.587760292762994</v>
      </c>
      <c r="Z281" s="80"/>
      <c r="AA281" s="80">
        <v>18.00308603231921</v>
      </c>
      <c r="AB281" s="80">
        <v>16.083435915271512</v>
      </c>
      <c r="AC281" s="80">
        <v>16.429031266000646</v>
      </c>
      <c r="AD281" s="80">
        <v>17.432218127444116</v>
      </c>
      <c r="AE281" s="80">
        <v>17.321700632829312</v>
      </c>
      <c r="AF281" s="80">
        <v>15.335206467943427</v>
      </c>
      <c r="AG281" s="80">
        <v>15.744231012171348</v>
      </c>
      <c r="AH281" s="80">
        <v>14.796664073356858</v>
      </c>
      <c r="AI281" s="80">
        <v>18.718795993556284</v>
      </c>
      <c r="AJ281" s="80">
        <v>17.060508310590471</v>
      </c>
      <c r="AK281" s="80">
        <v>17.674218088303586</v>
      </c>
      <c r="AL281" s="80">
        <v>17.995418321171154</v>
      </c>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44"/>
      <c r="BJ281" s="44"/>
      <c r="BK281" s="44"/>
      <c r="BL281" s="44"/>
      <c r="BM281" s="44"/>
      <c r="BN281" s="44"/>
      <c r="BO281" s="44"/>
      <c r="BP281" s="44"/>
      <c r="BQ281" s="44"/>
      <c r="BR281" s="44"/>
      <c r="BS281" s="44"/>
      <c r="BT281" s="44"/>
      <c r="BU281" s="44"/>
      <c r="BV281" s="44"/>
      <c r="BW281" s="44"/>
      <c r="BX281" s="44"/>
      <c r="BY281" s="44"/>
      <c r="BZ281" s="44"/>
      <c r="CA281" s="44"/>
      <c r="CB281" s="44"/>
      <c r="CC281" s="44"/>
      <c r="CD281" s="44"/>
      <c r="CE281" s="44"/>
      <c r="CF281" s="44"/>
      <c r="CG281" s="44"/>
      <c r="CH281" s="44"/>
      <c r="CI281" s="44"/>
      <c r="CJ281" s="44"/>
      <c r="CK281" s="44"/>
      <c r="CL281" s="44"/>
      <c r="CM281" s="44"/>
      <c r="CN281" s="44"/>
      <c r="CO281" s="44"/>
      <c r="CP281" s="44"/>
      <c r="CQ281" s="44"/>
      <c r="CR281" s="44"/>
      <c r="CS281" s="44"/>
      <c r="CT281" s="44"/>
      <c r="CU281" s="44"/>
      <c r="CV281" s="44"/>
      <c r="CW281" s="44"/>
      <c r="CX281" s="23"/>
      <c r="CY281" s="23"/>
      <c r="CZ281" s="23"/>
      <c r="DA281" s="23"/>
      <c r="DB281" s="23"/>
      <c r="DC281" s="23"/>
      <c r="DD281" s="23"/>
      <c r="DE281" s="23"/>
      <c r="DF281" s="23"/>
      <c r="DG281" s="23"/>
      <c r="DH281" s="23"/>
      <c r="DI281" s="23"/>
      <c r="DJ281" s="23"/>
      <c r="DK281" s="23"/>
      <c r="DL281" s="23"/>
      <c r="DM281" s="23"/>
      <c r="DN281" s="23"/>
      <c r="DO281" s="23"/>
      <c r="DP281" s="23"/>
      <c r="DQ281" s="23"/>
      <c r="DR281" s="23"/>
      <c r="DS281" s="23"/>
      <c r="DT281" s="23"/>
      <c r="DU281" s="23"/>
      <c r="DV281" s="23"/>
      <c r="DW281" s="23"/>
      <c r="DX281" s="23"/>
      <c r="DY281" s="23"/>
      <c r="DZ281" s="23"/>
      <c r="EA281" s="23"/>
    </row>
    <row r="282" spans="1:131">
      <c r="A282" s="23"/>
      <c r="B282" s="23" t="s">
        <v>140</v>
      </c>
      <c r="C282" s="44">
        <v>854.06814032337411</v>
      </c>
      <c r="D282" s="44">
        <v>1050.7009190337651</v>
      </c>
      <c r="E282" s="44">
        <v>210.14018380675304</v>
      </c>
      <c r="F282" s="44">
        <v>1260.841102840518</v>
      </c>
      <c r="G282" s="44">
        <v>1606.8861961572668</v>
      </c>
      <c r="H282" s="44">
        <v>115.87423753739004</v>
      </c>
      <c r="I282" s="44">
        <v>12932.186015861689</v>
      </c>
      <c r="J282" s="44">
        <v>69.622635178808736</v>
      </c>
      <c r="K282" s="44">
        <v>167.15990522923926</v>
      </c>
      <c r="L282" s="257">
        <v>0.2676425309530861</v>
      </c>
      <c r="M282" s="44">
        <v>1.7700706182571933</v>
      </c>
      <c r="N282" s="80">
        <v>58.596394591024307</v>
      </c>
      <c r="O282" s="80">
        <v>55.160204633395779</v>
      </c>
      <c r="P282" s="80">
        <v>63.082504791960289</v>
      </c>
      <c r="Q282" s="80">
        <v>57.7699133518867</v>
      </c>
      <c r="R282" s="80">
        <v>58.12349179445637</v>
      </c>
      <c r="S282" s="80">
        <v>52.692190557119645</v>
      </c>
      <c r="T282" s="80">
        <v>44.89777585644481</v>
      </c>
      <c r="U282" s="80">
        <v>51.553243282580269</v>
      </c>
      <c r="V282" s="80">
        <v>54.70827436741007</v>
      </c>
      <c r="W282" s="80">
        <v>61.778574709171771</v>
      </c>
      <c r="X282" s="80">
        <v>55.281857788895437</v>
      </c>
      <c r="Y282" s="80">
        <v>55.173258144321764</v>
      </c>
      <c r="Z282" s="80"/>
      <c r="AA282" s="80">
        <v>15.745021735638264</v>
      </c>
      <c r="AB282" s="80">
        <v>14.168919645440695</v>
      </c>
      <c r="AC282" s="80">
        <v>14.541200855990455</v>
      </c>
      <c r="AD282" s="80">
        <v>16.072202998746182</v>
      </c>
      <c r="AE282" s="80">
        <v>16.32269581006824</v>
      </c>
      <c r="AF282" s="80">
        <v>14.73730307170656</v>
      </c>
      <c r="AG282" s="80">
        <v>14.833472938526782</v>
      </c>
      <c r="AH282" s="80">
        <v>14.431634663261404</v>
      </c>
      <c r="AI282" s="80">
        <v>17.64307970453374</v>
      </c>
      <c r="AJ282" s="80">
        <v>15.827893980610002</v>
      </c>
      <c r="AK282" s="80">
        <v>15.409810210501298</v>
      </c>
      <c r="AL282" s="80">
        <v>15.51722083968323</v>
      </c>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44"/>
      <c r="BJ282" s="44"/>
      <c r="BK282" s="44"/>
      <c r="BL282" s="44"/>
      <c r="BM282" s="44"/>
      <c r="BN282" s="44"/>
      <c r="BO282" s="44"/>
      <c r="BP282" s="44"/>
      <c r="BQ282" s="44"/>
      <c r="BR282" s="44"/>
      <c r="BS282" s="44"/>
      <c r="BT282" s="44"/>
      <c r="BU282" s="44"/>
      <c r="BV282" s="44"/>
      <c r="BW282" s="44"/>
      <c r="BX282" s="44"/>
      <c r="BY282" s="44"/>
      <c r="BZ282" s="44"/>
      <c r="CA282" s="44"/>
      <c r="CB282" s="44"/>
      <c r="CC282" s="44"/>
      <c r="CD282" s="44"/>
      <c r="CE282" s="44"/>
      <c r="CF282" s="44"/>
      <c r="CG282" s="44"/>
      <c r="CH282" s="44"/>
      <c r="CI282" s="44"/>
      <c r="CJ282" s="44"/>
      <c r="CK282" s="44"/>
      <c r="CL282" s="44"/>
      <c r="CM282" s="44"/>
      <c r="CN282" s="44"/>
      <c r="CO282" s="44"/>
      <c r="CP282" s="44"/>
      <c r="CQ282" s="44"/>
      <c r="CR282" s="44"/>
      <c r="CS282" s="44"/>
      <c r="CT282" s="44"/>
      <c r="CU282" s="44"/>
      <c r="CV282" s="44"/>
      <c r="CW282" s="44"/>
      <c r="CX282" s="23"/>
      <c r="CY282" s="23"/>
      <c r="CZ282" s="23"/>
      <c r="DA282" s="23"/>
      <c r="DB282" s="23"/>
      <c r="DC282" s="23"/>
      <c r="DD282" s="23"/>
      <c r="DE282" s="23"/>
      <c r="DF282" s="23"/>
      <c r="DG282" s="23"/>
      <c r="DH282" s="23"/>
      <c r="DI282" s="23"/>
      <c r="DJ282" s="23"/>
      <c r="DK282" s="23"/>
      <c r="DL282" s="23"/>
      <c r="DM282" s="23"/>
      <c r="DN282" s="23"/>
      <c r="DO282" s="23"/>
      <c r="DP282" s="23"/>
      <c r="DQ282" s="23"/>
      <c r="DR282" s="23"/>
      <c r="DS282" s="23"/>
      <c r="DT282" s="23"/>
      <c r="DU282" s="23"/>
      <c r="DV282" s="23"/>
      <c r="DW282" s="23"/>
      <c r="DX282" s="23"/>
      <c r="DY282" s="23"/>
      <c r="DZ282" s="23"/>
      <c r="EA282" s="23"/>
    </row>
    <row r="283" spans="1:131">
      <c r="A283" s="23"/>
      <c r="B283" s="23" t="s">
        <v>143</v>
      </c>
      <c r="C283" s="44">
        <v>409.72268378074193</v>
      </c>
      <c r="D283" s="44">
        <v>562.77379746838631</v>
      </c>
      <c r="E283" s="44">
        <v>112.55475949367727</v>
      </c>
      <c r="F283" s="44">
        <v>675.32855696206354</v>
      </c>
      <c r="G283" s="44">
        <v>860.67636406235454</v>
      </c>
      <c r="H283" s="44">
        <v>84.133831348979157</v>
      </c>
      <c r="I283" s="44">
        <v>14438.737207319198</v>
      </c>
      <c r="J283" s="44">
        <v>79.467602254857837</v>
      </c>
      <c r="K283" s="44">
        <v>178.29128875111766</v>
      </c>
      <c r="L283" s="257">
        <v>0.24927479959618301</v>
      </c>
      <c r="M283" s="44">
        <v>1.3119306726023323</v>
      </c>
      <c r="N283" s="80">
        <v>28.833171821196366</v>
      </c>
      <c r="O283" s="80">
        <v>27.384037371315522</v>
      </c>
      <c r="P283" s="80">
        <v>31.474601368434278</v>
      </c>
      <c r="Q283" s="80">
        <v>28.858032528059823</v>
      </c>
      <c r="R283" s="80">
        <v>29.107973215358268</v>
      </c>
      <c r="S283" s="80">
        <v>25.295502017869786</v>
      </c>
      <c r="T283" s="80">
        <v>20.064948925355125</v>
      </c>
      <c r="U283" s="80">
        <v>23.910610520045825</v>
      </c>
      <c r="V283" s="80">
        <v>27.304231553717536</v>
      </c>
      <c r="W283" s="80">
        <v>30.971932568314102</v>
      </c>
      <c r="X283" s="80">
        <v>27.368623185356661</v>
      </c>
      <c r="Y283" s="80">
        <v>26.756167295534539</v>
      </c>
      <c r="Z283" s="80"/>
      <c r="AA283" s="80">
        <v>7.1041073153187497</v>
      </c>
      <c r="AB283" s="80">
        <v>6.4227351108706072</v>
      </c>
      <c r="AC283" s="80">
        <v>6.5774053227297733</v>
      </c>
      <c r="AD283" s="80">
        <v>7.2348694496001977</v>
      </c>
      <c r="AE283" s="80">
        <v>7.330618211539095</v>
      </c>
      <c r="AF283" s="80">
        <v>6.3937427841268475</v>
      </c>
      <c r="AG283" s="80">
        <v>6.1066994573197295</v>
      </c>
      <c r="AH283" s="80">
        <v>6.0727012067296648</v>
      </c>
      <c r="AI283" s="80">
        <v>8.0737278224917794</v>
      </c>
      <c r="AJ283" s="80">
        <v>7.1267606186422388</v>
      </c>
      <c r="AK283" s="80">
        <v>7.0188598499948096</v>
      </c>
      <c r="AL283" s="80">
        <v>6.9306242608205668</v>
      </c>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44"/>
      <c r="BJ283" s="44"/>
      <c r="BK283" s="44"/>
      <c r="BL283" s="44"/>
      <c r="BM283" s="44"/>
      <c r="BN283" s="44"/>
      <c r="BO283" s="44"/>
      <c r="BP283" s="44"/>
      <c r="BQ283" s="44"/>
      <c r="BR283" s="44"/>
      <c r="BS283" s="44"/>
      <c r="BT283" s="44"/>
      <c r="BU283" s="44"/>
      <c r="BV283" s="44"/>
      <c r="BW283" s="44"/>
      <c r="BX283" s="44"/>
      <c r="BY283" s="44"/>
      <c r="BZ283" s="44"/>
      <c r="CA283" s="44"/>
      <c r="CB283" s="44"/>
      <c r="CC283" s="44"/>
      <c r="CD283" s="44"/>
      <c r="CE283" s="44"/>
      <c r="CF283" s="44"/>
      <c r="CG283" s="44"/>
      <c r="CH283" s="44"/>
      <c r="CI283" s="44"/>
      <c r="CJ283" s="44"/>
      <c r="CK283" s="44"/>
      <c r="CL283" s="44"/>
      <c r="CM283" s="44"/>
      <c r="CN283" s="44"/>
      <c r="CO283" s="44"/>
      <c r="CP283" s="44"/>
      <c r="CQ283" s="44"/>
      <c r="CR283" s="44"/>
      <c r="CS283" s="44"/>
      <c r="CT283" s="44"/>
      <c r="CU283" s="44"/>
      <c r="CV283" s="44"/>
      <c r="CW283" s="44"/>
      <c r="CX283" s="23"/>
      <c r="CY283" s="23"/>
      <c r="CZ283" s="23"/>
      <c r="DA283" s="23"/>
      <c r="DB283" s="23"/>
      <c r="DC283" s="23"/>
      <c r="DD283" s="23"/>
      <c r="DE283" s="23"/>
      <c r="DF283" s="23"/>
      <c r="DG283" s="23"/>
      <c r="DH283" s="23"/>
      <c r="DI283" s="23"/>
      <c r="DJ283" s="23"/>
      <c r="DK283" s="23"/>
      <c r="DL283" s="23"/>
      <c r="DM283" s="23"/>
      <c r="DN283" s="23"/>
      <c r="DO283" s="23"/>
      <c r="DP283" s="23"/>
      <c r="DQ283" s="23"/>
      <c r="DR283" s="23"/>
      <c r="DS283" s="23"/>
      <c r="DT283" s="23"/>
      <c r="DU283" s="23"/>
      <c r="DV283" s="23"/>
      <c r="DW283" s="23"/>
      <c r="DX283" s="23"/>
      <c r="DY283" s="23"/>
      <c r="DZ283" s="23"/>
      <c r="EA283" s="23"/>
    </row>
    <row r="284" spans="1:131">
      <c r="A284" s="23"/>
      <c r="B284" s="23" t="s">
        <v>146</v>
      </c>
      <c r="C284" s="44">
        <v>290.80832495579921</v>
      </c>
      <c r="D284" s="44">
        <v>317.95171055040345</v>
      </c>
      <c r="E284" s="44">
        <v>63.590342110080691</v>
      </c>
      <c r="F284" s="44">
        <v>381.54205266048416</v>
      </c>
      <c r="G284" s="44">
        <v>486.25846372902578</v>
      </c>
      <c r="H284" s="44">
        <v>-98.393370745347852</v>
      </c>
      <c r="I284" s="44">
        <v>11493.166097682548</v>
      </c>
      <c r="J284" s="44">
        <v>59.273281262993258</v>
      </c>
      <c r="K284" s="44">
        <v>186.35087298121383</v>
      </c>
      <c r="L284" s="257">
        <v>0.24633431081288978</v>
      </c>
      <c r="M284" s="44">
        <v>-1.430546026781339</v>
      </c>
      <c r="N284" s="80">
        <v>18.834800686033979</v>
      </c>
      <c r="O284" s="80">
        <v>17.356685237754178</v>
      </c>
      <c r="P284" s="80">
        <v>19.605931699511427</v>
      </c>
      <c r="Q284" s="80">
        <v>17.902053712592014</v>
      </c>
      <c r="R284" s="80">
        <v>17.898288427168737</v>
      </c>
      <c r="S284" s="80">
        <v>17.914612849950725</v>
      </c>
      <c r="T284" s="80">
        <v>17.565971841488405</v>
      </c>
      <c r="U284" s="80">
        <v>18.822983450458363</v>
      </c>
      <c r="V284" s="80">
        <v>16.991027525413223</v>
      </c>
      <c r="W284" s="80">
        <v>18.972016348883635</v>
      </c>
      <c r="X284" s="80">
        <v>17.512151000502165</v>
      </c>
      <c r="Y284" s="80">
        <v>18.341387321773482</v>
      </c>
      <c r="Z284" s="80"/>
      <c r="AA284" s="80">
        <v>6.0556265354533689</v>
      </c>
      <c r="AB284" s="80">
        <v>5.4034441710754342</v>
      </c>
      <c r="AC284" s="80">
        <v>5.5671881980789593</v>
      </c>
      <c r="AD284" s="80">
        <v>6.2075266291390081</v>
      </c>
      <c r="AE284" s="80">
        <v>6.330568423469205</v>
      </c>
      <c r="AF284" s="80">
        <v>6.063296093640024</v>
      </c>
      <c r="AG284" s="80">
        <v>6.6110780453334002</v>
      </c>
      <c r="AH284" s="80">
        <v>6.228813268267297</v>
      </c>
      <c r="AI284" s="80">
        <v>6.6106086881263604</v>
      </c>
      <c r="AJ284" s="80">
        <v>6.1102826797092034</v>
      </c>
      <c r="AK284" s="80">
        <v>5.8246793696970123</v>
      </c>
      <c r="AL284" s="80">
        <v>6.0773027522795537</v>
      </c>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44"/>
      <c r="BJ284" s="44"/>
      <c r="BK284" s="44"/>
      <c r="BL284" s="44"/>
      <c r="BM284" s="44"/>
      <c r="BN284" s="44"/>
      <c r="BO284" s="44"/>
      <c r="BP284" s="44"/>
      <c r="BQ284" s="44"/>
      <c r="BR284" s="44"/>
      <c r="BS284" s="44"/>
      <c r="BT284" s="44"/>
      <c r="BU284" s="44"/>
      <c r="BV284" s="44"/>
      <c r="BW284" s="44"/>
      <c r="BX284" s="44"/>
      <c r="BY284" s="44"/>
      <c r="BZ284" s="44"/>
      <c r="CA284" s="44"/>
      <c r="CB284" s="44"/>
      <c r="CC284" s="44"/>
      <c r="CD284" s="44"/>
      <c r="CE284" s="44"/>
      <c r="CF284" s="44"/>
      <c r="CG284" s="44"/>
      <c r="CH284" s="44"/>
      <c r="CI284" s="44"/>
      <c r="CJ284" s="44"/>
      <c r="CK284" s="44"/>
      <c r="CL284" s="44"/>
      <c r="CM284" s="44"/>
      <c r="CN284" s="44"/>
      <c r="CO284" s="44"/>
      <c r="CP284" s="44"/>
      <c r="CQ284" s="44"/>
      <c r="CR284" s="44"/>
      <c r="CS284" s="44"/>
      <c r="CT284" s="44"/>
      <c r="CU284" s="44"/>
      <c r="CV284" s="44"/>
      <c r="CW284" s="44"/>
      <c r="CX284" s="23"/>
      <c r="CY284" s="23"/>
      <c r="CZ284" s="23"/>
      <c r="DA284" s="23"/>
      <c r="DB284" s="23"/>
      <c r="DC284" s="23"/>
      <c r="DD284" s="23"/>
      <c r="DE284" s="23"/>
      <c r="DF284" s="23"/>
      <c r="DG284" s="23"/>
      <c r="DH284" s="23"/>
      <c r="DI284" s="23"/>
      <c r="DJ284" s="23"/>
      <c r="DK284" s="23"/>
      <c r="DL284" s="23"/>
      <c r="DM284" s="23"/>
      <c r="DN284" s="23"/>
      <c r="DO284" s="23"/>
      <c r="DP284" s="23"/>
      <c r="DQ284" s="23"/>
      <c r="DR284" s="23"/>
      <c r="DS284" s="23"/>
      <c r="DT284" s="23"/>
      <c r="DU284" s="23"/>
      <c r="DV284" s="23"/>
      <c r="DW284" s="23"/>
      <c r="DX284" s="23"/>
      <c r="DY284" s="23"/>
      <c r="DZ284" s="23"/>
      <c r="EA284" s="23"/>
    </row>
    <row r="285" spans="1:131">
      <c r="A285" s="23"/>
      <c r="B285" s="23" t="s">
        <v>149</v>
      </c>
      <c r="C285" s="284">
        <v>0</v>
      </c>
      <c r="D285" s="284">
        <v>0</v>
      </c>
      <c r="E285" s="284">
        <v>0</v>
      </c>
      <c r="F285" s="284">
        <v>0</v>
      </c>
      <c r="G285" s="284">
        <v>0</v>
      </c>
      <c r="H285" s="284">
        <v>0</v>
      </c>
      <c r="I285" s="284">
        <v>0</v>
      </c>
      <c r="J285" s="284">
        <v>0</v>
      </c>
      <c r="K285" s="284">
        <v>0</v>
      </c>
      <c r="L285" s="285">
        <v>0</v>
      </c>
      <c r="M285" s="284">
        <v>0</v>
      </c>
      <c r="N285" s="284">
        <v>0</v>
      </c>
      <c r="O285" s="284">
        <v>0</v>
      </c>
      <c r="P285" s="284">
        <v>0</v>
      </c>
      <c r="Q285" s="284">
        <v>0</v>
      </c>
      <c r="R285" s="284">
        <v>0</v>
      </c>
      <c r="S285" s="284">
        <v>0</v>
      </c>
      <c r="T285" s="284">
        <v>0</v>
      </c>
      <c r="U285" s="284">
        <v>0</v>
      </c>
      <c r="V285" s="284">
        <v>0</v>
      </c>
      <c r="W285" s="284">
        <v>0</v>
      </c>
      <c r="X285" s="284">
        <v>0</v>
      </c>
      <c r="Y285" s="284">
        <v>0</v>
      </c>
      <c r="Z285" s="284"/>
      <c r="AA285" s="284">
        <v>0</v>
      </c>
      <c r="AB285" s="284">
        <v>0</v>
      </c>
      <c r="AC285" s="284">
        <v>0</v>
      </c>
      <c r="AD285" s="284">
        <v>0</v>
      </c>
      <c r="AE285" s="284">
        <v>0</v>
      </c>
      <c r="AF285" s="284">
        <v>0</v>
      </c>
      <c r="AG285" s="284">
        <v>0</v>
      </c>
      <c r="AH285" s="284">
        <v>0</v>
      </c>
      <c r="AI285" s="284">
        <v>0</v>
      </c>
      <c r="AJ285" s="284">
        <v>0</v>
      </c>
      <c r="AK285" s="284">
        <v>0</v>
      </c>
      <c r="AL285" s="284">
        <v>0</v>
      </c>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44"/>
      <c r="BJ285" s="44"/>
      <c r="BK285" s="44"/>
      <c r="BL285" s="44"/>
      <c r="BM285" s="44"/>
      <c r="BN285" s="44"/>
      <c r="BO285" s="44"/>
      <c r="BP285" s="44"/>
      <c r="BQ285" s="44"/>
      <c r="BR285" s="44"/>
      <c r="BS285" s="44"/>
      <c r="BT285" s="44"/>
      <c r="BU285" s="44"/>
      <c r="BV285" s="44"/>
      <c r="BW285" s="44"/>
      <c r="BX285" s="44"/>
      <c r="BY285" s="44"/>
      <c r="BZ285" s="44"/>
      <c r="CA285" s="44"/>
      <c r="CB285" s="44"/>
      <c r="CC285" s="44"/>
      <c r="CD285" s="44"/>
      <c r="CE285" s="44"/>
      <c r="CF285" s="44"/>
      <c r="CG285" s="44"/>
      <c r="CH285" s="44"/>
      <c r="CI285" s="44"/>
      <c r="CJ285" s="44"/>
      <c r="CK285" s="44"/>
      <c r="CL285" s="44"/>
      <c r="CM285" s="44"/>
      <c r="CN285" s="44"/>
      <c r="CO285" s="44"/>
      <c r="CP285" s="44"/>
      <c r="CQ285" s="44"/>
      <c r="CR285" s="44"/>
      <c r="CS285" s="44"/>
      <c r="CT285" s="44"/>
      <c r="CU285" s="44"/>
      <c r="CV285" s="44"/>
      <c r="CW285" s="44"/>
      <c r="CX285" s="23"/>
      <c r="CY285" s="23"/>
      <c r="CZ285" s="23"/>
      <c r="DA285" s="23"/>
      <c r="DB285" s="23"/>
      <c r="DC285" s="23"/>
      <c r="DD285" s="23"/>
      <c r="DE285" s="23"/>
      <c r="DF285" s="23"/>
      <c r="DG285" s="23"/>
      <c r="DH285" s="23"/>
      <c r="DI285" s="23"/>
      <c r="DJ285" s="23"/>
      <c r="DK285" s="23"/>
      <c r="DL285" s="23"/>
      <c r="DM285" s="23"/>
      <c r="DN285" s="23"/>
      <c r="DO285" s="23"/>
      <c r="DP285" s="23"/>
      <c r="DQ285" s="23"/>
      <c r="DR285" s="23"/>
      <c r="DS285" s="23"/>
      <c r="DT285" s="23"/>
      <c r="DU285" s="23"/>
      <c r="DV285" s="23"/>
      <c r="DW285" s="23"/>
      <c r="DX285" s="23"/>
      <c r="DY285" s="23"/>
      <c r="DZ285" s="23"/>
      <c r="EA285" s="23"/>
    </row>
    <row r="286" spans="1:131">
      <c r="A286" s="23"/>
      <c r="B286" s="23" t="s">
        <v>764</v>
      </c>
      <c r="C286" s="44">
        <v>533.21545392785174</v>
      </c>
      <c r="D286" s="44">
        <v>931.32465896471331</v>
      </c>
      <c r="E286" s="44">
        <v>186.26493179294266</v>
      </c>
      <c r="F286" s="44">
        <v>1117.589590757656</v>
      </c>
      <c r="G286" s="44">
        <v>1424.3184825682822</v>
      </c>
      <c r="H286" s="44">
        <v>-6171.3879968174733</v>
      </c>
      <c r="I286" s="44">
        <v>18360.467129975084</v>
      </c>
      <c r="J286" s="44">
        <v>99.197555697376387</v>
      </c>
      <c r="K286" s="44">
        <v>223.46292122038426</v>
      </c>
      <c r="L286" s="257">
        <v>0.2153123277073643</v>
      </c>
      <c r="M286" s="44">
        <v>-93.47553640831741</v>
      </c>
      <c r="N286" s="80">
        <v>35.148511970730155</v>
      </c>
      <c r="O286" s="80">
        <v>32.710238208115214</v>
      </c>
      <c r="P286" s="80">
        <v>37.163030662137622</v>
      </c>
      <c r="Q286" s="80">
        <v>33.645955294675339</v>
      </c>
      <c r="R286" s="80">
        <v>33.896184651872836</v>
      </c>
      <c r="S286" s="80">
        <v>32.148798229875432</v>
      </c>
      <c r="T286" s="80">
        <v>30.155000420066216</v>
      </c>
      <c r="U286" s="80">
        <v>32.478094597152868</v>
      </c>
      <c r="V286" s="80">
        <v>31.338989133603313</v>
      </c>
      <c r="W286" s="80">
        <v>36.81644659773049</v>
      </c>
      <c r="X286" s="80">
        <v>33.055991954312532</v>
      </c>
      <c r="Y286" s="80">
        <v>34.182261737122879</v>
      </c>
      <c r="Z286" s="80"/>
      <c r="AA286" s="80">
        <v>11.48172521607736</v>
      </c>
      <c r="AB286" s="80">
        <v>10.190056645638164</v>
      </c>
      <c r="AC286" s="80">
        <v>10.426973385764173</v>
      </c>
      <c r="AD286" s="80">
        <v>11.051996597952105</v>
      </c>
      <c r="AE286" s="80">
        <v>10.972879731017541</v>
      </c>
      <c r="AF286" s="80">
        <v>10.099981500298107</v>
      </c>
      <c r="AG286" s="80">
        <v>11.005796276358165</v>
      </c>
      <c r="AH286" s="80">
        <v>10.07753290835638</v>
      </c>
      <c r="AI286" s="80">
        <v>11.578408682291284</v>
      </c>
      <c r="AJ286" s="80">
        <v>10.801507138129148</v>
      </c>
      <c r="AK286" s="80">
        <v>11.154882600216558</v>
      </c>
      <c r="AL286" s="80">
        <v>11.634209788357749</v>
      </c>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44"/>
      <c r="BJ286" s="44"/>
      <c r="BK286" s="44"/>
      <c r="BL286" s="44"/>
      <c r="BM286" s="44"/>
      <c r="BN286" s="44"/>
      <c r="BO286" s="44"/>
      <c r="BP286" s="44"/>
      <c r="BQ286" s="44"/>
      <c r="BR286" s="44"/>
      <c r="BS286" s="44"/>
      <c r="BT286" s="44"/>
      <c r="BU286" s="44"/>
      <c r="BV286" s="44"/>
      <c r="BW286" s="44"/>
      <c r="BX286" s="44"/>
      <c r="BY286" s="44"/>
      <c r="BZ286" s="44"/>
      <c r="CA286" s="44"/>
      <c r="CB286" s="44"/>
      <c r="CC286" s="44"/>
      <c r="CD286" s="44"/>
      <c r="CE286" s="44"/>
      <c r="CF286" s="44"/>
      <c r="CG286" s="44"/>
      <c r="CH286" s="44"/>
      <c r="CI286" s="44"/>
      <c r="CJ286" s="44"/>
      <c r="CK286" s="44"/>
      <c r="CL286" s="44"/>
      <c r="CM286" s="44"/>
      <c r="CN286" s="44"/>
      <c r="CO286" s="44"/>
      <c r="CP286" s="44"/>
      <c r="CQ286" s="44"/>
      <c r="CR286" s="44"/>
      <c r="CS286" s="44"/>
      <c r="CT286" s="44"/>
      <c r="CU286" s="44"/>
      <c r="CV286" s="44"/>
      <c r="CW286" s="44"/>
      <c r="CX286" s="23"/>
      <c r="CY286" s="23"/>
      <c r="CZ286" s="23"/>
      <c r="DA286" s="23"/>
      <c r="DB286" s="23"/>
      <c r="DC286" s="23"/>
      <c r="DD286" s="23"/>
      <c r="DE286" s="23"/>
      <c r="DF286" s="23"/>
      <c r="DG286" s="23"/>
      <c r="DH286" s="23"/>
      <c r="DI286" s="23"/>
      <c r="DJ286" s="23"/>
      <c r="DK286" s="23"/>
      <c r="DL286" s="23"/>
      <c r="DM286" s="23"/>
      <c r="DN286" s="23"/>
      <c r="DO286" s="23"/>
      <c r="DP286" s="23"/>
      <c r="DQ286" s="23"/>
      <c r="DR286" s="23"/>
      <c r="DS286" s="23"/>
      <c r="DT286" s="23"/>
      <c r="DU286" s="23"/>
      <c r="DV286" s="23"/>
      <c r="DW286" s="23"/>
      <c r="DX286" s="23"/>
      <c r="DY286" s="23"/>
      <c r="DZ286" s="23"/>
      <c r="EA286" s="23"/>
    </row>
    <row r="287" spans="1:131">
      <c r="A287" s="23"/>
      <c r="B287" s="23"/>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44"/>
      <c r="BJ287" s="44"/>
      <c r="BK287" s="44"/>
      <c r="BL287" s="44"/>
      <c r="BM287" s="44"/>
      <c r="BN287" s="44"/>
      <c r="BO287" s="44"/>
      <c r="BP287" s="44"/>
      <c r="BQ287" s="44"/>
      <c r="BR287" s="44"/>
      <c r="BS287" s="44"/>
      <c r="BT287" s="44"/>
      <c r="BU287" s="44"/>
      <c r="BV287" s="44"/>
      <c r="BW287" s="44"/>
      <c r="BX287" s="44"/>
      <c r="BY287" s="44"/>
      <c r="BZ287" s="44"/>
      <c r="CA287" s="44"/>
      <c r="CB287" s="44"/>
      <c r="CC287" s="44"/>
      <c r="CD287" s="44"/>
      <c r="CE287" s="44"/>
      <c r="CF287" s="44"/>
      <c r="CG287" s="44"/>
      <c r="CH287" s="44"/>
      <c r="CI287" s="44"/>
      <c r="CJ287" s="44"/>
      <c r="CK287" s="44"/>
      <c r="CL287" s="44"/>
      <c r="CM287" s="44"/>
      <c r="CN287" s="44"/>
      <c r="CO287" s="44"/>
      <c r="CP287" s="44"/>
      <c r="CQ287" s="44"/>
      <c r="CR287" s="44"/>
      <c r="CS287" s="44"/>
      <c r="CT287" s="44"/>
      <c r="CU287" s="44"/>
      <c r="CV287" s="44"/>
      <c r="CW287" s="44"/>
      <c r="CX287" s="23"/>
      <c r="CY287" s="23"/>
      <c r="CZ287" s="23"/>
      <c r="DA287" s="23"/>
      <c r="DB287" s="23"/>
      <c r="DC287" s="23"/>
      <c r="DD287" s="23"/>
      <c r="DE287" s="23"/>
      <c r="DF287" s="23"/>
      <c r="DG287" s="23"/>
      <c r="DH287" s="23"/>
      <c r="DI287" s="23"/>
      <c r="DJ287" s="23"/>
      <c r="DK287" s="23"/>
      <c r="DL287" s="23"/>
      <c r="DM287" s="23"/>
      <c r="DN287" s="23"/>
      <c r="DO287" s="23"/>
      <c r="DP287" s="23"/>
      <c r="DQ287" s="23"/>
      <c r="DR287" s="23"/>
      <c r="DS287" s="23"/>
      <c r="DT287" s="23"/>
      <c r="DU287" s="23"/>
      <c r="DV287" s="23"/>
      <c r="DW287" s="23"/>
      <c r="DX287" s="23"/>
      <c r="DY287" s="23"/>
      <c r="DZ287" s="23"/>
      <c r="EA287" s="23"/>
    </row>
    <row r="288" spans="1:131">
      <c r="A288" s="23"/>
      <c r="B288" s="23"/>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44"/>
      <c r="BJ288" s="44"/>
      <c r="BK288" s="44"/>
      <c r="BL288" s="44"/>
      <c r="BM288" s="44"/>
      <c r="BN288" s="44"/>
      <c r="BO288" s="44"/>
      <c r="BP288" s="44"/>
      <c r="BQ288" s="44"/>
      <c r="BR288" s="44"/>
      <c r="BS288" s="44"/>
      <c r="BT288" s="44"/>
      <c r="BU288" s="44"/>
      <c r="BV288" s="44"/>
      <c r="BW288" s="44"/>
      <c r="BX288" s="44"/>
      <c r="BY288" s="44"/>
      <c r="BZ288" s="44"/>
      <c r="CA288" s="44"/>
      <c r="CB288" s="44"/>
      <c r="CC288" s="44"/>
      <c r="CD288" s="44"/>
      <c r="CE288" s="44"/>
      <c r="CF288" s="44"/>
      <c r="CG288" s="44"/>
      <c r="CH288" s="44"/>
      <c r="CI288" s="44"/>
      <c r="CJ288" s="44"/>
      <c r="CK288" s="44"/>
      <c r="CL288" s="44"/>
      <c r="CM288" s="44"/>
      <c r="CN288" s="44"/>
      <c r="CO288" s="44"/>
      <c r="CP288" s="44"/>
      <c r="CQ288" s="44"/>
      <c r="CR288" s="44"/>
      <c r="CS288" s="44"/>
      <c r="CT288" s="44"/>
      <c r="CU288" s="44"/>
      <c r="CV288" s="44"/>
      <c r="CW288" s="44"/>
      <c r="CX288" s="23"/>
      <c r="CY288" s="23"/>
      <c r="CZ288" s="23"/>
      <c r="DA288" s="23"/>
      <c r="DB288" s="23"/>
      <c r="DC288" s="23"/>
      <c r="DD288" s="23"/>
      <c r="DE288" s="23"/>
      <c r="DF288" s="23"/>
      <c r="DG288" s="23"/>
      <c r="DH288" s="23"/>
      <c r="DI288" s="23"/>
      <c r="DJ288" s="23"/>
      <c r="DK288" s="23"/>
      <c r="DL288" s="23"/>
      <c r="DM288" s="23"/>
      <c r="DN288" s="23"/>
      <c r="DO288" s="23"/>
      <c r="DP288" s="23"/>
      <c r="DQ288" s="23"/>
      <c r="DR288" s="23"/>
      <c r="DS288" s="23"/>
      <c r="DT288" s="23"/>
      <c r="DU288" s="23"/>
      <c r="DV288" s="23"/>
      <c r="DW288" s="23"/>
      <c r="DX288" s="23"/>
      <c r="DY288" s="23"/>
      <c r="DZ288" s="23"/>
      <c r="EA288" s="23"/>
    </row>
    <row r="289" spans="1:131" ht="13.5" thickBot="1">
      <c r="A289" s="251" t="s">
        <v>563</v>
      </c>
      <c r="B289" s="252"/>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44"/>
      <c r="BJ289" s="44"/>
      <c r="BK289" s="44"/>
      <c r="BL289" s="44"/>
      <c r="BM289" s="44"/>
      <c r="BN289" s="44"/>
      <c r="BO289" s="44"/>
      <c r="BP289" s="44"/>
      <c r="BQ289" s="44"/>
      <c r="BR289" s="44"/>
      <c r="BS289" s="44"/>
      <c r="BT289" s="44"/>
      <c r="BU289" s="44"/>
      <c r="BV289" s="44"/>
      <c r="BW289" s="44"/>
      <c r="BX289" s="44"/>
      <c r="BY289" s="44"/>
      <c r="BZ289" s="44"/>
      <c r="CA289" s="44"/>
      <c r="CB289" s="44"/>
      <c r="CC289" s="44"/>
      <c r="CD289" s="44"/>
      <c r="CE289" s="44"/>
      <c r="CF289" s="44"/>
      <c r="CG289" s="44"/>
      <c r="CH289" s="44"/>
      <c r="CI289" s="44"/>
      <c r="CJ289" s="44"/>
      <c r="CK289" s="44"/>
      <c r="CL289" s="44"/>
      <c r="CM289" s="44"/>
      <c r="CN289" s="44"/>
      <c r="CO289" s="44"/>
      <c r="CP289" s="44"/>
      <c r="CQ289" s="44"/>
      <c r="CR289" s="44"/>
      <c r="CS289" s="44"/>
      <c r="CT289" s="44"/>
      <c r="CU289" s="44"/>
      <c r="CV289" s="44"/>
      <c r="CW289" s="44"/>
      <c r="CX289" s="23"/>
      <c r="CY289" s="23"/>
      <c r="CZ289" s="23"/>
      <c r="DA289" s="23"/>
      <c r="DB289" s="23"/>
      <c r="DC289" s="23"/>
      <c r="DD289" s="23"/>
      <c r="DE289" s="23"/>
      <c r="DF289" s="23"/>
      <c r="DG289" s="23"/>
      <c r="DH289" s="23"/>
      <c r="DI289" s="23"/>
      <c r="DJ289" s="23"/>
      <c r="DK289" s="23"/>
      <c r="DL289" s="23"/>
      <c r="DM289" s="23"/>
      <c r="DN289" s="23"/>
      <c r="DO289" s="23"/>
      <c r="DP289" s="23"/>
      <c r="DQ289" s="23"/>
      <c r="DR289" s="23"/>
      <c r="DS289" s="23"/>
      <c r="DT289" s="23"/>
      <c r="DU289" s="23"/>
      <c r="DV289" s="23"/>
      <c r="DW289" s="23"/>
      <c r="DX289" s="23"/>
      <c r="DY289" s="23"/>
      <c r="DZ289" s="23"/>
      <c r="EA289" s="23"/>
    </row>
    <row r="290" spans="1:131" ht="13.5" thickBot="1">
      <c r="A290" s="253"/>
      <c r="B290" s="254"/>
      <c r="C290" s="119"/>
      <c r="D290" s="119"/>
      <c r="E290" s="119"/>
      <c r="F290" s="119"/>
      <c r="G290" s="119"/>
      <c r="H290" s="119"/>
      <c r="I290" s="119"/>
      <c r="J290" s="119"/>
      <c r="K290" s="119"/>
      <c r="L290" s="119"/>
      <c r="M290" s="119"/>
      <c r="N290" s="119"/>
      <c r="O290" s="116" t="s">
        <v>225</v>
      </c>
      <c r="P290" s="117"/>
      <c r="Q290" s="117"/>
      <c r="R290" s="117"/>
      <c r="S290" s="117"/>
      <c r="T290" s="117"/>
      <c r="U290" s="117"/>
      <c r="V290" s="117"/>
      <c r="W290" s="117"/>
      <c r="X290" s="117"/>
      <c r="Y290" s="117"/>
      <c r="Z290" s="118"/>
      <c r="AA290" s="119"/>
      <c r="AB290" s="116" t="s">
        <v>226</v>
      </c>
      <c r="AC290" s="117"/>
      <c r="AD290" s="117"/>
      <c r="AE290" s="117"/>
      <c r="AF290" s="117"/>
      <c r="AG290" s="117"/>
      <c r="AH290" s="117"/>
      <c r="AI290" s="117"/>
      <c r="AJ290" s="117"/>
      <c r="AK290" s="117"/>
      <c r="AL290" s="117"/>
      <c r="AM290" s="118"/>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44"/>
      <c r="BJ290" s="44"/>
      <c r="BK290" s="44"/>
      <c r="BL290" s="44"/>
      <c r="BM290" s="44"/>
      <c r="BN290" s="44"/>
      <c r="BO290" s="44"/>
      <c r="BP290" s="44"/>
      <c r="BQ290" s="44"/>
      <c r="BR290" s="44"/>
      <c r="BS290" s="44"/>
      <c r="BT290" s="44"/>
      <c r="BU290" s="44"/>
      <c r="BV290" s="44"/>
      <c r="BW290" s="44"/>
      <c r="BX290" s="44"/>
      <c r="BY290" s="44"/>
      <c r="BZ290" s="44"/>
      <c r="CA290" s="44"/>
      <c r="CB290" s="44"/>
      <c r="CC290" s="44"/>
      <c r="CD290" s="44"/>
      <c r="CE290" s="44"/>
      <c r="CF290" s="44"/>
      <c r="CG290" s="44"/>
      <c r="CH290" s="44"/>
      <c r="CI290" s="44"/>
      <c r="CJ290" s="44"/>
      <c r="CK290" s="44"/>
      <c r="CL290" s="44"/>
      <c r="CM290" s="44"/>
      <c r="CN290" s="44"/>
      <c r="CO290" s="44"/>
      <c r="CP290" s="44"/>
      <c r="CQ290" s="44"/>
      <c r="CR290" s="44"/>
      <c r="CS290" s="44"/>
      <c r="CT290" s="44"/>
      <c r="CU290" s="44"/>
      <c r="CV290" s="44"/>
      <c r="CW290" s="44"/>
      <c r="CX290" s="23"/>
      <c r="CY290" s="23"/>
      <c r="CZ290" s="23"/>
      <c r="DA290" s="23"/>
      <c r="DB290" s="23"/>
      <c r="DC290" s="23"/>
      <c r="DD290" s="23"/>
      <c r="DE290" s="23"/>
      <c r="DF290" s="23"/>
      <c r="DG290" s="23"/>
      <c r="DH290" s="23"/>
      <c r="DI290" s="23"/>
      <c r="DJ290" s="23"/>
      <c r="DK290" s="23"/>
      <c r="DL290" s="23"/>
      <c r="DM290" s="23"/>
      <c r="DN290" s="23"/>
      <c r="DO290" s="23"/>
      <c r="DP290" s="23"/>
      <c r="DQ290" s="23"/>
      <c r="DR290" s="23"/>
      <c r="DS290" s="23"/>
      <c r="DT290" s="23"/>
      <c r="DU290" s="23"/>
      <c r="DV290" s="23"/>
      <c r="DW290" s="23"/>
      <c r="DX290" s="23"/>
      <c r="DY290" s="23"/>
      <c r="DZ290" s="23"/>
      <c r="EA290" s="23"/>
    </row>
    <row r="291" spans="1:131" ht="102">
      <c r="A291" s="255" t="s">
        <v>564</v>
      </c>
      <c r="B291" s="256" t="s">
        <v>565</v>
      </c>
      <c r="C291" s="121" t="s">
        <v>84</v>
      </c>
      <c r="D291" s="121" t="s">
        <v>566</v>
      </c>
      <c r="E291" s="121" t="s">
        <v>567</v>
      </c>
      <c r="F291" s="121" t="s">
        <v>568</v>
      </c>
      <c r="G291" s="121" t="s">
        <v>569</v>
      </c>
      <c r="H291" s="121" t="s">
        <v>570</v>
      </c>
      <c r="I291" s="121" t="s">
        <v>571</v>
      </c>
      <c r="J291" s="121" t="s">
        <v>572</v>
      </c>
      <c r="K291" s="121" t="s">
        <v>83</v>
      </c>
      <c r="L291" s="121" t="s">
        <v>573</v>
      </c>
      <c r="M291" s="121" t="s">
        <v>574</v>
      </c>
      <c r="N291" s="121" t="s">
        <v>227</v>
      </c>
      <c r="O291" s="121" t="s">
        <v>228</v>
      </c>
      <c r="P291" s="121" t="s">
        <v>229</v>
      </c>
      <c r="Q291" s="121" t="s">
        <v>230</v>
      </c>
      <c r="R291" s="121" t="s">
        <v>231</v>
      </c>
      <c r="S291" s="121" t="s">
        <v>232</v>
      </c>
      <c r="T291" s="121" t="s">
        <v>233</v>
      </c>
      <c r="U291" s="121" t="s">
        <v>234</v>
      </c>
      <c r="V291" s="121" t="s">
        <v>235</v>
      </c>
      <c r="W291" s="121" t="s">
        <v>236</v>
      </c>
      <c r="X291" s="121" t="s">
        <v>237</v>
      </c>
      <c r="Y291" s="121" t="s">
        <v>238</v>
      </c>
      <c r="Z291" s="121" t="s">
        <v>239</v>
      </c>
      <c r="AA291" s="121"/>
      <c r="AB291" s="121" t="s">
        <v>228</v>
      </c>
      <c r="AC291" s="121" t="s">
        <v>229</v>
      </c>
      <c r="AD291" s="121" t="s">
        <v>230</v>
      </c>
      <c r="AE291" s="121" t="s">
        <v>231</v>
      </c>
      <c r="AF291" s="121" t="s">
        <v>232</v>
      </c>
      <c r="AG291" s="121" t="s">
        <v>233</v>
      </c>
      <c r="AH291" s="121" t="s">
        <v>234</v>
      </c>
      <c r="AI291" s="121" t="s">
        <v>235</v>
      </c>
      <c r="AJ291" s="121" t="s">
        <v>236</v>
      </c>
      <c r="AK291" s="121" t="s">
        <v>237</v>
      </c>
      <c r="AL291" s="121" t="s">
        <v>238</v>
      </c>
      <c r="AM291" s="121" t="s">
        <v>239</v>
      </c>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44"/>
      <c r="BJ291" s="44"/>
      <c r="BK291" s="44"/>
      <c r="BL291" s="44"/>
      <c r="BM291" s="44"/>
      <c r="BN291" s="44"/>
      <c r="BO291" s="44"/>
      <c r="BP291" s="44"/>
      <c r="BQ291" s="44"/>
      <c r="BR291" s="44"/>
      <c r="BS291" s="44"/>
      <c r="BT291" s="44"/>
      <c r="BU291" s="44"/>
      <c r="BV291" s="44"/>
      <c r="BW291" s="44"/>
      <c r="BX291" s="44"/>
      <c r="BY291" s="44"/>
      <c r="BZ291" s="44"/>
      <c r="CA291" s="44"/>
      <c r="CB291" s="44"/>
      <c r="CC291" s="44"/>
      <c r="CD291" s="44"/>
      <c r="CE291" s="44"/>
      <c r="CF291" s="44"/>
      <c r="CG291" s="44"/>
      <c r="CH291" s="44"/>
      <c r="CI291" s="44"/>
      <c r="CJ291" s="44"/>
      <c r="CK291" s="44"/>
      <c r="CL291" s="44"/>
      <c r="CM291" s="44"/>
      <c r="CN291" s="44"/>
      <c r="CO291" s="44"/>
      <c r="CP291" s="44"/>
      <c r="CQ291" s="44"/>
      <c r="CR291" s="44"/>
      <c r="CS291" s="44"/>
      <c r="CT291" s="44"/>
      <c r="CU291" s="44"/>
      <c r="CV291" s="44"/>
      <c r="CW291" s="44"/>
      <c r="CX291" s="23"/>
      <c r="CY291" s="23"/>
      <c r="CZ291" s="23"/>
      <c r="DA291" s="23"/>
      <c r="DB291" s="23"/>
      <c r="DC291" s="23"/>
      <c r="DD291" s="23"/>
      <c r="DE291" s="23"/>
      <c r="DF291" s="23"/>
      <c r="DG291" s="23"/>
      <c r="DH291" s="23"/>
      <c r="DI291" s="23"/>
      <c r="DJ291" s="23"/>
      <c r="DK291" s="23"/>
      <c r="DL291" s="23"/>
      <c r="DM291" s="23"/>
      <c r="DN291" s="23"/>
      <c r="DO291" s="23"/>
      <c r="DP291" s="23"/>
      <c r="DQ291" s="23"/>
      <c r="DR291" s="23"/>
      <c r="DS291" s="23"/>
      <c r="DT291" s="23"/>
      <c r="DU291" s="23"/>
      <c r="DV291" s="23"/>
      <c r="DW291" s="23"/>
      <c r="DX291" s="23"/>
      <c r="DY291" s="23"/>
      <c r="DZ291" s="23"/>
      <c r="EA291" s="23"/>
    </row>
    <row r="292" spans="1:131">
      <c r="A292" s="23" t="s">
        <v>782</v>
      </c>
      <c r="B292" s="23"/>
      <c r="C292" s="80">
        <v>458.17514534455051</v>
      </c>
      <c r="D292" s="80">
        <v>341.07502876871905</v>
      </c>
      <c r="E292" s="80">
        <v>68.21500575374381</v>
      </c>
      <c r="F292" s="80">
        <v>409.29003452246286</v>
      </c>
      <c r="G292" s="80">
        <v>521.62203882566951</v>
      </c>
      <c r="H292" s="80">
        <v>236.37506459989197</v>
      </c>
      <c r="I292" s="80">
        <v>7825.3496263324068</v>
      </c>
      <c r="J292" s="80">
        <v>37.524054487673425</v>
      </c>
      <c r="K292" s="80">
        <v>84.006120589620707</v>
      </c>
      <c r="L292" s="257">
        <v>0.51058645400856828</v>
      </c>
      <c r="M292" s="80">
        <v>3.3850244887762164</v>
      </c>
      <c r="N292" s="80">
        <v>7.7434611809118828E-2</v>
      </c>
      <c r="O292" s="80">
        <v>27.909349937165857</v>
      </c>
      <c r="P292" s="80">
        <v>25.766216915733562</v>
      </c>
      <c r="Q292" s="80">
        <v>29.540976170901079</v>
      </c>
      <c r="R292" s="80">
        <v>27.343182805656895</v>
      </c>
      <c r="S292" s="80">
        <v>27.704753926952954</v>
      </c>
      <c r="T292" s="80">
        <v>27.710787883447619</v>
      </c>
      <c r="U292" s="80">
        <v>27.123031489901336</v>
      </c>
      <c r="V292" s="80">
        <v>28.986784271605796</v>
      </c>
      <c r="W292" s="80">
        <v>25.78928074851488</v>
      </c>
      <c r="X292" s="80">
        <v>28.848205551732626</v>
      </c>
      <c r="Y292" s="80">
        <v>26.007335425346895</v>
      </c>
      <c r="Z292" s="80">
        <v>27.278241691952065</v>
      </c>
      <c r="AA292" s="80"/>
      <c r="AB292" s="80">
        <v>11.109594401792602</v>
      </c>
      <c r="AC292" s="80">
        <v>9.8484069746709224</v>
      </c>
      <c r="AD292" s="80">
        <v>9.9814136500677897</v>
      </c>
      <c r="AE292" s="80">
        <v>10.725827314839439</v>
      </c>
      <c r="AF292" s="80">
        <v>10.859961584471121</v>
      </c>
      <c r="AG292" s="80">
        <v>10.248373716988802</v>
      </c>
      <c r="AH292" s="80">
        <v>11.524944979239271</v>
      </c>
      <c r="AI292" s="80">
        <v>10.395543119281752</v>
      </c>
      <c r="AJ292" s="80">
        <v>11.412240890228164</v>
      </c>
      <c r="AK292" s="80">
        <v>10.245441104332173</v>
      </c>
      <c r="AL292" s="80">
        <v>10.702784005656454</v>
      </c>
      <c r="AM292" s="44">
        <v>11.112466784070469</v>
      </c>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44"/>
      <c r="BJ292" s="44"/>
      <c r="BK292" s="44"/>
      <c r="BL292" s="44"/>
      <c r="BM292" s="44"/>
      <c r="BN292" s="44"/>
      <c r="BO292" s="44"/>
      <c r="BP292" s="44"/>
      <c r="BQ292" s="44"/>
      <c r="BR292" s="44"/>
      <c r="BS292" s="44"/>
      <c r="BT292" s="44"/>
      <c r="BU292" s="44"/>
      <c r="BV292" s="44"/>
      <c r="BW292" s="44"/>
      <c r="BX292" s="44"/>
      <c r="BY292" s="44"/>
      <c r="BZ292" s="44"/>
      <c r="CA292" s="44"/>
      <c r="CB292" s="44"/>
      <c r="CC292" s="44"/>
      <c r="CD292" s="44"/>
      <c r="CE292" s="44"/>
      <c r="CF292" s="44"/>
      <c r="CG292" s="44"/>
      <c r="CH292" s="44"/>
      <c r="CI292" s="44"/>
      <c r="CJ292" s="44"/>
      <c r="CK292" s="44"/>
      <c r="CL292" s="44"/>
      <c r="CM292" s="44"/>
      <c r="CN292" s="44"/>
      <c r="CO292" s="44"/>
      <c r="CP292" s="44"/>
      <c r="CQ292" s="44"/>
      <c r="CR292" s="44"/>
      <c r="CS292" s="44"/>
      <c r="CT292" s="44"/>
      <c r="CU292" s="44"/>
      <c r="CV292" s="44"/>
      <c r="CW292" s="44"/>
      <c r="CX292" s="23"/>
      <c r="CY292" s="23"/>
      <c r="CZ292" s="23"/>
      <c r="DA292" s="23"/>
      <c r="DB292" s="23"/>
      <c r="DC292" s="23"/>
      <c r="DD292" s="23"/>
      <c r="DE292" s="23"/>
      <c r="DF292" s="23"/>
      <c r="DG292" s="23"/>
      <c r="DH292" s="23"/>
      <c r="DI292" s="23"/>
      <c r="DJ292" s="23"/>
      <c r="DK292" s="23"/>
      <c r="DL292" s="23"/>
      <c r="DM292" s="23"/>
      <c r="DN292" s="23"/>
      <c r="DO292" s="23"/>
      <c r="DP292" s="23"/>
      <c r="DQ292" s="23"/>
      <c r="DR292" s="23"/>
      <c r="DS292" s="23"/>
      <c r="DT292" s="23"/>
      <c r="DU292" s="23"/>
      <c r="DV292" s="23"/>
      <c r="DW292" s="23"/>
      <c r="DX292" s="23"/>
      <c r="DY292" s="23"/>
      <c r="DZ292" s="23"/>
      <c r="EA292" s="23"/>
    </row>
    <row r="293" spans="1:131">
      <c r="A293" s="23" t="s">
        <v>783</v>
      </c>
      <c r="B293" s="23"/>
      <c r="C293" s="80">
        <v>458.17514534455051</v>
      </c>
      <c r="D293" s="80">
        <v>341.07502876871905</v>
      </c>
      <c r="E293" s="80">
        <v>68.21500575374381</v>
      </c>
      <c r="F293" s="80">
        <v>409.29003452246286</v>
      </c>
      <c r="G293" s="80">
        <v>521.62203882566951</v>
      </c>
      <c r="H293" s="80">
        <v>236.37506459989197</v>
      </c>
      <c r="I293" s="80">
        <v>7825.3496263324068</v>
      </c>
      <c r="J293" s="80">
        <v>37.524054487673425</v>
      </c>
      <c r="K293" s="80">
        <v>84.006120589620707</v>
      </c>
      <c r="L293" s="257">
        <v>0.51058645400856828</v>
      </c>
      <c r="M293" s="80">
        <v>3.3850244887762164</v>
      </c>
      <c r="N293" s="80">
        <v>7.7434611809118828E-2</v>
      </c>
      <c r="O293" s="80">
        <v>27.909349937165857</v>
      </c>
      <c r="P293" s="80">
        <v>25.766216915733562</v>
      </c>
      <c r="Q293" s="80">
        <v>29.540976170901079</v>
      </c>
      <c r="R293" s="80">
        <v>27.343182805656895</v>
      </c>
      <c r="S293" s="80">
        <v>27.704753926952954</v>
      </c>
      <c r="T293" s="80">
        <v>27.710787883447619</v>
      </c>
      <c r="U293" s="80">
        <v>27.123031489901336</v>
      </c>
      <c r="V293" s="80">
        <v>28.986784271605796</v>
      </c>
      <c r="W293" s="80">
        <v>25.78928074851488</v>
      </c>
      <c r="X293" s="80">
        <v>28.848205551732626</v>
      </c>
      <c r="Y293" s="80">
        <v>26.007335425346895</v>
      </c>
      <c r="Z293" s="80">
        <v>27.278241691952065</v>
      </c>
      <c r="AA293" s="80"/>
      <c r="AB293" s="80">
        <v>11.109594401792602</v>
      </c>
      <c r="AC293" s="80">
        <v>9.8484069746709224</v>
      </c>
      <c r="AD293" s="80">
        <v>9.9814136500677897</v>
      </c>
      <c r="AE293" s="80">
        <v>10.725827314839439</v>
      </c>
      <c r="AF293" s="80">
        <v>10.859961584471121</v>
      </c>
      <c r="AG293" s="80">
        <v>10.248373716988802</v>
      </c>
      <c r="AH293" s="80">
        <v>11.524944979239271</v>
      </c>
      <c r="AI293" s="80">
        <v>10.395543119281752</v>
      </c>
      <c r="AJ293" s="80">
        <v>11.412240890228164</v>
      </c>
      <c r="AK293" s="80">
        <v>10.245441104332173</v>
      </c>
      <c r="AL293" s="80">
        <v>10.702784005656454</v>
      </c>
      <c r="AM293" s="44">
        <v>11.112466784070469</v>
      </c>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44"/>
      <c r="BJ293" s="44"/>
      <c r="BK293" s="44"/>
      <c r="BL293" s="44"/>
      <c r="BM293" s="44"/>
      <c r="BN293" s="44"/>
      <c r="BO293" s="44"/>
      <c r="BP293" s="44"/>
      <c r="BQ293" s="44"/>
      <c r="BR293" s="44"/>
      <c r="BS293" s="44"/>
      <c r="BT293" s="44"/>
      <c r="BU293" s="44"/>
      <c r="BV293" s="44"/>
      <c r="BW293" s="44"/>
      <c r="BX293" s="44"/>
      <c r="BY293" s="44"/>
      <c r="BZ293" s="44"/>
      <c r="CA293" s="44"/>
      <c r="CB293" s="44"/>
      <c r="CC293" s="44"/>
      <c r="CD293" s="44"/>
      <c r="CE293" s="44"/>
      <c r="CF293" s="44"/>
      <c r="CG293" s="44"/>
      <c r="CH293" s="44"/>
      <c r="CI293" s="44"/>
      <c r="CJ293" s="44"/>
      <c r="CK293" s="44"/>
      <c r="CL293" s="44"/>
      <c r="CM293" s="44"/>
      <c r="CN293" s="44"/>
      <c r="CO293" s="44"/>
      <c r="CP293" s="44"/>
      <c r="CQ293" s="44"/>
      <c r="CR293" s="44"/>
      <c r="CS293" s="44"/>
      <c r="CT293" s="44"/>
      <c r="CU293" s="44"/>
      <c r="CV293" s="44"/>
      <c r="CW293" s="44"/>
      <c r="CX293" s="23"/>
      <c r="CY293" s="23"/>
      <c r="CZ293" s="23"/>
      <c r="DA293" s="23"/>
      <c r="DB293" s="23"/>
      <c r="DC293" s="23"/>
      <c r="DD293" s="23"/>
      <c r="DE293" s="23"/>
      <c r="DF293" s="23"/>
      <c r="DG293" s="23"/>
      <c r="DH293" s="23"/>
      <c r="DI293" s="23"/>
      <c r="DJ293" s="23"/>
      <c r="DK293" s="23"/>
      <c r="DL293" s="23"/>
      <c r="DM293" s="23"/>
      <c r="DN293" s="23"/>
      <c r="DO293" s="23"/>
      <c r="DP293" s="23"/>
      <c r="DQ293" s="23"/>
      <c r="DR293" s="23"/>
      <c r="DS293" s="23"/>
      <c r="DT293" s="23"/>
      <c r="DU293" s="23"/>
      <c r="DV293" s="23"/>
      <c r="DW293" s="23"/>
      <c r="DX293" s="23"/>
      <c r="DY293" s="23"/>
      <c r="DZ293" s="23"/>
      <c r="EA293" s="23"/>
    </row>
    <row r="294" spans="1:131">
      <c r="A294" s="23" t="s">
        <v>788</v>
      </c>
      <c r="B294" s="23"/>
      <c r="C294" s="80">
        <v>650.2033065530884</v>
      </c>
      <c r="D294" s="80">
        <v>562.77379746838631</v>
      </c>
      <c r="E294" s="80">
        <v>112.55475949367727</v>
      </c>
      <c r="F294" s="80">
        <v>675.32855696206354</v>
      </c>
      <c r="G294" s="80">
        <v>860.67636406235454</v>
      </c>
      <c r="H294" s="80">
        <v>361.09840861179168</v>
      </c>
      <c r="I294" s="80">
        <v>9098.5051896297173</v>
      </c>
      <c r="J294" s="80">
        <v>45.190242306944832</v>
      </c>
      <c r="K294" s="80">
        <v>94.732076498624807</v>
      </c>
      <c r="L294" s="257">
        <v>0.45809290627802507</v>
      </c>
      <c r="M294" s="80">
        <v>5.2093050594390062</v>
      </c>
      <c r="N294" s="80">
        <v>0.10988863353135776</v>
      </c>
      <c r="O294" s="80">
        <v>39.606582323984426</v>
      </c>
      <c r="P294" s="80">
        <v>36.565229707900272</v>
      </c>
      <c r="Q294" s="80">
        <v>41.922047889964901</v>
      </c>
      <c r="R294" s="80">
        <v>38.803125949911639</v>
      </c>
      <c r="S294" s="80">
        <v>39.316237018920006</v>
      </c>
      <c r="T294" s="80">
        <v>39.324799898212554</v>
      </c>
      <c r="U294" s="80">
        <v>38.490705874530569</v>
      </c>
      <c r="V294" s="80">
        <v>41.135585749781029</v>
      </c>
      <c r="W294" s="80">
        <v>36.597959943244931</v>
      </c>
      <c r="X294" s="80">
        <v>40.938926583968644</v>
      </c>
      <c r="Y294" s="80">
        <v>36.907404646490285</v>
      </c>
      <c r="Z294" s="80">
        <v>38.710967029264893</v>
      </c>
      <c r="AA294" s="80"/>
      <c r="AB294" s="80">
        <v>15.765794124596432</v>
      </c>
      <c r="AC294" s="80">
        <v>13.976023894522008</v>
      </c>
      <c r="AD294" s="80">
        <v>14.164775687401654</v>
      </c>
      <c r="AE294" s="80">
        <v>15.221184423658707</v>
      </c>
      <c r="AF294" s="80">
        <v>15.411536402640495</v>
      </c>
      <c r="AG294" s="80">
        <v>14.543622772393888</v>
      </c>
      <c r="AH294" s="80">
        <v>16.355224436516714</v>
      </c>
      <c r="AI294" s="80">
        <v>14.752473106085295</v>
      </c>
      <c r="AJ294" s="80">
        <v>16.195284352289821</v>
      </c>
      <c r="AK294" s="80">
        <v>14.539461057238549</v>
      </c>
      <c r="AL294" s="80">
        <v>15.188483313664113</v>
      </c>
      <c r="AM294" s="44">
        <v>15.769870365906616</v>
      </c>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44"/>
      <c r="BJ294" s="44"/>
      <c r="BK294" s="44"/>
      <c r="BL294" s="44"/>
      <c r="BM294" s="44"/>
      <c r="BN294" s="44"/>
      <c r="BO294" s="44"/>
      <c r="BP294" s="44"/>
      <c r="BQ294" s="44"/>
      <c r="BR294" s="44"/>
      <c r="BS294" s="44"/>
      <c r="BT294" s="44"/>
      <c r="BU294" s="44"/>
      <c r="BV294" s="44"/>
      <c r="BW294" s="44"/>
      <c r="BX294" s="44"/>
      <c r="BY294" s="44"/>
      <c r="BZ294" s="44"/>
      <c r="CA294" s="44"/>
      <c r="CB294" s="44"/>
      <c r="CC294" s="44"/>
      <c r="CD294" s="44"/>
      <c r="CE294" s="44"/>
      <c r="CF294" s="44"/>
      <c r="CG294" s="44"/>
      <c r="CH294" s="44"/>
      <c r="CI294" s="44"/>
      <c r="CJ294" s="44"/>
      <c r="CK294" s="44"/>
      <c r="CL294" s="44"/>
      <c r="CM294" s="44"/>
      <c r="CN294" s="44"/>
      <c r="CO294" s="44"/>
      <c r="CP294" s="44"/>
      <c r="CQ294" s="44"/>
      <c r="CR294" s="44"/>
      <c r="CS294" s="44"/>
      <c r="CT294" s="44"/>
      <c r="CU294" s="44"/>
      <c r="CV294" s="44"/>
      <c r="CW294" s="44"/>
      <c r="CX294" s="23"/>
      <c r="CY294" s="23"/>
      <c r="CZ294" s="23"/>
      <c r="DA294" s="23"/>
      <c r="DB294" s="23"/>
      <c r="DC294" s="23"/>
      <c r="DD294" s="23"/>
      <c r="DE294" s="23"/>
      <c r="DF294" s="23"/>
      <c r="DG294" s="23"/>
      <c r="DH294" s="23"/>
      <c r="DI294" s="23"/>
      <c r="DJ294" s="23"/>
      <c r="DK294" s="23"/>
      <c r="DL294" s="23"/>
      <c r="DM294" s="23"/>
      <c r="DN294" s="23"/>
      <c r="DO294" s="23"/>
      <c r="DP294" s="23"/>
      <c r="DQ294" s="23"/>
      <c r="DR294" s="23"/>
      <c r="DS294" s="23"/>
      <c r="DT294" s="23"/>
      <c r="DU294" s="23"/>
      <c r="DV294" s="23"/>
      <c r="DW294" s="23"/>
      <c r="DX294" s="23"/>
      <c r="DY294" s="23"/>
      <c r="DZ294" s="23"/>
      <c r="EA294" s="23"/>
    </row>
    <row r="295" spans="1:131">
      <c r="A295" s="23" t="s">
        <v>786</v>
      </c>
      <c r="B295" s="23"/>
      <c r="C295" s="80">
        <v>406.37706659568028</v>
      </c>
      <c r="D295" s="80">
        <v>341.07502876871905</v>
      </c>
      <c r="E295" s="80">
        <v>68.21500575374381</v>
      </c>
      <c r="F295" s="80">
        <v>409.29003452246286</v>
      </c>
      <c r="G295" s="80">
        <v>521.62203882566951</v>
      </c>
      <c r="H295" s="80">
        <v>202.73192833127513</v>
      </c>
      <c r="I295" s="80">
        <v>8822.7929111560916</v>
      </c>
      <c r="J295" s="80">
        <v>43.530066463716395</v>
      </c>
      <c r="K295" s="80">
        <v>95.93688058485823</v>
      </c>
      <c r="L295" s="257">
        <v>0.45286311911890842</v>
      </c>
      <c r="M295" s="80">
        <v>2.8929392234457456</v>
      </c>
      <c r="N295" s="80">
        <v>6.8680395957098614E-2</v>
      </c>
      <c r="O295" s="80">
        <v>24.754113952490272</v>
      </c>
      <c r="P295" s="80">
        <v>22.85326856743767</v>
      </c>
      <c r="Q295" s="80">
        <v>26.201279931228065</v>
      </c>
      <c r="R295" s="80">
        <v>24.251953718694779</v>
      </c>
      <c r="S295" s="80">
        <v>24.572648136825009</v>
      </c>
      <c r="T295" s="80">
        <v>24.577999936382849</v>
      </c>
      <c r="U295" s="80">
        <v>24.056691171581608</v>
      </c>
      <c r="V295" s="80">
        <v>25.709741093613147</v>
      </c>
      <c r="W295" s="80">
        <v>22.873724964528083</v>
      </c>
      <c r="X295" s="80">
        <v>25.586829114980404</v>
      </c>
      <c r="Y295" s="80">
        <v>23.067127904056431</v>
      </c>
      <c r="Z295" s="80">
        <v>24.19435439329056</v>
      </c>
      <c r="AA295" s="80"/>
      <c r="AB295" s="80">
        <v>9.8536213278727711</v>
      </c>
      <c r="AC295" s="80">
        <v>8.735014934076256</v>
      </c>
      <c r="AD295" s="80">
        <v>8.8529848046260344</v>
      </c>
      <c r="AE295" s="80">
        <v>9.5132402647866936</v>
      </c>
      <c r="AF295" s="80">
        <v>9.6322102516503101</v>
      </c>
      <c r="AG295" s="80">
        <v>9.0897642327461821</v>
      </c>
      <c r="AH295" s="80">
        <v>10.222015272822947</v>
      </c>
      <c r="AI295" s="80">
        <v>9.2202956913033098</v>
      </c>
      <c r="AJ295" s="80">
        <v>10.12205272018114</v>
      </c>
      <c r="AK295" s="80">
        <v>9.0871631607740948</v>
      </c>
      <c r="AL295" s="80">
        <v>9.4928020710400727</v>
      </c>
      <c r="AM295" s="44">
        <v>9.8561689786916364</v>
      </c>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44"/>
      <c r="BJ295" s="44"/>
      <c r="BK295" s="44"/>
      <c r="BL295" s="44"/>
      <c r="BM295" s="44"/>
      <c r="BN295" s="44"/>
      <c r="BO295" s="44"/>
      <c r="BP295" s="44"/>
      <c r="BQ295" s="44"/>
      <c r="BR295" s="44"/>
      <c r="BS295" s="44"/>
      <c r="BT295" s="44"/>
      <c r="BU295" s="44"/>
      <c r="BV295" s="44"/>
      <c r="BW295" s="44"/>
      <c r="BX295" s="44"/>
      <c r="BY295" s="44"/>
      <c r="BZ295" s="44"/>
      <c r="CA295" s="44"/>
      <c r="CB295" s="44"/>
      <c r="CC295" s="44"/>
      <c r="CD295" s="44"/>
      <c r="CE295" s="44"/>
      <c r="CF295" s="44"/>
      <c r="CG295" s="44"/>
      <c r="CH295" s="44"/>
      <c r="CI295" s="44"/>
      <c r="CJ295" s="44"/>
      <c r="CK295" s="44"/>
      <c r="CL295" s="44"/>
      <c r="CM295" s="44"/>
      <c r="CN295" s="44"/>
      <c r="CO295" s="44"/>
      <c r="CP295" s="44"/>
      <c r="CQ295" s="44"/>
      <c r="CR295" s="44"/>
      <c r="CS295" s="44"/>
      <c r="CT295" s="44"/>
      <c r="CU295" s="44"/>
      <c r="CV295" s="44"/>
      <c r="CW295" s="44"/>
      <c r="CX295" s="23"/>
      <c r="CY295" s="23"/>
      <c r="CZ295" s="23"/>
      <c r="DA295" s="23"/>
      <c r="DB295" s="23"/>
      <c r="DC295" s="23"/>
      <c r="DD295" s="23"/>
      <c r="DE295" s="23"/>
      <c r="DF295" s="23"/>
      <c r="DG295" s="23"/>
      <c r="DH295" s="23"/>
      <c r="DI295" s="23"/>
      <c r="DJ295" s="23"/>
      <c r="DK295" s="23"/>
      <c r="DL295" s="23"/>
      <c r="DM295" s="23"/>
      <c r="DN295" s="23"/>
      <c r="DO295" s="23"/>
      <c r="DP295" s="23"/>
      <c r="DQ295" s="23"/>
      <c r="DR295" s="23"/>
      <c r="DS295" s="23"/>
      <c r="DT295" s="23"/>
      <c r="DU295" s="23"/>
      <c r="DV295" s="23"/>
      <c r="DW295" s="23"/>
      <c r="DX295" s="23"/>
      <c r="DY295" s="23"/>
      <c r="DZ295" s="23"/>
      <c r="EA295" s="23"/>
    </row>
    <row r="296" spans="1:131">
      <c r="A296" s="23" t="s">
        <v>787</v>
      </c>
      <c r="B296" s="23"/>
      <c r="C296" s="80">
        <v>406.37706659568028</v>
      </c>
      <c r="D296" s="80">
        <v>341.07502876871905</v>
      </c>
      <c r="E296" s="80">
        <v>68.21500575374381</v>
      </c>
      <c r="F296" s="80">
        <v>409.29003452246286</v>
      </c>
      <c r="G296" s="80">
        <v>521.62203882566951</v>
      </c>
      <c r="H296" s="80">
        <v>202.73192833127513</v>
      </c>
      <c r="I296" s="80">
        <v>8822.7929111560916</v>
      </c>
      <c r="J296" s="80">
        <v>43.530066463716395</v>
      </c>
      <c r="K296" s="80">
        <v>95.93688058485823</v>
      </c>
      <c r="L296" s="257">
        <v>0.45286311911890842</v>
      </c>
      <c r="M296" s="80">
        <v>2.8929392234457456</v>
      </c>
      <c r="N296" s="80">
        <v>6.8680395957098614E-2</v>
      </c>
      <c r="O296" s="80">
        <v>24.754113952490272</v>
      </c>
      <c r="P296" s="80">
        <v>22.85326856743767</v>
      </c>
      <c r="Q296" s="80">
        <v>26.201279931228065</v>
      </c>
      <c r="R296" s="80">
        <v>24.251953718694779</v>
      </c>
      <c r="S296" s="80">
        <v>24.572648136825009</v>
      </c>
      <c r="T296" s="80">
        <v>24.577999936382849</v>
      </c>
      <c r="U296" s="80">
        <v>24.056691171581608</v>
      </c>
      <c r="V296" s="80">
        <v>25.709741093613147</v>
      </c>
      <c r="W296" s="80">
        <v>22.873724964528083</v>
      </c>
      <c r="X296" s="80">
        <v>25.586829114980404</v>
      </c>
      <c r="Y296" s="80">
        <v>23.067127904056431</v>
      </c>
      <c r="Z296" s="80">
        <v>24.19435439329056</v>
      </c>
      <c r="AA296" s="80"/>
      <c r="AB296" s="80">
        <v>9.8536213278727711</v>
      </c>
      <c r="AC296" s="80">
        <v>8.735014934076256</v>
      </c>
      <c r="AD296" s="80">
        <v>8.8529848046260344</v>
      </c>
      <c r="AE296" s="80">
        <v>9.5132402647866936</v>
      </c>
      <c r="AF296" s="80">
        <v>9.6322102516503101</v>
      </c>
      <c r="AG296" s="80">
        <v>9.0897642327461821</v>
      </c>
      <c r="AH296" s="80">
        <v>10.222015272822947</v>
      </c>
      <c r="AI296" s="80">
        <v>9.2202956913033098</v>
      </c>
      <c r="AJ296" s="80">
        <v>10.12205272018114</v>
      </c>
      <c r="AK296" s="80">
        <v>9.0871631607740948</v>
      </c>
      <c r="AL296" s="80">
        <v>9.4928020710400727</v>
      </c>
      <c r="AM296" s="44">
        <v>9.8561689786916364</v>
      </c>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44"/>
      <c r="BJ296" s="44"/>
      <c r="BK296" s="44"/>
      <c r="BL296" s="44"/>
      <c r="BM296" s="44"/>
      <c r="BN296" s="44"/>
      <c r="BO296" s="44"/>
      <c r="BP296" s="44"/>
      <c r="BQ296" s="44"/>
      <c r="BR296" s="44"/>
      <c r="BS296" s="44"/>
      <c r="BT296" s="44"/>
      <c r="BU296" s="44"/>
      <c r="BV296" s="44"/>
      <c r="BW296" s="44"/>
      <c r="BX296" s="44"/>
      <c r="BY296" s="44"/>
      <c r="BZ296" s="44"/>
      <c r="CA296" s="44"/>
      <c r="CB296" s="44"/>
      <c r="CC296" s="44"/>
      <c r="CD296" s="44"/>
      <c r="CE296" s="44"/>
      <c r="CF296" s="44"/>
      <c r="CG296" s="44"/>
      <c r="CH296" s="44"/>
      <c r="CI296" s="44"/>
      <c r="CJ296" s="44"/>
      <c r="CK296" s="44"/>
      <c r="CL296" s="44"/>
      <c r="CM296" s="44"/>
      <c r="CN296" s="44"/>
      <c r="CO296" s="44"/>
      <c r="CP296" s="44"/>
      <c r="CQ296" s="44"/>
      <c r="CR296" s="44"/>
      <c r="CS296" s="44"/>
      <c r="CT296" s="44"/>
      <c r="CU296" s="44"/>
      <c r="CV296" s="44"/>
      <c r="CW296" s="44"/>
      <c r="CX296" s="23"/>
      <c r="CY296" s="23"/>
      <c r="CZ296" s="23"/>
      <c r="DA296" s="23"/>
      <c r="DB296" s="23"/>
      <c r="DC296" s="23"/>
      <c r="DD296" s="23"/>
      <c r="DE296" s="23"/>
      <c r="DF296" s="23"/>
      <c r="DG296" s="23"/>
      <c r="DH296" s="23"/>
      <c r="DI296" s="23"/>
      <c r="DJ296" s="23"/>
      <c r="DK296" s="23"/>
      <c r="DL296" s="23"/>
      <c r="DM296" s="23"/>
      <c r="DN296" s="23"/>
      <c r="DO296" s="23"/>
      <c r="DP296" s="23"/>
      <c r="DQ296" s="23"/>
      <c r="DR296" s="23"/>
      <c r="DS296" s="23"/>
      <c r="DT296" s="23"/>
      <c r="DU296" s="23"/>
      <c r="DV296" s="23"/>
      <c r="DW296" s="23"/>
      <c r="DX296" s="23"/>
      <c r="DY296" s="23"/>
      <c r="DZ296" s="23"/>
      <c r="EA296" s="23"/>
    </row>
    <row r="297" spans="1:131">
      <c r="A297" s="23" t="s">
        <v>789</v>
      </c>
      <c r="B297" s="23"/>
      <c r="C297" s="80">
        <v>641.44520348237063</v>
      </c>
      <c r="D297" s="80">
        <v>562.77379746838631</v>
      </c>
      <c r="E297" s="80">
        <v>112.55475949367727</v>
      </c>
      <c r="F297" s="80">
        <v>675.32855696206354</v>
      </c>
      <c r="G297" s="80">
        <v>860.67636406235454</v>
      </c>
      <c r="H297" s="80">
        <v>355.40997262768326</v>
      </c>
      <c r="I297" s="80">
        <v>9222.7334881774786</v>
      </c>
      <c r="J297" s="80">
        <v>45.938271453256831</v>
      </c>
      <c r="K297" s="80">
        <v>96.156535194659156</v>
      </c>
      <c r="L297" s="257">
        <v>0.45192249027319648</v>
      </c>
      <c r="M297" s="80">
        <v>5.1261024855705859</v>
      </c>
      <c r="N297" s="80">
        <v>0.10840845653276636</v>
      </c>
      <c r="O297" s="80">
        <v>39.073089912032195</v>
      </c>
      <c r="P297" s="80">
        <v>36.072703682026983</v>
      </c>
      <c r="Q297" s="80">
        <v>41.357366639261507</v>
      </c>
      <c r="R297" s="80">
        <v>38.280455927919647</v>
      </c>
      <c r="S297" s="80">
        <v>38.786655497734131</v>
      </c>
      <c r="T297" s="80">
        <v>38.795103036826667</v>
      </c>
      <c r="U297" s="80">
        <v>37.972244085861867</v>
      </c>
      <c r="V297" s="80">
        <v>40.581497980248109</v>
      </c>
      <c r="W297" s="80">
        <v>36.104993047920829</v>
      </c>
      <c r="X297" s="80">
        <v>40.387487772425672</v>
      </c>
      <c r="Y297" s="80">
        <v>36.410269595485651</v>
      </c>
      <c r="Z297" s="80">
        <v>38.189538368732883</v>
      </c>
      <c r="AA297" s="80"/>
      <c r="AB297" s="80">
        <v>15.553432162509642</v>
      </c>
      <c r="AC297" s="80">
        <v>13.787769764539291</v>
      </c>
      <c r="AD297" s="80">
        <v>13.973979110094906</v>
      </c>
      <c r="AE297" s="80">
        <v>15.016158240775212</v>
      </c>
      <c r="AF297" s="80">
        <v>15.203946218259567</v>
      </c>
      <c r="AG297" s="80">
        <v>14.347723203784321</v>
      </c>
      <c r="AH297" s="80">
        <v>16.134922970934976</v>
      </c>
      <c r="AI297" s="80">
        <v>14.553760366994451</v>
      </c>
      <c r="AJ297" s="80">
        <v>15.977137246319428</v>
      </c>
      <c r="AK297" s="80">
        <v>14.34361754606504</v>
      </c>
      <c r="AL297" s="80">
        <v>14.983897607919035</v>
      </c>
      <c r="AM297" s="44">
        <v>15.557453497698656</v>
      </c>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44"/>
      <c r="BJ297" s="44"/>
      <c r="BK297" s="44"/>
      <c r="BL297" s="44"/>
      <c r="BM297" s="44"/>
      <c r="BN297" s="44"/>
      <c r="BO297" s="44"/>
      <c r="BP297" s="44"/>
      <c r="BQ297" s="44"/>
      <c r="BR297" s="44"/>
      <c r="BS297" s="44"/>
      <c r="BT297" s="44"/>
      <c r="BU297" s="44"/>
      <c r="BV297" s="44"/>
      <c r="BW297" s="44"/>
      <c r="BX297" s="44"/>
      <c r="BY297" s="44"/>
      <c r="BZ297" s="44"/>
      <c r="CA297" s="44"/>
      <c r="CB297" s="44"/>
      <c r="CC297" s="44"/>
      <c r="CD297" s="44"/>
      <c r="CE297" s="44"/>
      <c r="CF297" s="44"/>
      <c r="CG297" s="44"/>
      <c r="CH297" s="44"/>
      <c r="CI297" s="44"/>
      <c r="CJ297" s="44"/>
      <c r="CK297" s="44"/>
      <c r="CL297" s="44"/>
      <c r="CM297" s="44"/>
      <c r="CN297" s="44"/>
      <c r="CO297" s="44"/>
      <c r="CP297" s="44"/>
      <c r="CQ297" s="44"/>
      <c r="CR297" s="44"/>
      <c r="CS297" s="44"/>
      <c r="CT297" s="44"/>
      <c r="CU297" s="44"/>
      <c r="CV297" s="44"/>
      <c r="CW297" s="44"/>
      <c r="CX297" s="23"/>
      <c r="CY297" s="23"/>
      <c r="CZ297" s="23"/>
      <c r="DA297" s="23"/>
      <c r="DB297" s="23"/>
      <c r="DC297" s="23"/>
      <c r="DD297" s="23"/>
      <c r="DE297" s="23"/>
      <c r="DF297" s="23"/>
      <c r="DG297" s="23"/>
      <c r="DH297" s="23"/>
      <c r="DI297" s="23"/>
      <c r="DJ297" s="23"/>
      <c r="DK297" s="23"/>
      <c r="DL297" s="23"/>
      <c r="DM297" s="23"/>
      <c r="DN297" s="23"/>
      <c r="DO297" s="23"/>
      <c r="DP297" s="23"/>
      <c r="DQ297" s="23"/>
      <c r="DR297" s="23"/>
      <c r="DS297" s="23"/>
      <c r="DT297" s="23"/>
      <c r="DU297" s="23"/>
      <c r="DV297" s="23"/>
      <c r="DW297" s="23"/>
      <c r="DX297" s="23"/>
      <c r="DY297" s="23"/>
      <c r="DZ297" s="23"/>
      <c r="EA297" s="23"/>
    </row>
    <row r="298" spans="1:131">
      <c r="A298" s="23" t="s">
        <v>784</v>
      </c>
      <c r="B298" s="23"/>
      <c r="C298" s="80">
        <v>400.94925728417473</v>
      </c>
      <c r="D298" s="80">
        <v>341.07502876871905</v>
      </c>
      <c r="E298" s="80">
        <v>68.21500575374381</v>
      </c>
      <c r="F298" s="80">
        <v>409.29003452246286</v>
      </c>
      <c r="G298" s="80">
        <v>521.62203882566951</v>
      </c>
      <c r="H298" s="80">
        <v>193.37328450676108</v>
      </c>
      <c r="I298" s="80">
        <v>8942.2305622968615</v>
      </c>
      <c r="J298" s="80">
        <v>44.808374179150263</v>
      </c>
      <c r="K298" s="80">
        <v>98.54746043268986</v>
      </c>
      <c r="L298" s="257">
        <v>0.44006641118960987</v>
      </c>
      <c r="M298" s="80">
        <v>2.8413812807716812</v>
      </c>
      <c r="N298" s="80">
        <v>6.3814565609291204E-2</v>
      </c>
      <c r="O298" s="80">
        <v>24.880551757240323</v>
      </c>
      <c r="P298" s="80">
        <v>23.032005674099434</v>
      </c>
      <c r="Q298" s="80">
        <v>26.546733431145899</v>
      </c>
      <c r="R298" s="80">
        <v>24.08303252221679</v>
      </c>
      <c r="S298" s="80">
        <v>24.655786823169006</v>
      </c>
      <c r="T298" s="80">
        <v>24.6104362974758</v>
      </c>
      <c r="U298" s="80">
        <v>23.868083389094156</v>
      </c>
      <c r="V298" s="80">
        <v>25.814319742487513</v>
      </c>
      <c r="W298" s="80">
        <v>22.875048790515113</v>
      </c>
      <c r="X298" s="80">
        <v>25.82663817981825</v>
      </c>
      <c r="Y298" s="80">
        <v>23.406328734093599</v>
      </c>
      <c r="Z298" s="80">
        <v>24.229707830199658</v>
      </c>
      <c r="AA298" s="80"/>
      <c r="AB298" s="80">
        <v>9.4572837656524662</v>
      </c>
      <c r="AC298" s="80">
        <v>8.3261421673669371</v>
      </c>
      <c r="AD298" s="80">
        <v>8.061778716020477</v>
      </c>
      <c r="AE298" s="80">
        <v>8.916609553520729</v>
      </c>
      <c r="AF298" s="80">
        <v>9.0999940751797386</v>
      </c>
      <c r="AG298" s="80">
        <v>8.3085647210178326</v>
      </c>
      <c r="AH298" s="80">
        <v>9.7936518492945517</v>
      </c>
      <c r="AI298" s="80">
        <v>8.4670240092276732</v>
      </c>
      <c r="AJ298" s="80">
        <v>9.7132898040198299</v>
      </c>
      <c r="AK298" s="80">
        <v>8.3821488187925883</v>
      </c>
      <c r="AL298" s="80">
        <v>9.2046866347323331</v>
      </c>
      <c r="AM298" s="44">
        <v>9.3894099977940115</v>
      </c>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44"/>
      <c r="BJ298" s="44"/>
      <c r="BK298" s="44"/>
      <c r="BL298" s="44"/>
      <c r="BM298" s="44"/>
      <c r="BN298" s="44"/>
      <c r="BO298" s="44"/>
      <c r="BP298" s="44"/>
      <c r="BQ298" s="44"/>
      <c r="BR298" s="44"/>
      <c r="BS298" s="44"/>
      <c r="BT298" s="44"/>
      <c r="BU298" s="44"/>
      <c r="BV298" s="44"/>
      <c r="BW298" s="44"/>
      <c r="BX298" s="44"/>
      <c r="BY298" s="44"/>
      <c r="BZ298" s="44"/>
      <c r="CA298" s="44"/>
      <c r="CB298" s="44"/>
      <c r="CC298" s="44"/>
      <c r="CD298" s="44"/>
      <c r="CE298" s="44"/>
      <c r="CF298" s="44"/>
      <c r="CG298" s="44"/>
      <c r="CH298" s="44"/>
      <c r="CI298" s="44"/>
      <c r="CJ298" s="44"/>
      <c r="CK298" s="44"/>
      <c r="CL298" s="44"/>
      <c r="CM298" s="44"/>
      <c r="CN298" s="44"/>
      <c r="CO298" s="44"/>
      <c r="CP298" s="44"/>
      <c r="CQ298" s="44"/>
      <c r="CR298" s="44"/>
      <c r="CS298" s="44"/>
      <c r="CT298" s="44"/>
      <c r="CU298" s="44"/>
      <c r="CV298" s="44"/>
      <c r="CW298" s="44"/>
      <c r="CX298" s="23"/>
      <c r="CY298" s="23"/>
      <c r="CZ298" s="23"/>
      <c r="DA298" s="23"/>
      <c r="DB298" s="23"/>
      <c r="DC298" s="23"/>
      <c r="DD298" s="23"/>
      <c r="DE298" s="23"/>
      <c r="DF298" s="23"/>
      <c r="DG298" s="23"/>
      <c r="DH298" s="23"/>
      <c r="DI298" s="23"/>
      <c r="DJ298" s="23"/>
      <c r="DK298" s="23"/>
      <c r="DL298" s="23"/>
      <c r="DM298" s="23"/>
      <c r="DN298" s="23"/>
      <c r="DO298" s="23"/>
      <c r="DP298" s="23"/>
      <c r="DQ298" s="23"/>
      <c r="DR298" s="23"/>
      <c r="DS298" s="23"/>
      <c r="DT298" s="23"/>
      <c r="DU298" s="23"/>
      <c r="DV298" s="23"/>
      <c r="DW298" s="23"/>
      <c r="DX298" s="23"/>
      <c r="DY298" s="23"/>
      <c r="DZ298" s="23"/>
      <c r="EA298" s="23"/>
    </row>
    <row r="299" spans="1:131">
      <c r="A299" s="23" t="s">
        <v>785</v>
      </c>
      <c r="B299" s="23"/>
      <c r="C299" s="80">
        <v>400.94925728417473</v>
      </c>
      <c r="D299" s="80">
        <v>341.07502876871905</v>
      </c>
      <c r="E299" s="80">
        <v>68.21500575374381</v>
      </c>
      <c r="F299" s="80">
        <v>409.29003452246286</v>
      </c>
      <c r="G299" s="80">
        <v>521.62203882566951</v>
      </c>
      <c r="H299" s="80">
        <v>193.37328450676108</v>
      </c>
      <c r="I299" s="80">
        <v>8942.2305622968615</v>
      </c>
      <c r="J299" s="80">
        <v>44.808374179150263</v>
      </c>
      <c r="K299" s="80">
        <v>98.54746043268986</v>
      </c>
      <c r="L299" s="257">
        <v>0.44006641118960987</v>
      </c>
      <c r="M299" s="80">
        <v>2.8413812807716812</v>
      </c>
      <c r="N299" s="80">
        <v>6.3814565609291204E-2</v>
      </c>
      <c r="O299" s="80">
        <v>24.880551757240323</v>
      </c>
      <c r="P299" s="80">
        <v>23.032005674099434</v>
      </c>
      <c r="Q299" s="80">
        <v>26.546733431145899</v>
      </c>
      <c r="R299" s="80">
        <v>24.08303252221679</v>
      </c>
      <c r="S299" s="80">
        <v>24.655786823169006</v>
      </c>
      <c r="T299" s="80">
        <v>24.6104362974758</v>
      </c>
      <c r="U299" s="80">
        <v>23.868083389094156</v>
      </c>
      <c r="V299" s="80">
        <v>25.814319742487513</v>
      </c>
      <c r="W299" s="80">
        <v>22.875048790515113</v>
      </c>
      <c r="X299" s="80">
        <v>25.82663817981825</v>
      </c>
      <c r="Y299" s="80">
        <v>23.406328734093599</v>
      </c>
      <c r="Z299" s="80">
        <v>24.229707830199658</v>
      </c>
      <c r="AA299" s="80"/>
      <c r="AB299" s="80">
        <v>9.4572837656524662</v>
      </c>
      <c r="AC299" s="80">
        <v>8.3261421673669371</v>
      </c>
      <c r="AD299" s="80">
        <v>8.061778716020477</v>
      </c>
      <c r="AE299" s="80">
        <v>8.916609553520729</v>
      </c>
      <c r="AF299" s="80">
        <v>9.0999940751797386</v>
      </c>
      <c r="AG299" s="80">
        <v>8.3085647210178326</v>
      </c>
      <c r="AH299" s="80">
        <v>9.7936518492945517</v>
      </c>
      <c r="AI299" s="80">
        <v>8.4670240092276732</v>
      </c>
      <c r="AJ299" s="80">
        <v>9.7132898040198299</v>
      </c>
      <c r="AK299" s="80">
        <v>8.3821488187925883</v>
      </c>
      <c r="AL299" s="80">
        <v>9.2046866347323331</v>
      </c>
      <c r="AM299" s="44">
        <v>9.3894099977940115</v>
      </c>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44"/>
      <c r="BJ299" s="44"/>
      <c r="BK299" s="44"/>
      <c r="BL299" s="44"/>
      <c r="BM299" s="44"/>
      <c r="BN299" s="44"/>
      <c r="BO299" s="44"/>
      <c r="BP299" s="44"/>
      <c r="BQ299" s="44"/>
      <c r="BR299" s="44"/>
      <c r="BS299" s="44"/>
      <c r="BT299" s="44"/>
      <c r="BU299" s="44"/>
      <c r="BV299" s="44"/>
      <c r="BW299" s="44"/>
      <c r="BX299" s="44"/>
      <c r="BY299" s="44"/>
      <c r="BZ299" s="44"/>
      <c r="CA299" s="44"/>
      <c r="CB299" s="44"/>
      <c r="CC299" s="44"/>
      <c r="CD299" s="44"/>
      <c r="CE299" s="44"/>
      <c r="CF299" s="44"/>
      <c r="CG299" s="44"/>
      <c r="CH299" s="44"/>
      <c r="CI299" s="44"/>
      <c r="CJ299" s="44"/>
      <c r="CK299" s="44"/>
      <c r="CL299" s="44"/>
      <c r="CM299" s="44"/>
      <c r="CN299" s="44"/>
      <c r="CO299" s="44"/>
      <c r="CP299" s="44"/>
      <c r="CQ299" s="44"/>
      <c r="CR299" s="44"/>
      <c r="CS299" s="44"/>
      <c r="CT299" s="44"/>
      <c r="CU299" s="44"/>
      <c r="CV299" s="44"/>
      <c r="CW299" s="44"/>
      <c r="CX299" s="23"/>
      <c r="CY299" s="23"/>
      <c r="CZ299" s="23"/>
      <c r="DA299" s="23"/>
      <c r="DB299" s="23"/>
      <c r="DC299" s="23"/>
      <c r="DD299" s="23"/>
      <c r="DE299" s="23"/>
      <c r="DF299" s="23"/>
      <c r="DG299" s="23"/>
      <c r="DH299" s="23"/>
      <c r="DI299" s="23"/>
      <c r="DJ299" s="23"/>
      <c r="DK299" s="23"/>
      <c r="DL299" s="23"/>
      <c r="DM299" s="23"/>
      <c r="DN299" s="23"/>
      <c r="DO299" s="23"/>
      <c r="DP299" s="23"/>
      <c r="DQ299" s="23"/>
      <c r="DR299" s="23"/>
      <c r="DS299" s="23"/>
      <c r="DT299" s="23"/>
      <c r="DU299" s="23"/>
      <c r="DV299" s="23"/>
      <c r="DW299" s="23"/>
      <c r="DX299" s="23"/>
      <c r="DY299" s="23"/>
      <c r="DZ299" s="23"/>
      <c r="EA299" s="23"/>
    </row>
    <row r="300" spans="1:131">
      <c r="A300" s="23" t="s">
        <v>794</v>
      </c>
      <c r="B300" s="23"/>
      <c r="C300" s="80">
        <v>568.92789323395243</v>
      </c>
      <c r="D300" s="80">
        <v>562.77379746838631</v>
      </c>
      <c r="E300" s="80">
        <v>112.55475949367727</v>
      </c>
      <c r="F300" s="80">
        <v>675.32855696206354</v>
      </c>
      <c r="G300" s="80">
        <v>860.67636406235454</v>
      </c>
      <c r="H300" s="80">
        <v>308.30958185161995</v>
      </c>
      <c r="I300" s="80">
        <v>10398.291645291105</v>
      </c>
      <c r="J300" s="80">
        <v>53.016785567878898</v>
      </c>
      <c r="K300" s="80">
        <v>109.63602464408459</v>
      </c>
      <c r="L300" s="257">
        <v>0.40083129299327247</v>
      </c>
      <c r="M300" s="80">
        <v>4.4371831141079197</v>
      </c>
      <c r="N300" s="80">
        <v>9.6152554339938065E-2</v>
      </c>
      <c r="O300" s="80">
        <v>34.655759533486382</v>
      </c>
      <c r="P300" s="80">
        <v>31.994575994412742</v>
      </c>
      <c r="Q300" s="80">
        <v>36.681791903719294</v>
      </c>
      <c r="R300" s="80">
        <v>33.95273520617269</v>
      </c>
      <c r="S300" s="80">
        <v>34.401707391555014</v>
      </c>
      <c r="T300" s="80">
        <v>34.409199910935989</v>
      </c>
      <c r="U300" s="80">
        <v>33.679367640214252</v>
      </c>
      <c r="V300" s="80">
        <v>35.993637531058411</v>
      </c>
      <c r="W300" s="80">
        <v>32.023214950339316</v>
      </c>
      <c r="X300" s="80">
        <v>35.821560760972567</v>
      </c>
      <c r="Y300" s="80">
        <v>32.293979065679004</v>
      </c>
      <c r="Z300" s="80">
        <v>33.872096150606787</v>
      </c>
      <c r="AA300" s="80"/>
      <c r="AB300" s="80">
        <v>13.795069859021879</v>
      </c>
      <c r="AC300" s="80">
        <v>12.22902090770676</v>
      </c>
      <c r="AD300" s="80">
        <v>12.394178726476449</v>
      </c>
      <c r="AE300" s="80">
        <v>13.318536370701372</v>
      </c>
      <c r="AF300" s="80">
        <v>13.485094352310435</v>
      </c>
      <c r="AG300" s="80">
        <v>12.725669925844654</v>
      </c>
      <c r="AH300" s="80">
        <v>14.310821381952126</v>
      </c>
      <c r="AI300" s="80">
        <v>12.908413967824634</v>
      </c>
      <c r="AJ300" s="80">
        <v>14.170873808253596</v>
      </c>
      <c r="AK300" s="80">
        <v>12.722028425083732</v>
      </c>
      <c r="AL300" s="80">
        <v>13.289922899456101</v>
      </c>
      <c r="AM300" s="44">
        <v>13.798636570168291</v>
      </c>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44"/>
      <c r="BJ300" s="44"/>
      <c r="BK300" s="44"/>
      <c r="BL300" s="44"/>
      <c r="BM300" s="44"/>
      <c r="BN300" s="44"/>
      <c r="BO300" s="44"/>
      <c r="BP300" s="44"/>
      <c r="BQ300" s="44"/>
      <c r="BR300" s="44"/>
      <c r="BS300" s="44"/>
      <c r="BT300" s="44"/>
      <c r="BU300" s="44"/>
      <c r="BV300" s="44"/>
      <c r="BW300" s="44"/>
      <c r="BX300" s="44"/>
      <c r="BY300" s="44"/>
      <c r="BZ300" s="44"/>
      <c r="CA300" s="44"/>
      <c r="CB300" s="44"/>
      <c r="CC300" s="44"/>
      <c r="CD300" s="44"/>
      <c r="CE300" s="44"/>
      <c r="CF300" s="44"/>
      <c r="CG300" s="44"/>
      <c r="CH300" s="44"/>
      <c r="CI300" s="44"/>
      <c r="CJ300" s="44"/>
      <c r="CK300" s="44"/>
      <c r="CL300" s="44"/>
      <c r="CM300" s="44"/>
      <c r="CN300" s="44"/>
      <c r="CO300" s="44"/>
      <c r="CP300" s="44"/>
      <c r="CQ300" s="44"/>
      <c r="CR300" s="44"/>
      <c r="CS300" s="44"/>
      <c r="CT300" s="44"/>
      <c r="CU300" s="44"/>
      <c r="CV300" s="44"/>
      <c r="CW300" s="44"/>
      <c r="CX300" s="23"/>
      <c r="CY300" s="23"/>
      <c r="CZ300" s="23"/>
      <c r="DA300" s="23"/>
      <c r="DB300" s="23"/>
      <c r="DC300" s="23"/>
      <c r="DD300" s="23"/>
      <c r="DE300" s="23"/>
      <c r="DF300" s="23"/>
      <c r="DG300" s="23"/>
      <c r="DH300" s="23"/>
      <c r="DI300" s="23"/>
      <c r="DJ300" s="23"/>
      <c r="DK300" s="23"/>
      <c r="DL300" s="23"/>
      <c r="DM300" s="23"/>
      <c r="DN300" s="23"/>
      <c r="DO300" s="23"/>
      <c r="DP300" s="23"/>
      <c r="DQ300" s="23"/>
      <c r="DR300" s="23"/>
      <c r="DS300" s="23"/>
      <c r="DT300" s="23"/>
      <c r="DU300" s="23"/>
      <c r="DV300" s="23"/>
      <c r="DW300" s="23"/>
      <c r="DX300" s="23"/>
      <c r="DY300" s="23"/>
      <c r="DZ300" s="23"/>
      <c r="EA300" s="23"/>
    </row>
    <row r="301" spans="1:131">
      <c r="A301" s="23" t="s">
        <v>790</v>
      </c>
      <c r="B301" s="23"/>
      <c r="C301" s="80">
        <v>568.99317978090789</v>
      </c>
      <c r="D301" s="80">
        <v>562.77379746838631</v>
      </c>
      <c r="E301" s="80">
        <v>112.55475949367727</v>
      </c>
      <c r="F301" s="80">
        <v>675.32855696206354</v>
      </c>
      <c r="G301" s="80">
        <v>860.67636406235454</v>
      </c>
      <c r="H301" s="80">
        <v>301.49630881837976</v>
      </c>
      <c r="I301" s="80">
        <v>10397.098540382503</v>
      </c>
      <c r="J301" s="80">
        <v>53.568726404578683</v>
      </c>
      <c r="K301" s="80">
        <v>110.62034826223773</v>
      </c>
      <c r="L301" s="257">
        <v>0.39566548169580756</v>
      </c>
      <c r="M301" s="80">
        <v>4.4378127265016305</v>
      </c>
      <c r="N301" s="80">
        <v>9.0560219136739895E-2</v>
      </c>
      <c r="O301" s="80">
        <v>35.308368831874105</v>
      </c>
      <c r="P301" s="80">
        <v>32.685069013482369</v>
      </c>
      <c r="Q301" s="80">
        <v>37.672872547755233</v>
      </c>
      <c r="R301" s="80">
        <v>34.176597174417573</v>
      </c>
      <c r="S301" s="80">
        <v>34.989401500679271</v>
      </c>
      <c r="T301" s="80">
        <v>34.925043880980219</v>
      </c>
      <c r="U301" s="80">
        <v>33.871559595410631</v>
      </c>
      <c r="V301" s="80">
        <v>36.633493159830756</v>
      </c>
      <c r="W301" s="80">
        <v>32.462329116458825</v>
      </c>
      <c r="X301" s="80">
        <v>36.650974441313167</v>
      </c>
      <c r="Y301" s="80">
        <v>33.216276552346677</v>
      </c>
      <c r="Z301" s="80">
        <v>34.38474633137028</v>
      </c>
      <c r="AA301" s="80"/>
      <c r="AB301" s="80">
        <v>13.420975009052214</v>
      </c>
      <c r="AC301" s="80">
        <v>11.815754789540049</v>
      </c>
      <c r="AD301" s="80">
        <v>11.440592601141567</v>
      </c>
      <c r="AE301" s="80">
        <v>12.653696024000165</v>
      </c>
      <c r="AF301" s="80">
        <v>12.913939783542551</v>
      </c>
      <c r="AG301" s="80">
        <v>11.790810368496974</v>
      </c>
      <c r="AH301" s="80">
        <v>13.898320064595417</v>
      </c>
      <c r="AI301" s="80">
        <v>12.015682350739938</v>
      </c>
      <c r="AJ301" s="80">
        <v>13.784277065777356</v>
      </c>
      <c r="AK301" s="80">
        <v>11.895234679088709</v>
      </c>
      <c r="AL301" s="80">
        <v>13.06251058465271</v>
      </c>
      <c r="AM301" s="44">
        <v>13.324654314361112</v>
      </c>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44"/>
      <c r="BJ301" s="44"/>
      <c r="BK301" s="44"/>
      <c r="BL301" s="44"/>
      <c r="BM301" s="44"/>
      <c r="BN301" s="44"/>
      <c r="BO301" s="44"/>
      <c r="BP301" s="44"/>
      <c r="BQ301" s="44"/>
      <c r="BR301" s="44"/>
      <c r="BS301" s="44"/>
      <c r="BT301" s="44"/>
      <c r="BU301" s="44"/>
      <c r="BV301" s="44"/>
      <c r="BW301" s="44"/>
      <c r="BX301" s="44"/>
      <c r="BY301" s="44"/>
      <c r="BZ301" s="44"/>
      <c r="CA301" s="44"/>
      <c r="CB301" s="44"/>
      <c r="CC301" s="44"/>
      <c r="CD301" s="44"/>
      <c r="CE301" s="44"/>
      <c r="CF301" s="44"/>
      <c r="CG301" s="44"/>
      <c r="CH301" s="44"/>
      <c r="CI301" s="44"/>
      <c r="CJ301" s="44"/>
      <c r="CK301" s="44"/>
      <c r="CL301" s="44"/>
      <c r="CM301" s="44"/>
      <c r="CN301" s="44"/>
      <c r="CO301" s="44"/>
      <c r="CP301" s="44"/>
      <c r="CQ301" s="44"/>
      <c r="CR301" s="44"/>
      <c r="CS301" s="44"/>
      <c r="CT301" s="44"/>
      <c r="CU301" s="44"/>
      <c r="CV301" s="44"/>
      <c r="CW301" s="44"/>
      <c r="CX301" s="23"/>
      <c r="CY301" s="23"/>
      <c r="CZ301" s="23"/>
      <c r="DA301" s="23"/>
      <c r="DB301" s="23"/>
      <c r="DC301" s="23"/>
      <c r="DD301" s="23"/>
      <c r="DE301" s="23"/>
      <c r="DF301" s="23"/>
      <c r="DG301" s="23"/>
      <c r="DH301" s="23"/>
      <c r="DI301" s="23"/>
      <c r="DJ301" s="23"/>
      <c r="DK301" s="23"/>
      <c r="DL301" s="23"/>
      <c r="DM301" s="23"/>
      <c r="DN301" s="23"/>
      <c r="DO301" s="23"/>
      <c r="DP301" s="23"/>
      <c r="DQ301" s="23"/>
      <c r="DR301" s="23"/>
      <c r="DS301" s="23"/>
      <c r="DT301" s="23"/>
      <c r="DU301" s="23"/>
      <c r="DV301" s="23"/>
      <c r="DW301" s="23"/>
      <c r="DX301" s="23"/>
      <c r="DY301" s="23"/>
      <c r="DZ301" s="23"/>
      <c r="EA301" s="23"/>
    </row>
    <row r="302" spans="1:131">
      <c r="A302" s="23" t="s">
        <v>793</v>
      </c>
      <c r="B302" s="23"/>
      <c r="C302" s="80">
        <v>561.32896019784459</v>
      </c>
      <c r="D302" s="80">
        <v>562.77379746838631</v>
      </c>
      <c r="E302" s="80">
        <v>112.55475949367727</v>
      </c>
      <c r="F302" s="80">
        <v>675.32855696206354</v>
      </c>
      <c r="G302" s="80">
        <v>860.67636406235454</v>
      </c>
      <c r="H302" s="80">
        <v>296.56498736386368</v>
      </c>
      <c r="I302" s="80">
        <v>10539.057448421299</v>
      </c>
      <c r="J302" s="80">
        <v>54.423518766971199</v>
      </c>
      <c r="K302" s="80">
        <v>112.25410659377047</v>
      </c>
      <c r="L302" s="257">
        <v>0.39033595009347272</v>
      </c>
      <c r="M302" s="80">
        <v>4.3650019936432658</v>
      </c>
      <c r="N302" s="80">
        <v>8.934039185300767E-2</v>
      </c>
      <c r="O302" s="80">
        <v>34.832772460136447</v>
      </c>
      <c r="P302" s="80">
        <v>32.244807943739204</v>
      </c>
      <c r="Q302" s="80">
        <v>37.165426803604255</v>
      </c>
      <c r="R302" s="80">
        <v>33.716245531103503</v>
      </c>
      <c r="S302" s="80">
        <v>34.518101552436598</v>
      </c>
      <c r="T302" s="80">
        <v>34.454610816466115</v>
      </c>
      <c r="U302" s="80">
        <v>33.415316744731811</v>
      </c>
      <c r="V302" s="80">
        <v>36.140047639482511</v>
      </c>
      <c r="W302" s="80">
        <v>32.025068306721153</v>
      </c>
      <c r="X302" s="80">
        <v>36.157293451745545</v>
      </c>
      <c r="Y302" s="80">
        <v>32.768860227731032</v>
      </c>
      <c r="Z302" s="80">
        <v>33.92159096227951</v>
      </c>
      <c r="AA302" s="80"/>
      <c r="AB302" s="80">
        <v>13.24019727191345</v>
      </c>
      <c r="AC302" s="80">
        <v>11.656599034313709</v>
      </c>
      <c r="AD302" s="80">
        <v>11.286490202428666</v>
      </c>
      <c r="AE302" s="80">
        <v>12.483253374929019</v>
      </c>
      <c r="AF302" s="80">
        <v>12.739991705251633</v>
      </c>
      <c r="AG302" s="80">
        <v>11.631990609424962</v>
      </c>
      <c r="AH302" s="80">
        <v>13.71111258901237</v>
      </c>
      <c r="AI302" s="80">
        <v>11.85383361291874</v>
      </c>
      <c r="AJ302" s="80">
        <v>13.59860572562776</v>
      </c>
      <c r="AK302" s="80">
        <v>11.735008346309622</v>
      </c>
      <c r="AL302" s="80">
        <v>12.886561288625265</v>
      </c>
      <c r="AM302" s="44">
        <v>13.145173996911614</v>
      </c>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44"/>
      <c r="BJ302" s="44"/>
      <c r="BK302" s="44"/>
      <c r="BL302" s="44"/>
      <c r="BM302" s="44"/>
      <c r="BN302" s="44"/>
      <c r="BO302" s="44"/>
      <c r="BP302" s="44"/>
      <c r="BQ302" s="44"/>
      <c r="BR302" s="44"/>
      <c r="BS302" s="44"/>
      <c r="BT302" s="44"/>
      <c r="BU302" s="44"/>
      <c r="BV302" s="44"/>
      <c r="BW302" s="44"/>
      <c r="BX302" s="44"/>
      <c r="BY302" s="44"/>
      <c r="BZ302" s="44"/>
      <c r="CA302" s="44"/>
      <c r="CB302" s="44"/>
      <c r="CC302" s="44"/>
      <c r="CD302" s="44"/>
      <c r="CE302" s="44"/>
      <c r="CF302" s="44"/>
      <c r="CG302" s="44"/>
      <c r="CH302" s="44"/>
      <c r="CI302" s="44"/>
      <c r="CJ302" s="44"/>
      <c r="CK302" s="44"/>
      <c r="CL302" s="44"/>
      <c r="CM302" s="44"/>
      <c r="CN302" s="44"/>
      <c r="CO302" s="44"/>
      <c r="CP302" s="44"/>
      <c r="CQ302" s="44"/>
      <c r="CR302" s="44"/>
      <c r="CS302" s="44"/>
      <c r="CT302" s="44"/>
      <c r="CU302" s="44"/>
      <c r="CV302" s="44"/>
      <c r="CW302" s="44"/>
      <c r="CX302" s="23"/>
      <c r="CY302" s="23"/>
      <c r="CZ302" s="23"/>
      <c r="DA302" s="23"/>
      <c r="DB302" s="23"/>
      <c r="DC302" s="23"/>
      <c r="DD302" s="23"/>
      <c r="DE302" s="23"/>
      <c r="DF302" s="23"/>
      <c r="DG302" s="23"/>
      <c r="DH302" s="23"/>
      <c r="DI302" s="23"/>
      <c r="DJ302" s="23"/>
      <c r="DK302" s="23"/>
      <c r="DL302" s="23"/>
      <c r="DM302" s="23"/>
      <c r="DN302" s="23"/>
      <c r="DO302" s="23"/>
      <c r="DP302" s="23"/>
      <c r="DQ302" s="23"/>
      <c r="DR302" s="23"/>
      <c r="DS302" s="23"/>
      <c r="DT302" s="23"/>
      <c r="DU302" s="23"/>
      <c r="DV302" s="23"/>
      <c r="DW302" s="23"/>
      <c r="DX302" s="23"/>
      <c r="DY302" s="23"/>
      <c r="DZ302" s="23"/>
      <c r="EA302" s="23"/>
    </row>
    <row r="303" spans="1:131">
      <c r="A303" s="23" t="s">
        <v>791</v>
      </c>
      <c r="B303" s="23"/>
      <c r="C303" s="80">
        <v>396.69886797323051</v>
      </c>
      <c r="D303" s="80">
        <v>341.07502876871905</v>
      </c>
      <c r="E303" s="80">
        <v>68.21500575374381</v>
      </c>
      <c r="F303" s="80">
        <v>409.29003452246286</v>
      </c>
      <c r="G303" s="80">
        <v>521.62203882566951</v>
      </c>
      <c r="H303" s="80">
        <v>96.376616474791291</v>
      </c>
      <c r="I303" s="80">
        <v>9038.0411739887259</v>
      </c>
      <c r="J303" s="80">
        <v>43.816777480804781</v>
      </c>
      <c r="K303" s="80">
        <v>117.98571010920485</v>
      </c>
      <c r="L303" s="257">
        <v>0.38660619536426516</v>
      </c>
      <c r="M303" s="80">
        <v>1.2419631941724618</v>
      </c>
      <c r="N303" s="80">
        <v>7.4097355714045021E-2</v>
      </c>
      <c r="O303" s="80">
        <v>28.000490026055655</v>
      </c>
      <c r="P303" s="80">
        <v>26.087845664916056</v>
      </c>
      <c r="Q303" s="80">
        <v>29.66172728984542</v>
      </c>
      <c r="R303" s="80">
        <v>27.727106648970977</v>
      </c>
      <c r="S303" s="80">
        <v>27.633156617674189</v>
      </c>
      <c r="T303" s="80">
        <v>27.910227706837986</v>
      </c>
      <c r="U303" s="80">
        <v>27.354769416431722</v>
      </c>
      <c r="V303" s="80">
        <v>29.201662116468832</v>
      </c>
      <c r="W303" s="80">
        <v>26.18872797974721</v>
      </c>
      <c r="X303" s="80">
        <v>28.769309826106436</v>
      </c>
      <c r="Y303" s="80">
        <v>25.744758014429721</v>
      </c>
      <c r="Z303" s="80">
        <v>27.100381741944194</v>
      </c>
      <c r="AA303" s="80"/>
      <c r="AB303" s="80">
        <v>5.6210652272263628</v>
      </c>
      <c r="AC303" s="80">
        <v>5.0049829142599238</v>
      </c>
      <c r="AD303" s="80">
        <v>5.0381131609889156</v>
      </c>
      <c r="AE303" s="80">
        <v>5.5102494278398186</v>
      </c>
      <c r="AF303" s="80">
        <v>5.4812203427867221</v>
      </c>
      <c r="AG303" s="80">
        <v>5.2584110361046834</v>
      </c>
      <c r="AH303" s="80">
        <v>5.9472501791397931</v>
      </c>
      <c r="AI303" s="80">
        <v>5.2773574098628711</v>
      </c>
      <c r="AJ303" s="80">
        <v>6.0109502575755966</v>
      </c>
      <c r="AK303" s="80">
        <v>5.120946174093759</v>
      </c>
      <c r="AL303" s="80">
        <v>5.3925417233958415</v>
      </c>
      <c r="AM303" s="44">
        <v>5.6556170705277875</v>
      </c>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44"/>
      <c r="BJ303" s="44"/>
      <c r="BK303" s="44"/>
      <c r="BL303" s="44"/>
      <c r="BM303" s="44"/>
      <c r="BN303" s="44"/>
      <c r="BO303" s="44"/>
      <c r="BP303" s="44"/>
      <c r="BQ303" s="44"/>
      <c r="BR303" s="44"/>
      <c r="BS303" s="44"/>
      <c r="BT303" s="44"/>
      <c r="BU303" s="44"/>
      <c r="BV303" s="44"/>
      <c r="BW303" s="44"/>
      <c r="BX303" s="44"/>
      <c r="BY303" s="44"/>
      <c r="BZ303" s="44"/>
      <c r="CA303" s="44"/>
      <c r="CB303" s="44"/>
      <c r="CC303" s="44"/>
      <c r="CD303" s="44"/>
      <c r="CE303" s="44"/>
      <c r="CF303" s="44"/>
      <c r="CG303" s="44"/>
      <c r="CH303" s="44"/>
      <c r="CI303" s="44"/>
      <c r="CJ303" s="44"/>
      <c r="CK303" s="44"/>
      <c r="CL303" s="44"/>
      <c r="CM303" s="44"/>
      <c r="CN303" s="44"/>
      <c r="CO303" s="44"/>
      <c r="CP303" s="44"/>
      <c r="CQ303" s="44"/>
      <c r="CR303" s="44"/>
      <c r="CS303" s="44"/>
      <c r="CT303" s="44"/>
      <c r="CU303" s="44"/>
      <c r="CV303" s="44"/>
      <c r="CW303" s="44"/>
      <c r="CX303" s="23"/>
      <c r="CY303" s="23"/>
      <c r="CZ303" s="23"/>
      <c r="DA303" s="23"/>
      <c r="DB303" s="23"/>
      <c r="DC303" s="23"/>
      <c r="DD303" s="23"/>
      <c r="DE303" s="23"/>
      <c r="DF303" s="23"/>
      <c r="DG303" s="23"/>
      <c r="DH303" s="23"/>
      <c r="DI303" s="23"/>
      <c r="DJ303" s="23"/>
      <c r="DK303" s="23"/>
      <c r="DL303" s="23"/>
      <c r="DM303" s="23"/>
      <c r="DN303" s="23"/>
      <c r="DO303" s="23"/>
      <c r="DP303" s="23"/>
      <c r="DQ303" s="23"/>
      <c r="DR303" s="23"/>
      <c r="DS303" s="23"/>
      <c r="DT303" s="23"/>
      <c r="DU303" s="23"/>
      <c r="DV303" s="23"/>
      <c r="DW303" s="23"/>
      <c r="DX303" s="23"/>
      <c r="DY303" s="23"/>
      <c r="DZ303" s="23"/>
      <c r="EA303" s="23"/>
    </row>
    <row r="304" spans="1:131">
      <c r="A304" s="23" t="s">
        <v>792</v>
      </c>
      <c r="B304" s="23"/>
      <c r="C304" s="80">
        <v>396.69886797323051</v>
      </c>
      <c r="D304" s="80">
        <v>341.07502876871905</v>
      </c>
      <c r="E304" s="80">
        <v>68.21500575374381</v>
      </c>
      <c r="F304" s="80">
        <v>409.29003452246286</v>
      </c>
      <c r="G304" s="80">
        <v>521.62203882566951</v>
      </c>
      <c r="H304" s="80">
        <v>96.376616474791291</v>
      </c>
      <c r="I304" s="80">
        <v>9038.0411739887259</v>
      </c>
      <c r="J304" s="80">
        <v>43.816777480804781</v>
      </c>
      <c r="K304" s="80">
        <v>117.98571010920485</v>
      </c>
      <c r="L304" s="257">
        <v>0.38660619536426516</v>
      </c>
      <c r="M304" s="80">
        <v>1.2419631941724618</v>
      </c>
      <c r="N304" s="80">
        <v>7.4097355714045021E-2</v>
      </c>
      <c r="O304" s="80">
        <v>28.000490026055655</v>
      </c>
      <c r="P304" s="80">
        <v>26.087845664916056</v>
      </c>
      <c r="Q304" s="80">
        <v>29.66172728984542</v>
      </c>
      <c r="R304" s="80">
        <v>27.727106648970977</v>
      </c>
      <c r="S304" s="80">
        <v>27.633156617674189</v>
      </c>
      <c r="T304" s="80">
        <v>27.910227706837986</v>
      </c>
      <c r="U304" s="80">
        <v>27.354769416431722</v>
      </c>
      <c r="V304" s="80">
        <v>29.201662116468832</v>
      </c>
      <c r="W304" s="80">
        <v>26.18872797974721</v>
      </c>
      <c r="X304" s="80">
        <v>28.769309826106436</v>
      </c>
      <c r="Y304" s="80">
        <v>25.744758014429721</v>
      </c>
      <c r="Z304" s="80">
        <v>27.100381741944194</v>
      </c>
      <c r="AA304" s="80"/>
      <c r="AB304" s="80">
        <v>5.6210652272263628</v>
      </c>
      <c r="AC304" s="80">
        <v>5.0049829142599238</v>
      </c>
      <c r="AD304" s="80">
        <v>5.0381131609889156</v>
      </c>
      <c r="AE304" s="80">
        <v>5.5102494278398186</v>
      </c>
      <c r="AF304" s="80">
        <v>5.4812203427867221</v>
      </c>
      <c r="AG304" s="80">
        <v>5.2584110361046834</v>
      </c>
      <c r="AH304" s="80">
        <v>5.9472501791397931</v>
      </c>
      <c r="AI304" s="80">
        <v>5.2773574098628711</v>
      </c>
      <c r="AJ304" s="80">
        <v>6.0109502575755966</v>
      </c>
      <c r="AK304" s="80">
        <v>5.120946174093759</v>
      </c>
      <c r="AL304" s="80">
        <v>5.3925417233958415</v>
      </c>
      <c r="AM304" s="44">
        <v>5.6556170705277875</v>
      </c>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44"/>
      <c r="BJ304" s="44"/>
      <c r="BK304" s="44"/>
      <c r="BL304" s="44"/>
      <c r="BM304" s="44"/>
      <c r="BN304" s="44"/>
      <c r="BO304" s="44"/>
      <c r="BP304" s="44"/>
      <c r="BQ304" s="44"/>
      <c r="BR304" s="44"/>
      <c r="BS304" s="44"/>
      <c r="BT304" s="44"/>
      <c r="BU304" s="44"/>
      <c r="BV304" s="44"/>
      <c r="BW304" s="44"/>
      <c r="BX304" s="44"/>
      <c r="BY304" s="44"/>
      <c r="BZ304" s="44"/>
      <c r="CA304" s="44"/>
      <c r="CB304" s="44"/>
      <c r="CC304" s="44"/>
      <c r="CD304" s="44"/>
      <c r="CE304" s="44"/>
      <c r="CF304" s="44"/>
      <c r="CG304" s="44"/>
      <c r="CH304" s="44"/>
      <c r="CI304" s="44"/>
      <c r="CJ304" s="44"/>
      <c r="CK304" s="44"/>
      <c r="CL304" s="44"/>
      <c r="CM304" s="44"/>
      <c r="CN304" s="44"/>
      <c r="CO304" s="44"/>
      <c r="CP304" s="44"/>
      <c r="CQ304" s="44"/>
      <c r="CR304" s="44"/>
      <c r="CS304" s="44"/>
      <c r="CT304" s="44"/>
      <c r="CU304" s="44"/>
      <c r="CV304" s="44"/>
      <c r="CW304" s="44"/>
      <c r="CX304" s="23"/>
      <c r="CY304" s="23"/>
      <c r="CZ304" s="23"/>
      <c r="DA304" s="23"/>
      <c r="DB304" s="23"/>
      <c r="DC304" s="23"/>
      <c r="DD304" s="23"/>
      <c r="DE304" s="23"/>
      <c r="DF304" s="23"/>
      <c r="DG304" s="23"/>
      <c r="DH304" s="23"/>
      <c r="DI304" s="23"/>
      <c r="DJ304" s="23"/>
      <c r="DK304" s="23"/>
      <c r="DL304" s="23"/>
      <c r="DM304" s="23"/>
      <c r="DN304" s="23"/>
      <c r="DO304" s="23"/>
      <c r="DP304" s="23"/>
      <c r="DQ304" s="23"/>
      <c r="DR304" s="23"/>
      <c r="DS304" s="23"/>
      <c r="DT304" s="23"/>
      <c r="DU304" s="23"/>
      <c r="DV304" s="23"/>
      <c r="DW304" s="23"/>
      <c r="DX304" s="23"/>
      <c r="DY304" s="23"/>
      <c r="DZ304" s="23"/>
      <c r="EA304" s="23"/>
    </row>
    <row r="305" spans="1:131">
      <c r="A305" s="23" t="s">
        <v>798</v>
      </c>
      <c r="B305" s="23"/>
      <c r="C305" s="80">
        <v>555.37841516252274</v>
      </c>
      <c r="D305" s="80">
        <v>562.77379746838631</v>
      </c>
      <c r="E305" s="80">
        <v>112.55475949367727</v>
      </c>
      <c r="F305" s="80">
        <v>675.32855696206354</v>
      </c>
      <c r="G305" s="80">
        <v>860.67636406235454</v>
      </c>
      <c r="H305" s="80">
        <v>203.58507772018876</v>
      </c>
      <c r="I305" s="80">
        <v>10651.97709791528</v>
      </c>
      <c r="J305" s="80">
        <v>53.534942548588397</v>
      </c>
      <c r="K305" s="80">
        <v>126.16662488112067</v>
      </c>
      <c r="L305" s="257">
        <v>0.36348156285905892</v>
      </c>
      <c r="M305" s="80">
        <v>2.7494265642667899</v>
      </c>
      <c r="N305" s="80">
        <v>0.10373629799966304</v>
      </c>
      <c r="O305" s="80">
        <v>39.200686036477919</v>
      </c>
      <c r="P305" s="80">
        <v>36.522983930882482</v>
      </c>
      <c r="Q305" s="80">
        <v>41.526418205783585</v>
      </c>
      <c r="R305" s="80">
        <v>38.817949308559371</v>
      </c>
      <c r="S305" s="80">
        <v>38.686419264743861</v>
      </c>
      <c r="T305" s="80">
        <v>39.074318789573184</v>
      </c>
      <c r="U305" s="80">
        <v>38.296677183004412</v>
      </c>
      <c r="V305" s="80">
        <v>40.882326963056364</v>
      </c>
      <c r="W305" s="80">
        <v>36.664219171646096</v>
      </c>
      <c r="X305" s="80">
        <v>40.277033756549017</v>
      </c>
      <c r="Y305" s="80">
        <v>36.042661220201609</v>
      </c>
      <c r="Z305" s="80">
        <v>37.940534438721876</v>
      </c>
      <c r="AA305" s="80"/>
      <c r="AB305" s="80">
        <v>7.8694913181169079</v>
      </c>
      <c r="AC305" s="80">
        <v>7.0069760799638932</v>
      </c>
      <c r="AD305" s="80">
        <v>7.0533584253844825</v>
      </c>
      <c r="AE305" s="80">
        <v>7.7143491989757456</v>
      </c>
      <c r="AF305" s="80">
        <v>7.6737084799014115</v>
      </c>
      <c r="AG305" s="80">
        <v>7.3617754505465571</v>
      </c>
      <c r="AH305" s="80">
        <v>8.3261502507957115</v>
      </c>
      <c r="AI305" s="80">
        <v>7.3883003738080202</v>
      </c>
      <c r="AJ305" s="80">
        <v>8.4153303606058358</v>
      </c>
      <c r="AK305" s="80">
        <v>7.1693246437312625</v>
      </c>
      <c r="AL305" s="80">
        <v>7.5495584127541777</v>
      </c>
      <c r="AM305" s="44">
        <v>7.9178638987389025</v>
      </c>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44"/>
      <c r="BJ305" s="44"/>
      <c r="BK305" s="44"/>
      <c r="BL305" s="44"/>
      <c r="BM305" s="44"/>
      <c r="BN305" s="44"/>
      <c r="BO305" s="44"/>
      <c r="BP305" s="44"/>
      <c r="BQ305" s="44"/>
      <c r="BR305" s="44"/>
      <c r="BS305" s="44"/>
      <c r="BT305" s="44"/>
      <c r="BU305" s="44"/>
      <c r="BV305" s="44"/>
      <c r="BW305" s="44"/>
      <c r="BX305" s="44"/>
      <c r="BY305" s="44"/>
      <c r="BZ305" s="44"/>
      <c r="CA305" s="44"/>
      <c r="CB305" s="44"/>
      <c r="CC305" s="44"/>
      <c r="CD305" s="44"/>
      <c r="CE305" s="44"/>
      <c r="CF305" s="44"/>
      <c r="CG305" s="44"/>
      <c r="CH305" s="44"/>
      <c r="CI305" s="44"/>
      <c r="CJ305" s="44"/>
      <c r="CK305" s="44"/>
      <c r="CL305" s="44"/>
      <c r="CM305" s="44"/>
      <c r="CN305" s="44"/>
      <c r="CO305" s="44"/>
      <c r="CP305" s="44"/>
      <c r="CQ305" s="44"/>
      <c r="CR305" s="44"/>
      <c r="CS305" s="44"/>
      <c r="CT305" s="44"/>
      <c r="CU305" s="44"/>
      <c r="CV305" s="44"/>
      <c r="CW305" s="44"/>
      <c r="CX305" s="23"/>
      <c r="CY305" s="23"/>
      <c r="CZ305" s="23"/>
      <c r="DA305" s="23"/>
      <c r="DB305" s="23"/>
      <c r="DC305" s="23"/>
      <c r="DD305" s="23"/>
      <c r="DE305" s="23"/>
      <c r="DF305" s="23"/>
      <c r="DG305" s="23"/>
      <c r="DH305" s="23"/>
      <c r="DI305" s="23"/>
      <c r="DJ305" s="23"/>
      <c r="DK305" s="23"/>
      <c r="DL305" s="23"/>
      <c r="DM305" s="23"/>
      <c r="DN305" s="23"/>
      <c r="DO305" s="23"/>
      <c r="DP305" s="23"/>
      <c r="DQ305" s="23"/>
      <c r="DR305" s="23"/>
      <c r="DS305" s="23"/>
      <c r="DT305" s="23"/>
      <c r="DU305" s="23"/>
      <c r="DV305" s="23"/>
      <c r="DW305" s="23"/>
      <c r="DX305" s="23"/>
      <c r="DY305" s="23"/>
      <c r="DZ305" s="23"/>
      <c r="EA305" s="23"/>
    </row>
    <row r="306" spans="1:131">
      <c r="A306" s="23" t="s">
        <v>800</v>
      </c>
      <c r="B306" s="23"/>
      <c r="C306" s="80">
        <v>515.20767908928383</v>
      </c>
      <c r="D306" s="80">
        <v>562.77379746838631</v>
      </c>
      <c r="E306" s="80">
        <v>112.55475949367727</v>
      </c>
      <c r="F306" s="80">
        <v>675.32855696206354</v>
      </c>
      <c r="G306" s="80">
        <v>860.67636406235454</v>
      </c>
      <c r="H306" s="80">
        <v>227.57273409750817</v>
      </c>
      <c r="I306" s="80">
        <v>11482.511614432817</v>
      </c>
      <c r="J306" s="80">
        <v>58.535928899008439</v>
      </c>
      <c r="K306" s="80">
        <v>129.52859965316256</v>
      </c>
      <c r="L306" s="257">
        <v>0.35476119664766476</v>
      </c>
      <c r="M306" s="80">
        <v>3.1204352514259499</v>
      </c>
      <c r="N306" s="80">
        <v>9.6233011349713057E-2</v>
      </c>
      <c r="O306" s="80">
        <v>36.365285218460095</v>
      </c>
      <c r="P306" s="80">
        <v>33.881262344231892</v>
      </c>
      <c r="Q306" s="80">
        <v>38.522796278339179</v>
      </c>
      <c r="R306" s="80">
        <v>36.010231986448126</v>
      </c>
      <c r="S306" s="80">
        <v>35.888215561692277</v>
      </c>
      <c r="T306" s="80">
        <v>36.248058163512994</v>
      </c>
      <c r="U306" s="80">
        <v>35.526663675817041</v>
      </c>
      <c r="V306" s="80">
        <v>37.925292404894414</v>
      </c>
      <c r="W306" s="80">
        <v>34.012281985278157</v>
      </c>
      <c r="X306" s="80">
        <v>37.363780290668821</v>
      </c>
      <c r="Y306" s="80">
        <v>33.435681561422129</v>
      </c>
      <c r="Z306" s="80">
        <v>35.196280874294949</v>
      </c>
      <c r="AA306" s="80"/>
      <c r="AB306" s="80">
        <v>7.3002879602978767</v>
      </c>
      <c r="AC306" s="80">
        <v>6.5001587836932799</v>
      </c>
      <c r="AD306" s="80">
        <v>6.5431862760884716</v>
      </c>
      <c r="AE306" s="80">
        <v>7.1563673307784157</v>
      </c>
      <c r="AF306" s="80">
        <v>7.1186661706699876</v>
      </c>
      <c r="AG306" s="80">
        <v>6.8292953782559991</v>
      </c>
      <c r="AH306" s="80">
        <v>7.723916575342245</v>
      </c>
      <c r="AI306" s="80">
        <v>6.8539017435349967</v>
      </c>
      <c r="AJ306" s="80">
        <v>7.8066462532371927</v>
      </c>
      <c r="AK306" s="80">
        <v>6.6507646129054008</v>
      </c>
      <c r="AL306" s="80">
        <v>7.0034959260089895</v>
      </c>
      <c r="AM306" s="44">
        <v>7.3451617334107988</v>
      </c>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44"/>
      <c r="BJ306" s="44"/>
      <c r="BK306" s="44"/>
      <c r="BL306" s="44"/>
      <c r="BM306" s="44"/>
      <c r="BN306" s="44"/>
      <c r="BO306" s="44"/>
      <c r="BP306" s="44"/>
      <c r="BQ306" s="44"/>
      <c r="BR306" s="44"/>
      <c r="BS306" s="44"/>
      <c r="BT306" s="44"/>
      <c r="BU306" s="44"/>
      <c r="BV306" s="44"/>
      <c r="BW306" s="44"/>
      <c r="BX306" s="44"/>
      <c r="BY306" s="44"/>
      <c r="BZ306" s="44"/>
      <c r="CA306" s="44"/>
      <c r="CB306" s="44"/>
      <c r="CC306" s="44"/>
      <c r="CD306" s="44"/>
      <c r="CE306" s="44"/>
      <c r="CF306" s="44"/>
      <c r="CG306" s="44"/>
      <c r="CH306" s="44"/>
      <c r="CI306" s="44"/>
      <c r="CJ306" s="44"/>
      <c r="CK306" s="44"/>
      <c r="CL306" s="44"/>
      <c r="CM306" s="44"/>
      <c r="CN306" s="44"/>
      <c r="CO306" s="44"/>
      <c r="CP306" s="44"/>
      <c r="CQ306" s="44"/>
      <c r="CR306" s="44"/>
      <c r="CS306" s="44"/>
      <c r="CT306" s="44"/>
      <c r="CU306" s="44"/>
      <c r="CV306" s="44"/>
      <c r="CW306" s="44"/>
      <c r="CX306" s="23"/>
      <c r="CY306" s="23"/>
      <c r="CZ306" s="23"/>
      <c r="DA306" s="23"/>
      <c r="DB306" s="23"/>
      <c r="DC306" s="23"/>
      <c r="DD306" s="23"/>
      <c r="DE306" s="23"/>
      <c r="DF306" s="23"/>
      <c r="DG306" s="23"/>
      <c r="DH306" s="23"/>
      <c r="DI306" s="23"/>
      <c r="DJ306" s="23"/>
      <c r="DK306" s="23"/>
      <c r="DL306" s="23"/>
      <c r="DM306" s="23"/>
      <c r="DN306" s="23"/>
      <c r="DO306" s="23"/>
      <c r="DP306" s="23"/>
      <c r="DQ306" s="23"/>
      <c r="DR306" s="23"/>
      <c r="DS306" s="23"/>
      <c r="DT306" s="23"/>
      <c r="DU306" s="23"/>
      <c r="DV306" s="23"/>
      <c r="DW306" s="23"/>
      <c r="DX306" s="23"/>
      <c r="DY306" s="23"/>
      <c r="DZ306" s="23"/>
      <c r="EA306" s="23"/>
    </row>
    <row r="307" spans="1:131">
      <c r="A307" s="23" t="s">
        <v>799</v>
      </c>
      <c r="B307" s="23"/>
      <c r="C307" s="80">
        <v>554.88242185915249</v>
      </c>
      <c r="D307" s="80">
        <v>562.77379746838631</v>
      </c>
      <c r="E307" s="80">
        <v>112.55475949367727</v>
      </c>
      <c r="F307" s="80">
        <v>675.32855696206354</v>
      </c>
      <c r="G307" s="80">
        <v>860.67636406235454</v>
      </c>
      <c r="H307" s="80">
        <v>200.56730678423381</v>
      </c>
      <c r="I307" s="80">
        <v>10661.498591298541</v>
      </c>
      <c r="J307" s="80">
        <v>54.60166171467435</v>
      </c>
      <c r="K307" s="80">
        <v>125.73181536576351</v>
      </c>
      <c r="L307" s="257">
        <v>0.35315655930017809</v>
      </c>
      <c r="M307" s="80">
        <v>2.744725482709836</v>
      </c>
      <c r="N307" s="80">
        <v>9.3778777336460839E-2</v>
      </c>
      <c r="O307" s="80">
        <v>33.800191570852888</v>
      </c>
      <c r="P307" s="80">
        <v>31.204706299812276</v>
      </c>
      <c r="Q307" s="80">
        <v>35.776206038994964</v>
      </c>
      <c r="R307" s="80">
        <v>33.114523235717655</v>
      </c>
      <c r="S307" s="80">
        <v>33.552411369759092</v>
      </c>
      <c r="T307" s="80">
        <v>33.559718916724854</v>
      </c>
      <c r="U307" s="80">
        <v>32.847904462300647</v>
      </c>
      <c r="V307" s="80">
        <v>35.105040554834012</v>
      </c>
      <c r="W307" s="80">
        <v>31.23263822829222</v>
      </c>
      <c r="X307" s="80">
        <v>34.937211949370173</v>
      </c>
      <c r="Y307" s="80">
        <v>31.496717824070544</v>
      </c>
      <c r="Z307" s="80">
        <v>33.03587496590881</v>
      </c>
      <c r="AA307" s="80"/>
      <c r="AB307" s="80">
        <v>13.454502519781613</v>
      </c>
      <c r="AC307" s="80">
        <v>11.927115578149655</v>
      </c>
      <c r="AD307" s="80">
        <v>12.088196044686415</v>
      </c>
      <c r="AE307" s="80">
        <v>12.989733505569227</v>
      </c>
      <c r="AF307" s="80">
        <v>13.152179568267728</v>
      </c>
      <c r="AG307" s="80">
        <v>12.411503517773843</v>
      </c>
      <c r="AH307" s="80">
        <v>13.957521368961851</v>
      </c>
      <c r="AI307" s="80">
        <v>12.589736045656748</v>
      </c>
      <c r="AJ307" s="80">
        <v>13.821028766734633</v>
      </c>
      <c r="AK307" s="80">
        <v>12.407951916972666</v>
      </c>
      <c r="AL307" s="80">
        <v>12.96182643261465</v>
      </c>
      <c r="AM307" s="44">
        <v>13.457981177345303</v>
      </c>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44"/>
      <c r="BJ307" s="44"/>
      <c r="BK307" s="44"/>
      <c r="BL307" s="44"/>
      <c r="BM307" s="44"/>
      <c r="BN307" s="44"/>
      <c r="BO307" s="44"/>
      <c r="BP307" s="44"/>
      <c r="BQ307" s="44"/>
      <c r="BR307" s="44"/>
      <c r="BS307" s="44"/>
      <c r="BT307" s="44"/>
      <c r="BU307" s="44"/>
      <c r="BV307" s="44"/>
      <c r="BW307" s="44"/>
      <c r="BX307" s="44"/>
      <c r="BY307" s="44"/>
      <c r="BZ307" s="44"/>
      <c r="CA307" s="44"/>
      <c r="CB307" s="44"/>
      <c r="CC307" s="44"/>
      <c r="CD307" s="44"/>
      <c r="CE307" s="44"/>
      <c r="CF307" s="44"/>
      <c r="CG307" s="44"/>
      <c r="CH307" s="44"/>
      <c r="CI307" s="44"/>
      <c r="CJ307" s="44"/>
      <c r="CK307" s="44"/>
      <c r="CL307" s="44"/>
      <c r="CM307" s="44"/>
      <c r="CN307" s="44"/>
      <c r="CO307" s="44"/>
      <c r="CP307" s="44"/>
      <c r="CQ307" s="44"/>
      <c r="CR307" s="44"/>
      <c r="CS307" s="44"/>
      <c r="CT307" s="44"/>
      <c r="CU307" s="44"/>
      <c r="CV307" s="44"/>
      <c r="CW307" s="44"/>
      <c r="CX307" s="23"/>
      <c r="CY307" s="23"/>
      <c r="CZ307" s="23"/>
      <c r="DA307" s="23"/>
      <c r="DB307" s="23"/>
      <c r="DC307" s="23"/>
      <c r="DD307" s="23"/>
      <c r="DE307" s="23"/>
      <c r="DF307" s="23"/>
      <c r="DG307" s="23"/>
      <c r="DH307" s="23"/>
      <c r="DI307" s="23"/>
      <c r="DJ307" s="23"/>
      <c r="DK307" s="23"/>
      <c r="DL307" s="23"/>
      <c r="DM307" s="23"/>
      <c r="DN307" s="23"/>
      <c r="DO307" s="23"/>
      <c r="DP307" s="23"/>
      <c r="DQ307" s="23"/>
      <c r="DR307" s="23"/>
      <c r="DS307" s="23"/>
      <c r="DT307" s="23"/>
      <c r="DU307" s="23"/>
      <c r="DV307" s="23"/>
      <c r="DW307" s="23"/>
      <c r="DX307" s="23"/>
      <c r="DY307" s="23"/>
      <c r="DZ307" s="23"/>
      <c r="EA307" s="23"/>
    </row>
    <row r="308" spans="1:131">
      <c r="A308" s="23" t="s">
        <v>801</v>
      </c>
      <c r="B308" s="23"/>
      <c r="C308" s="80">
        <v>327.37195268305783</v>
      </c>
      <c r="D308" s="80">
        <v>341.07502876871905</v>
      </c>
      <c r="E308" s="80">
        <v>68.21500575374381</v>
      </c>
      <c r="F308" s="80">
        <v>409.29003452246286</v>
      </c>
      <c r="G308" s="80">
        <v>521.62203882566951</v>
      </c>
      <c r="H308" s="80">
        <v>65.952553829693471</v>
      </c>
      <c r="I308" s="80">
        <v>10952.009397970412</v>
      </c>
      <c r="J308" s="80">
        <v>53.773211315473006</v>
      </c>
      <c r="K308" s="80">
        <v>140.98311294051015</v>
      </c>
      <c r="L308" s="257">
        <v>0.33128137341222225</v>
      </c>
      <c r="M308" s="80">
        <v>0.58335753785006661</v>
      </c>
      <c r="N308" s="80">
        <v>7.0191230486296968E-2</v>
      </c>
      <c r="O308" s="80">
        <v>21.794982775620316</v>
      </c>
      <c r="P308" s="80">
        <v>20.393373146057638</v>
      </c>
      <c r="Q308" s="80">
        <v>23.242482199919959</v>
      </c>
      <c r="R308" s="80">
        <v>20.94532747285832</v>
      </c>
      <c r="S308" s="80">
        <v>21.189150923825718</v>
      </c>
      <c r="T308" s="80">
        <v>19.492909437579421</v>
      </c>
      <c r="U308" s="80">
        <v>17.793676251030231</v>
      </c>
      <c r="V308" s="80">
        <v>19.226372098805648</v>
      </c>
      <c r="W308" s="80">
        <v>19.305670803095659</v>
      </c>
      <c r="X308" s="80">
        <v>23.315826332875467</v>
      </c>
      <c r="Y308" s="80">
        <v>20.62694194438939</v>
      </c>
      <c r="Z308" s="80">
        <v>21.180157611978728</v>
      </c>
      <c r="AA308" s="80"/>
      <c r="AB308" s="80">
        <v>7.1820102693926451</v>
      </c>
      <c r="AC308" s="80">
        <v>6.3553587991120093</v>
      </c>
      <c r="AD308" s="80">
        <v>6.478605971892156</v>
      </c>
      <c r="AE308" s="80">
        <v>6.669747272544889</v>
      </c>
      <c r="AF308" s="80">
        <v>6.5142873751047707</v>
      </c>
      <c r="AG308" s="80">
        <v>5.8440787771952243</v>
      </c>
      <c r="AH308" s="80">
        <v>6.3656334582533276</v>
      </c>
      <c r="AI308" s="80">
        <v>5.7159700609794113</v>
      </c>
      <c r="AJ308" s="80">
        <v>6.9183472215075437</v>
      </c>
      <c r="AK308" s="80">
        <v>6.4906367952994728</v>
      </c>
      <c r="AL308" s="80">
        <v>7.0152311814125783</v>
      </c>
      <c r="AM308" s="44">
        <v>7.3151745023272605</v>
      </c>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44"/>
      <c r="BJ308" s="44"/>
      <c r="BK308" s="44"/>
      <c r="BL308" s="44"/>
      <c r="BM308" s="44"/>
      <c r="BN308" s="44"/>
      <c r="BO308" s="44"/>
      <c r="BP308" s="44"/>
      <c r="BQ308" s="44"/>
      <c r="BR308" s="44"/>
      <c r="BS308" s="44"/>
      <c r="BT308" s="44"/>
      <c r="BU308" s="44"/>
      <c r="BV308" s="44"/>
      <c r="BW308" s="44"/>
      <c r="BX308" s="44"/>
      <c r="BY308" s="44"/>
      <c r="BZ308" s="44"/>
      <c r="CA308" s="44"/>
      <c r="CB308" s="44"/>
      <c r="CC308" s="44"/>
      <c r="CD308" s="44"/>
      <c r="CE308" s="44"/>
      <c r="CF308" s="44"/>
      <c r="CG308" s="44"/>
      <c r="CH308" s="44"/>
      <c r="CI308" s="44"/>
      <c r="CJ308" s="44"/>
      <c r="CK308" s="44"/>
      <c r="CL308" s="44"/>
      <c r="CM308" s="44"/>
      <c r="CN308" s="44"/>
      <c r="CO308" s="44"/>
      <c r="CP308" s="44"/>
      <c r="CQ308" s="44"/>
      <c r="CR308" s="44"/>
      <c r="CS308" s="44"/>
      <c r="CT308" s="44"/>
      <c r="CU308" s="44"/>
      <c r="CV308" s="44"/>
      <c r="CW308" s="44"/>
      <c r="CX308" s="23"/>
      <c r="CY308" s="23"/>
      <c r="CZ308" s="23"/>
      <c r="DA308" s="23"/>
      <c r="DB308" s="23"/>
      <c r="DC308" s="23"/>
      <c r="DD308" s="23"/>
      <c r="DE308" s="23"/>
      <c r="DF308" s="23"/>
      <c r="DG308" s="23"/>
      <c r="DH308" s="23"/>
      <c r="DI308" s="23"/>
      <c r="DJ308" s="23"/>
      <c r="DK308" s="23"/>
      <c r="DL308" s="23"/>
      <c r="DM308" s="23"/>
      <c r="DN308" s="23"/>
      <c r="DO308" s="23"/>
      <c r="DP308" s="23"/>
      <c r="DQ308" s="23"/>
      <c r="DR308" s="23"/>
      <c r="DS308" s="23"/>
      <c r="DT308" s="23"/>
      <c r="DU308" s="23"/>
      <c r="DV308" s="23"/>
      <c r="DW308" s="23"/>
      <c r="DX308" s="23"/>
      <c r="DY308" s="23"/>
      <c r="DZ308" s="23"/>
      <c r="EA308" s="23"/>
    </row>
    <row r="309" spans="1:131">
      <c r="A309" s="23" t="s">
        <v>802</v>
      </c>
      <c r="B309" s="23"/>
      <c r="C309" s="80">
        <v>327.37195268305783</v>
      </c>
      <c r="D309" s="80">
        <v>341.07502876871905</v>
      </c>
      <c r="E309" s="80">
        <v>68.21500575374381</v>
      </c>
      <c r="F309" s="80">
        <v>409.29003452246286</v>
      </c>
      <c r="G309" s="80">
        <v>521.62203882566951</v>
      </c>
      <c r="H309" s="80">
        <v>65.952553829693471</v>
      </c>
      <c r="I309" s="80">
        <v>10952.009397970412</v>
      </c>
      <c r="J309" s="80">
        <v>53.773211315473006</v>
      </c>
      <c r="K309" s="80">
        <v>140.98311294051015</v>
      </c>
      <c r="L309" s="257">
        <v>0.33128137341222225</v>
      </c>
      <c r="M309" s="80">
        <v>0.58335753785006661</v>
      </c>
      <c r="N309" s="80">
        <v>7.0191230486296968E-2</v>
      </c>
      <c r="O309" s="80">
        <v>21.794982775620316</v>
      </c>
      <c r="P309" s="80">
        <v>20.393373146057638</v>
      </c>
      <c r="Q309" s="80">
        <v>23.242482199919959</v>
      </c>
      <c r="R309" s="80">
        <v>20.94532747285832</v>
      </c>
      <c r="S309" s="80">
        <v>21.189150923825718</v>
      </c>
      <c r="T309" s="80">
        <v>19.492909437579421</v>
      </c>
      <c r="U309" s="80">
        <v>17.793676251030231</v>
      </c>
      <c r="V309" s="80">
        <v>19.226372098805648</v>
      </c>
      <c r="W309" s="80">
        <v>19.305670803095659</v>
      </c>
      <c r="X309" s="80">
        <v>23.315826332875467</v>
      </c>
      <c r="Y309" s="80">
        <v>20.62694194438939</v>
      </c>
      <c r="Z309" s="80">
        <v>21.180157611978728</v>
      </c>
      <c r="AA309" s="80"/>
      <c r="AB309" s="80">
        <v>7.1820102693926451</v>
      </c>
      <c r="AC309" s="80">
        <v>6.3553587991120093</v>
      </c>
      <c r="AD309" s="80">
        <v>6.478605971892156</v>
      </c>
      <c r="AE309" s="80">
        <v>6.669747272544889</v>
      </c>
      <c r="AF309" s="80">
        <v>6.5142873751047707</v>
      </c>
      <c r="AG309" s="80">
        <v>5.8440787771952243</v>
      </c>
      <c r="AH309" s="80">
        <v>6.3656334582533276</v>
      </c>
      <c r="AI309" s="80">
        <v>5.7159700609794113</v>
      </c>
      <c r="AJ309" s="80">
        <v>6.9183472215075437</v>
      </c>
      <c r="AK309" s="80">
        <v>6.4906367952994728</v>
      </c>
      <c r="AL309" s="80">
        <v>7.0152311814125783</v>
      </c>
      <c r="AM309" s="44">
        <v>7.3151745023272605</v>
      </c>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44"/>
      <c r="BJ309" s="44"/>
      <c r="BK309" s="44"/>
      <c r="BL309" s="44"/>
      <c r="BM309" s="44"/>
      <c r="BN309" s="44"/>
      <c r="BO309" s="44"/>
      <c r="BP309" s="44"/>
      <c r="BQ309" s="44"/>
      <c r="BR309" s="44"/>
      <c r="BS309" s="44"/>
      <c r="BT309" s="44"/>
      <c r="BU309" s="44"/>
      <c r="BV309" s="44"/>
      <c r="BW309" s="44"/>
      <c r="BX309" s="44"/>
      <c r="BY309" s="44"/>
      <c r="BZ309" s="44"/>
      <c r="CA309" s="44"/>
      <c r="CB309" s="44"/>
      <c r="CC309" s="44"/>
      <c r="CD309" s="44"/>
      <c r="CE309" s="44"/>
      <c r="CF309" s="44"/>
      <c r="CG309" s="44"/>
      <c r="CH309" s="44"/>
      <c r="CI309" s="44"/>
      <c r="CJ309" s="44"/>
      <c r="CK309" s="44"/>
      <c r="CL309" s="44"/>
      <c r="CM309" s="44"/>
      <c r="CN309" s="44"/>
      <c r="CO309" s="44"/>
      <c r="CP309" s="44"/>
      <c r="CQ309" s="44"/>
      <c r="CR309" s="44"/>
      <c r="CS309" s="44"/>
      <c r="CT309" s="44"/>
      <c r="CU309" s="44"/>
      <c r="CV309" s="44"/>
      <c r="CW309" s="44"/>
      <c r="CX309" s="23"/>
      <c r="CY309" s="23"/>
      <c r="CZ309" s="23"/>
      <c r="DA309" s="23"/>
      <c r="DB309" s="23"/>
      <c r="DC309" s="23"/>
      <c r="DD309" s="23"/>
      <c r="DE309" s="23"/>
      <c r="DF309" s="23"/>
      <c r="DG309" s="23"/>
      <c r="DH309" s="23"/>
      <c r="DI309" s="23"/>
      <c r="DJ309" s="23"/>
      <c r="DK309" s="23"/>
      <c r="DL309" s="23"/>
      <c r="DM309" s="23"/>
      <c r="DN309" s="23"/>
      <c r="DO309" s="23"/>
      <c r="DP309" s="23"/>
      <c r="DQ309" s="23"/>
      <c r="DR309" s="23"/>
      <c r="DS309" s="23"/>
      <c r="DT309" s="23"/>
      <c r="DU309" s="23"/>
      <c r="DV309" s="23"/>
      <c r="DW309" s="23"/>
      <c r="DX309" s="23"/>
      <c r="DY309" s="23"/>
      <c r="DZ309" s="23"/>
      <c r="EA309" s="23"/>
    </row>
    <row r="310" spans="1:131">
      <c r="A310" s="23" t="s">
        <v>803</v>
      </c>
      <c r="B310" s="23"/>
      <c r="C310" s="80">
        <v>458.32073375628107</v>
      </c>
      <c r="D310" s="80">
        <v>562.77379746838631</v>
      </c>
      <c r="E310" s="80">
        <v>112.55475949367727</v>
      </c>
      <c r="F310" s="80">
        <v>675.32855696206354</v>
      </c>
      <c r="G310" s="80">
        <v>860.67636406235454</v>
      </c>
      <c r="H310" s="80">
        <v>156.24751904205695</v>
      </c>
      <c r="I310" s="80">
        <v>12907.725361893696</v>
      </c>
      <c r="J310" s="80">
        <v>65.549373108108654</v>
      </c>
      <c r="K310" s="80">
        <v>151.65809543624269</v>
      </c>
      <c r="L310" s="257">
        <v>0.30969562687797059</v>
      </c>
      <c r="M310" s="80">
        <v>1.8273786341202327</v>
      </c>
      <c r="N310" s="80">
        <v>9.8267722680815781E-2</v>
      </c>
      <c r="O310" s="80">
        <v>30.512975885868446</v>
      </c>
      <c r="P310" s="80">
        <v>28.550722404480698</v>
      </c>
      <c r="Q310" s="80">
        <v>32.539475079887943</v>
      </c>
      <c r="R310" s="80">
        <v>29.323458462001653</v>
      </c>
      <c r="S310" s="80">
        <v>29.66481129335601</v>
      </c>
      <c r="T310" s="80">
        <v>27.290073212611194</v>
      </c>
      <c r="U310" s="80">
        <v>24.911146751442327</v>
      </c>
      <c r="V310" s="80">
        <v>26.916920938327912</v>
      </c>
      <c r="W310" s="80">
        <v>27.027939124333926</v>
      </c>
      <c r="X310" s="80">
        <v>32.642156866025658</v>
      </c>
      <c r="Y310" s="80">
        <v>28.877718722145151</v>
      </c>
      <c r="Z310" s="80">
        <v>29.652220656770226</v>
      </c>
      <c r="AA310" s="80"/>
      <c r="AB310" s="80">
        <v>10.054814377149704</v>
      </c>
      <c r="AC310" s="80">
        <v>8.8975023187568141</v>
      </c>
      <c r="AD310" s="80">
        <v>9.0700483606490199</v>
      </c>
      <c r="AE310" s="80">
        <v>9.337646181562846</v>
      </c>
      <c r="AF310" s="80">
        <v>9.1200023251466806</v>
      </c>
      <c r="AG310" s="80">
        <v>8.1817102880733152</v>
      </c>
      <c r="AH310" s="80">
        <v>8.9118868415546597</v>
      </c>
      <c r="AI310" s="80">
        <v>8.002358085371176</v>
      </c>
      <c r="AJ310" s="80">
        <v>9.6856861101105629</v>
      </c>
      <c r="AK310" s="80">
        <v>9.086891513419264</v>
      </c>
      <c r="AL310" s="80">
        <v>9.8213236539776112</v>
      </c>
      <c r="AM310" s="44">
        <v>10.241244303258165</v>
      </c>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44"/>
      <c r="BJ310" s="44"/>
      <c r="BK310" s="44"/>
      <c r="BL310" s="44"/>
      <c r="BM310" s="44"/>
      <c r="BN310" s="44"/>
      <c r="BO310" s="44"/>
      <c r="BP310" s="44"/>
      <c r="BQ310" s="44"/>
      <c r="BR310" s="44"/>
      <c r="BS310" s="44"/>
      <c r="BT310" s="44"/>
      <c r="BU310" s="44"/>
      <c r="BV310" s="44"/>
      <c r="BW310" s="44"/>
      <c r="BX310" s="44"/>
      <c r="BY310" s="44"/>
      <c r="BZ310" s="44"/>
      <c r="CA310" s="44"/>
      <c r="CB310" s="44"/>
      <c r="CC310" s="44"/>
      <c r="CD310" s="44"/>
      <c r="CE310" s="44"/>
      <c r="CF310" s="44"/>
      <c r="CG310" s="44"/>
      <c r="CH310" s="44"/>
      <c r="CI310" s="44"/>
      <c r="CJ310" s="44"/>
      <c r="CK310" s="44"/>
      <c r="CL310" s="44"/>
      <c r="CM310" s="44"/>
      <c r="CN310" s="44"/>
      <c r="CO310" s="44"/>
      <c r="CP310" s="44"/>
      <c r="CQ310" s="44"/>
      <c r="CR310" s="44"/>
      <c r="CS310" s="44"/>
      <c r="CT310" s="44"/>
      <c r="CU310" s="44"/>
      <c r="CV310" s="44"/>
      <c r="CW310" s="44"/>
      <c r="CX310" s="23"/>
      <c r="CY310" s="23"/>
      <c r="CZ310" s="23"/>
      <c r="DA310" s="23"/>
      <c r="DB310" s="23"/>
      <c r="DC310" s="23"/>
      <c r="DD310" s="23"/>
      <c r="DE310" s="23"/>
      <c r="DF310" s="23"/>
      <c r="DG310" s="23"/>
      <c r="DH310" s="23"/>
      <c r="DI310" s="23"/>
      <c r="DJ310" s="23"/>
      <c r="DK310" s="23"/>
      <c r="DL310" s="23"/>
      <c r="DM310" s="23"/>
      <c r="DN310" s="23"/>
      <c r="DO310" s="23"/>
      <c r="DP310" s="23"/>
      <c r="DQ310" s="23"/>
      <c r="DR310" s="23"/>
      <c r="DS310" s="23"/>
      <c r="DT310" s="23"/>
      <c r="DU310" s="23"/>
      <c r="DV310" s="23"/>
      <c r="DW310" s="23"/>
      <c r="DX310" s="23"/>
      <c r="DY310" s="23"/>
      <c r="DZ310" s="23"/>
      <c r="EA310" s="23"/>
    </row>
    <row r="311" spans="1:131">
      <c r="A311" s="23" t="s">
        <v>804</v>
      </c>
      <c r="B311" s="23"/>
      <c r="C311" s="80">
        <v>458.40906526738365</v>
      </c>
      <c r="D311" s="80">
        <v>562.77379746838631</v>
      </c>
      <c r="E311" s="80">
        <v>112.55475949367727</v>
      </c>
      <c r="F311" s="80">
        <v>675.32855696206354</v>
      </c>
      <c r="G311" s="80">
        <v>860.67636406235454</v>
      </c>
      <c r="H311" s="80">
        <v>118.3922526884775</v>
      </c>
      <c r="I311" s="80">
        <v>12905.238153475493</v>
      </c>
      <c r="J311" s="80">
        <v>70.23378031954455</v>
      </c>
      <c r="K311" s="80">
        <v>157.98076103382365</v>
      </c>
      <c r="L311" s="257">
        <v>0.27987473771606497</v>
      </c>
      <c r="M311" s="80">
        <v>1.8282131260679937</v>
      </c>
      <c r="N311" s="80">
        <v>6.0344038349983038E-2</v>
      </c>
      <c r="O311" s="80">
        <v>32.259349717433793</v>
      </c>
      <c r="P311" s="80">
        <v>30.638018034045398</v>
      </c>
      <c r="Q311" s="80">
        <v>35.214654116364649</v>
      </c>
      <c r="R311" s="80">
        <v>32.28716456353898</v>
      </c>
      <c r="S311" s="80">
        <v>32.566805114019409</v>
      </c>
      <c r="T311" s="80">
        <v>28.301306943713659</v>
      </c>
      <c r="U311" s="80">
        <v>22.449219546828921</v>
      </c>
      <c r="V311" s="80">
        <v>26.751852051062514</v>
      </c>
      <c r="W311" s="80">
        <v>30.548729079110288</v>
      </c>
      <c r="X311" s="80">
        <v>34.652254366670832</v>
      </c>
      <c r="Y311" s="80">
        <v>30.62077221667435</v>
      </c>
      <c r="Z311" s="80">
        <v>29.935539635992765</v>
      </c>
      <c r="AA311" s="80"/>
      <c r="AB311" s="80">
        <v>7.9482716551695081</v>
      </c>
      <c r="AC311" s="80">
        <v>7.1859335965146975</v>
      </c>
      <c r="AD311" s="80">
        <v>7.3589829053516258</v>
      </c>
      <c r="AE311" s="80">
        <v>8.0945719458812722</v>
      </c>
      <c r="AF311" s="80">
        <v>8.20169830768263</v>
      </c>
      <c r="AG311" s="80">
        <v>7.1534961798701122</v>
      </c>
      <c r="AH311" s="80">
        <v>6.832344170616687</v>
      </c>
      <c r="AI311" s="80">
        <v>6.7943059879856813</v>
      </c>
      <c r="AJ311" s="80">
        <v>9.0331098834457215</v>
      </c>
      <c r="AK311" s="80">
        <v>7.9736167971712053</v>
      </c>
      <c r="AL311" s="80">
        <v>7.8528944343259743</v>
      </c>
      <c r="AM311" s="44">
        <v>7.7541740179129883</v>
      </c>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44"/>
      <c r="BJ311" s="44"/>
      <c r="BK311" s="44"/>
      <c r="BL311" s="44"/>
      <c r="BM311" s="44"/>
      <c r="BN311" s="44"/>
      <c r="BO311" s="44"/>
      <c r="BP311" s="44"/>
      <c r="BQ311" s="44"/>
      <c r="BR311" s="44"/>
      <c r="BS311" s="44"/>
      <c r="BT311" s="44"/>
      <c r="BU311" s="44"/>
      <c r="BV311" s="44"/>
      <c r="BW311" s="44"/>
      <c r="BX311" s="44"/>
      <c r="BY311" s="44"/>
      <c r="BZ311" s="44"/>
      <c r="CA311" s="44"/>
      <c r="CB311" s="44"/>
      <c r="CC311" s="44"/>
      <c r="CD311" s="44"/>
      <c r="CE311" s="44"/>
      <c r="CF311" s="44"/>
      <c r="CG311" s="44"/>
      <c r="CH311" s="44"/>
      <c r="CI311" s="44"/>
      <c r="CJ311" s="44"/>
      <c r="CK311" s="44"/>
      <c r="CL311" s="44"/>
      <c r="CM311" s="44"/>
      <c r="CN311" s="44"/>
      <c r="CO311" s="44"/>
      <c r="CP311" s="44"/>
      <c r="CQ311" s="44"/>
      <c r="CR311" s="44"/>
      <c r="CS311" s="44"/>
      <c r="CT311" s="44"/>
      <c r="CU311" s="44"/>
      <c r="CV311" s="44"/>
      <c r="CW311" s="44"/>
      <c r="CX311" s="23"/>
      <c r="CY311" s="23"/>
      <c r="CZ311" s="23"/>
      <c r="DA311" s="23"/>
      <c r="DB311" s="23"/>
      <c r="DC311" s="23"/>
      <c r="DD311" s="23"/>
      <c r="DE311" s="23"/>
      <c r="DF311" s="23"/>
      <c r="DG311" s="23"/>
      <c r="DH311" s="23"/>
      <c r="DI311" s="23"/>
      <c r="DJ311" s="23"/>
      <c r="DK311" s="23"/>
      <c r="DL311" s="23"/>
      <c r="DM311" s="23"/>
      <c r="DN311" s="23"/>
      <c r="DO311" s="23"/>
      <c r="DP311" s="23"/>
      <c r="DQ311" s="23"/>
      <c r="DR311" s="23"/>
      <c r="DS311" s="23"/>
      <c r="DT311" s="23"/>
      <c r="DU311" s="23"/>
      <c r="DV311" s="23"/>
      <c r="DW311" s="23"/>
      <c r="DX311" s="23"/>
      <c r="DY311" s="23"/>
      <c r="DZ311" s="23"/>
      <c r="EA311" s="23"/>
    </row>
    <row r="312" spans="1:131">
      <c r="A312" s="23" t="s">
        <v>795</v>
      </c>
      <c r="B312" s="23"/>
      <c r="C312" s="80">
        <v>268.75002063659986</v>
      </c>
      <c r="D312" s="80">
        <v>368.550861496327</v>
      </c>
      <c r="E312" s="80">
        <v>73.710172299265409</v>
      </c>
      <c r="F312" s="80">
        <v>442.26103379559243</v>
      </c>
      <c r="G312" s="80">
        <v>563.64211850592767</v>
      </c>
      <c r="H312" s="80">
        <v>94.947903019487157</v>
      </c>
      <c r="I312" s="80">
        <v>14415.651566732489</v>
      </c>
      <c r="J312" s="80">
        <v>76.870755719927644</v>
      </c>
      <c r="K312" s="80">
        <v>166.74437398491912</v>
      </c>
      <c r="L312" s="257">
        <v>0.27367107438928401</v>
      </c>
      <c r="M312" s="80">
        <v>1.3704294635718319</v>
      </c>
      <c r="N312" s="80">
        <v>4.7011868688217176E-2</v>
      </c>
      <c r="O312" s="80">
        <v>17.406149132172342</v>
      </c>
      <c r="P312" s="80">
        <v>16.040151245802164</v>
      </c>
      <c r="Q312" s="80">
        <v>18.118788551339883</v>
      </c>
      <c r="R312" s="80">
        <v>16.54415259751552</v>
      </c>
      <c r="S312" s="80">
        <v>16.540672915373126</v>
      </c>
      <c r="T312" s="80">
        <v>16.555759103019945</v>
      </c>
      <c r="U312" s="80">
        <v>16.233563105937481</v>
      </c>
      <c r="V312" s="80">
        <v>17.395228253943365</v>
      </c>
      <c r="W312" s="80">
        <v>15.702229290670722</v>
      </c>
      <c r="X312" s="80">
        <v>17.532956754437333</v>
      </c>
      <c r="Y312" s="80">
        <v>16.183824666957342</v>
      </c>
      <c r="Z312" s="80">
        <v>16.950162007843844</v>
      </c>
      <c r="AA312" s="80"/>
      <c r="AB312" s="80">
        <v>5.5962969994686205</v>
      </c>
      <c r="AC312" s="80">
        <v>4.9935837727683987</v>
      </c>
      <c r="AD312" s="80">
        <v>5.1449075378050626</v>
      </c>
      <c r="AE312" s="80">
        <v>5.7366752136030401</v>
      </c>
      <c r="AF312" s="80">
        <v>5.8503840792981006</v>
      </c>
      <c r="AG312" s="80">
        <v>5.6033848086682037</v>
      </c>
      <c r="AH312" s="80">
        <v>6.1096165709271686</v>
      </c>
      <c r="AI312" s="80">
        <v>5.7563472250761674</v>
      </c>
      <c r="AJ312" s="80">
        <v>6.1091828152597643</v>
      </c>
      <c r="AK312" s="80">
        <v>5.6468073825496585</v>
      </c>
      <c r="AL312" s="80">
        <v>5.3828675676515676</v>
      </c>
      <c r="AM312" s="44">
        <v>5.6163290385109894</v>
      </c>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44"/>
      <c r="BJ312" s="44"/>
      <c r="BK312" s="44"/>
      <c r="BL312" s="44"/>
      <c r="BM312" s="44"/>
      <c r="BN312" s="44"/>
      <c r="BO312" s="44"/>
      <c r="BP312" s="44"/>
      <c r="BQ312" s="44"/>
      <c r="BR312" s="44"/>
      <c r="BS312" s="44"/>
      <c r="BT312" s="44"/>
      <c r="BU312" s="44"/>
      <c r="BV312" s="44"/>
      <c r="BW312" s="44"/>
      <c r="BX312" s="44"/>
      <c r="BY312" s="44"/>
      <c r="BZ312" s="44"/>
      <c r="CA312" s="44"/>
      <c r="CB312" s="44"/>
      <c r="CC312" s="44"/>
      <c r="CD312" s="44"/>
      <c r="CE312" s="44"/>
      <c r="CF312" s="44"/>
      <c r="CG312" s="44"/>
      <c r="CH312" s="44"/>
      <c r="CI312" s="44"/>
      <c r="CJ312" s="44"/>
      <c r="CK312" s="44"/>
      <c r="CL312" s="44"/>
      <c r="CM312" s="44"/>
      <c r="CN312" s="44"/>
      <c r="CO312" s="44"/>
      <c r="CP312" s="44"/>
      <c r="CQ312" s="44"/>
      <c r="CR312" s="44"/>
      <c r="CS312" s="44"/>
      <c r="CT312" s="44"/>
      <c r="CU312" s="44"/>
      <c r="CV312" s="44"/>
      <c r="CW312" s="44"/>
      <c r="CX312" s="23"/>
      <c r="CY312" s="23"/>
      <c r="CZ312" s="23"/>
      <c r="DA312" s="23"/>
      <c r="DB312" s="23"/>
      <c r="DC312" s="23"/>
      <c r="DD312" s="23"/>
      <c r="DE312" s="23"/>
      <c r="DF312" s="23"/>
      <c r="DG312" s="23"/>
      <c r="DH312" s="23"/>
      <c r="DI312" s="23"/>
      <c r="DJ312" s="23"/>
      <c r="DK312" s="23"/>
      <c r="DL312" s="23"/>
      <c r="DM312" s="23"/>
      <c r="DN312" s="23"/>
      <c r="DO312" s="23"/>
      <c r="DP312" s="23"/>
      <c r="DQ312" s="23"/>
      <c r="DR312" s="23"/>
      <c r="DS312" s="23"/>
      <c r="DT312" s="23"/>
      <c r="DU312" s="23"/>
      <c r="DV312" s="23"/>
      <c r="DW312" s="23"/>
      <c r="DX312" s="23"/>
      <c r="DY312" s="23"/>
      <c r="DZ312" s="23"/>
      <c r="EA312" s="23"/>
    </row>
    <row r="313" spans="1:131">
      <c r="A313" s="23" t="s">
        <v>805</v>
      </c>
      <c r="B313" s="23"/>
      <c r="C313" s="80">
        <v>292.65905984338713</v>
      </c>
      <c r="D313" s="80">
        <v>341.07502876871905</v>
      </c>
      <c r="E313" s="80">
        <v>68.21500575374381</v>
      </c>
      <c r="F313" s="80">
        <v>409.29003452246286</v>
      </c>
      <c r="G313" s="80">
        <v>521.62203882566951</v>
      </c>
      <c r="H313" s="80">
        <v>10.463167258951444</v>
      </c>
      <c r="I313" s="80">
        <v>12251.049751664776</v>
      </c>
      <c r="J313" s="80">
        <v>66.294645698413561</v>
      </c>
      <c r="K313" s="80">
        <v>167.35069725622441</v>
      </c>
      <c r="L313" s="257">
        <v>0.26487451281321739</v>
      </c>
      <c r="M313" s="80">
        <v>0.19982057734268066</v>
      </c>
      <c r="N313" s="80">
        <v>3.8525044264467949E-2</v>
      </c>
      <c r="O313" s="80">
        <v>20.595122729425981</v>
      </c>
      <c r="P313" s="80">
        <v>19.560026693796807</v>
      </c>
      <c r="Q313" s="80">
        <v>22.481858120310203</v>
      </c>
      <c r="R313" s="80">
        <v>20.612880377185594</v>
      </c>
      <c r="S313" s="80">
        <v>20.791409439541624</v>
      </c>
      <c r="T313" s="80">
        <v>18.06821572704985</v>
      </c>
      <c r="U313" s="80">
        <v>14.332106375253662</v>
      </c>
      <c r="V313" s="80">
        <v>17.079007514318452</v>
      </c>
      <c r="W313" s="80">
        <v>19.503022538369674</v>
      </c>
      <c r="X313" s="80">
        <v>22.122808977367221</v>
      </c>
      <c r="Y313" s="80">
        <v>19.549016560969047</v>
      </c>
      <c r="Z313" s="80">
        <v>19.11154806823896</v>
      </c>
      <c r="AA313" s="80"/>
      <c r="AB313" s="80">
        <v>5.074362368084822</v>
      </c>
      <c r="AC313" s="80">
        <v>4.5876679363361488</v>
      </c>
      <c r="AD313" s="80">
        <v>4.6981466590926964</v>
      </c>
      <c r="AE313" s="80">
        <v>5.1677638925715712</v>
      </c>
      <c r="AF313" s="80">
        <v>5.2361558653850695</v>
      </c>
      <c r="AG313" s="80">
        <v>4.5669591315191775</v>
      </c>
      <c r="AH313" s="80">
        <v>4.3619281837998072</v>
      </c>
      <c r="AI313" s="80">
        <v>4.3376437190926183</v>
      </c>
      <c r="AJ313" s="80">
        <v>5.766948444636987</v>
      </c>
      <c r="AK313" s="80">
        <v>5.0905432990301716</v>
      </c>
      <c r="AL313" s="80">
        <v>5.0134713214248654</v>
      </c>
      <c r="AM313" s="44">
        <v>4.9504459005861206</v>
      </c>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44"/>
      <c r="BJ313" s="44"/>
      <c r="BK313" s="44"/>
      <c r="BL313" s="44"/>
      <c r="BM313" s="44"/>
      <c r="BN313" s="44"/>
      <c r="BO313" s="44"/>
      <c r="BP313" s="44"/>
      <c r="BQ313" s="44"/>
      <c r="BR313" s="44"/>
      <c r="BS313" s="44"/>
      <c r="BT313" s="44"/>
      <c r="BU313" s="44"/>
      <c r="BV313" s="44"/>
      <c r="BW313" s="44"/>
      <c r="BX313" s="44"/>
      <c r="BY313" s="44"/>
      <c r="BZ313" s="44"/>
      <c r="CA313" s="44"/>
      <c r="CB313" s="44"/>
      <c r="CC313" s="44"/>
      <c r="CD313" s="44"/>
      <c r="CE313" s="44"/>
      <c r="CF313" s="44"/>
      <c r="CG313" s="44"/>
      <c r="CH313" s="44"/>
      <c r="CI313" s="44"/>
      <c r="CJ313" s="44"/>
      <c r="CK313" s="44"/>
      <c r="CL313" s="44"/>
      <c r="CM313" s="44"/>
      <c r="CN313" s="44"/>
      <c r="CO313" s="44"/>
      <c r="CP313" s="44"/>
      <c r="CQ313" s="44"/>
      <c r="CR313" s="44"/>
      <c r="CS313" s="44"/>
      <c r="CT313" s="44"/>
      <c r="CU313" s="44"/>
      <c r="CV313" s="44"/>
      <c r="CW313" s="44"/>
      <c r="CX313" s="23"/>
      <c r="CY313" s="23"/>
      <c r="CZ313" s="23"/>
      <c r="DA313" s="23"/>
      <c r="DB313" s="23"/>
      <c r="DC313" s="23"/>
      <c r="DD313" s="23"/>
      <c r="DE313" s="23"/>
      <c r="DF313" s="23"/>
      <c r="DG313" s="23"/>
      <c r="DH313" s="23"/>
      <c r="DI313" s="23"/>
      <c r="DJ313" s="23"/>
      <c r="DK313" s="23"/>
      <c r="DL313" s="23"/>
      <c r="DM313" s="23"/>
      <c r="DN313" s="23"/>
      <c r="DO313" s="23"/>
      <c r="DP313" s="23"/>
      <c r="DQ313" s="23"/>
      <c r="DR313" s="23"/>
      <c r="DS313" s="23"/>
      <c r="DT313" s="23"/>
      <c r="DU313" s="23"/>
      <c r="DV313" s="23"/>
      <c r="DW313" s="23"/>
      <c r="DX313" s="23"/>
      <c r="DY313" s="23"/>
      <c r="DZ313" s="23"/>
      <c r="EA313" s="23"/>
    </row>
    <row r="314" spans="1:131">
      <c r="A314" s="23" t="s">
        <v>806</v>
      </c>
      <c r="B314" s="23"/>
      <c r="C314" s="80">
        <v>292.65905984338713</v>
      </c>
      <c r="D314" s="80">
        <v>341.07502876871905</v>
      </c>
      <c r="E314" s="80">
        <v>68.21500575374381</v>
      </c>
      <c r="F314" s="80">
        <v>409.29003452246286</v>
      </c>
      <c r="G314" s="80">
        <v>521.62203882566951</v>
      </c>
      <c r="H314" s="80">
        <v>10.463167258951444</v>
      </c>
      <c r="I314" s="80">
        <v>12251.049751664776</v>
      </c>
      <c r="J314" s="80">
        <v>66.294645698413561</v>
      </c>
      <c r="K314" s="80">
        <v>167.35069725622441</v>
      </c>
      <c r="L314" s="257">
        <v>0.26487451281321739</v>
      </c>
      <c r="M314" s="80">
        <v>0.19982057734268066</v>
      </c>
      <c r="N314" s="80">
        <v>3.8525044264467949E-2</v>
      </c>
      <c r="O314" s="80">
        <v>20.595122729425981</v>
      </c>
      <c r="P314" s="80">
        <v>19.560026693796807</v>
      </c>
      <c r="Q314" s="80">
        <v>22.481858120310203</v>
      </c>
      <c r="R314" s="80">
        <v>20.612880377185594</v>
      </c>
      <c r="S314" s="80">
        <v>20.791409439541624</v>
      </c>
      <c r="T314" s="80">
        <v>18.06821572704985</v>
      </c>
      <c r="U314" s="80">
        <v>14.332106375253662</v>
      </c>
      <c r="V314" s="80">
        <v>17.079007514318452</v>
      </c>
      <c r="W314" s="80">
        <v>19.503022538369674</v>
      </c>
      <c r="X314" s="80">
        <v>22.122808977367221</v>
      </c>
      <c r="Y314" s="80">
        <v>19.549016560969047</v>
      </c>
      <c r="Z314" s="80">
        <v>19.11154806823896</v>
      </c>
      <c r="AA314" s="80"/>
      <c r="AB314" s="80">
        <v>5.074362368084822</v>
      </c>
      <c r="AC314" s="80">
        <v>4.5876679363361488</v>
      </c>
      <c r="AD314" s="80">
        <v>4.6981466590926964</v>
      </c>
      <c r="AE314" s="80">
        <v>5.1677638925715712</v>
      </c>
      <c r="AF314" s="80">
        <v>5.2361558653850695</v>
      </c>
      <c r="AG314" s="80">
        <v>4.5669591315191775</v>
      </c>
      <c r="AH314" s="80">
        <v>4.3619281837998072</v>
      </c>
      <c r="AI314" s="80">
        <v>4.3376437190926183</v>
      </c>
      <c r="AJ314" s="80">
        <v>5.766948444636987</v>
      </c>
      <c r="AK314" s="80">
        <v>5.0905432990301716</v>
      </c>
      <c r="AL314" s="80">
        <v>5.0134713214248654</v>
      </c>
      <c r="AM314" s="44">
        <v>4.9504459005861206</v>
      </c>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c r="BK314" s="44"/>
      <c r="BL314" s="44"/>
      <c r="BM314" s="44"/>
      <c r="BN314" s="44"/>
      <c r="BO314" s="44"/>
      <c r="BP314" s="44"/>
      <c r="BQ314" s="44"/>
      <c r="BR314" s="44"/>
      <c r="BS314" s="44"/>
      <c r="BT314" s="44"/>
      <c r="BU314" s="44"/>
      <c r="BV314" s="44"/>
      <c r="BW314" s="44"/>
      <c r="BX314" s="44"/>
      <c r="BY314" s="44"/>
      <c r="BZ314" s="44"/>
      <c r="CA314" s="44"/>
      <c r="CB314" s="44"/>
      <c r="CC314" s="44"/>
      <c r="CD314" s="44"/>
      <c r="CE314" s="44"/>
      <c r="CF314" s="44"/>
      <c r="CG314" s="44"/>
      <c r="CH314" s="44"/>
      <c r="CI314" s="44"/>
      <c r="CJ314" s="44"/>
      <c r="CK314" s="44"/>
      <c r="CL314" s="44"/>
      <c r="CM314" s="44"/>
      <c r="CN314" s="44"/>
      <c r="CO314" s="44"/>
      <c r="CP314" s="44"/>
      <c r="CQ314" s="44"/>
      <c r="CR314" s="44"/>
      <c r="CS314" s="44"/>
      <c r="CT314" s="44"/>
      <c r="CU314" s="44"/>
      <c r="CV314" s="44"/>
      <c r="CW314" s="44"/>
      <c r="CX314" s="23"/>
      <c r="CY314" s="23"/>
      <c r="CZ314" s="23"/>
      <c r="DA314" s="23"/>
      <c r="DB314" s="23"/>
      <c r="DC314" s="23"/>
      <c r="DD314" s="23"/>
      <c r="DE314" s="23"/>
      <c r="DF314" s="23"/>
      <c r="DG314" s="23"/>
      <c r="DH314" s="23"/>
      <c r="DI314" s="23"/>
      <c r="DJ314" s="23"/>
      <c r="DK314" s="23"/>
      <c r="DL314" s="23"/>
      <c r="DM314" s="23"/>
      <c r="DN314" s="23"/>
      <c r="DO314" s="23"/>
      <c r="DP314" s="23"/>
      <c r="DQ314" s="23"/>
      <c r="DR314" s="23"/>
      <c r="DS314" s="23"/>
      <c r="DT314" s="23"/>
      <c r="DU314" s="23"/>
      <c r="DV314" s="23"/>
      <c r="DW314" s="23"/>
      <c r="DX314" s="23"/>
      <c r="DY314" s="23"/>
      <c r="DZ314" s="23"/>
      <c r="EA314" s="23"/>
    </row>
    <row r="315" spans="1:131">
      <c r="A315" s="23" t="s">
        <v>808</v>
      </c>
      <c r="B315" s="23"/>
      <c r="C315" s="80">
        <v>409.72268378074193</v>
      </c>
      <c r="D315" s="80">
        <v>562.77379746838631</v>
      </c>
      <c r="E315" s="80">
        <v>112.55475949367727</v>
      </c>
      <c r="F315" s="80">
        <v>675.32855696206354</v>
      </c>
      <c r="G315" s="80">
        <v>860.67636406235454</v>
      </c>
      <c r="H315" s="80">
        <v>84.133831348979157</v>
      </c>
      <c r="I315" s="80">
        <v>14438.737207319198</v>
      </c>
      <c r="J315" s="80">
        <v>79.467602254857837</v>
      </c>
      <c r="K315" s="80">
        <v>178.29128875111766</v>
      </c>
      <c r="L315" s="257">
        <v>0.24927479959618301</v>
      </c>
      <c r="M315" s="80">
        <v>1.3119306726023323</v>
      </c>
      <c r="N315" s="80">
        <v>5.3935061970255119E-2</v>
      </c>
      <c r="O315" s="80">
        <v>28.833171821196366</v>
      </c>
      <c r="P315" s="80">
        <v>27.384037371315522</v>
      </c>
      <c r="Q315" s="80">
        <v>31.474601368434278</v>
      </c>
      <c r="R315" s="80">
        <v>28.858032528059823</v>
      </c>
      <c r="S315" s="80">
        <v>29.107973215358268</v>
      </c>
      <c r="T315" s="80">
        <v>25.295502017869786</v>
      </c>
      <c r="U315" s="80">
        <v>20.064948925355125</v>
      </c>
      <c r="V315" s="80">
        <v>23.910610520045825</v>
      </c>
      <c r="W315" s="80">
        <v>27.304231553717536</v>
      </c>
      <c r="X315" s="80">
        <v>30.971932568314102</v>
      </c>
      <c r="Y315" s="80">
        <v>27.368623185356661</v>
      </c>
      <c r="Z315" s="80">
        <v>26.756167295534539</v>
      </c>
      <c r="AA315" s="80"/>
      <c r="AB315" s="80">
        <v>7.1041073153187497</v>
      </c>
      <c r="AC315" s="80">
        <v>6.4227351108706072</v>
      </c>
      <c r="AD315" s="80">
        <v>6.5774053227297733</v>
      </c>
      <c r="AE315" s="80">
        <v>7.2348694496001977</v>
      </c>
      <c r="AF315" s="80">
        <v>7.330618211539095</v>
      </c>
      <c r="AG315" s="80">
        <v>6.3937427841268475</v>
      </c>
      <c r="AH315" s="80">
        <v>6.1066994573197295</v>
      </c>
      <c r="AI315" s="80">
        <v>6.0727012067296648</v>
      </c>
      <c r="AJ315" s="80">
        <v>8.0737278224917794</v>
      </c>
      <c r="AK315" s="80">
        <v>7.1267606186422388</v>
      </c>
      <c r="AL315" s="80">
        <v>7.0188598499948096</v>
      </c>
      <c r="AM315" s="44">
        <v>6.9306242608205668</v>
      </c>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44"/>
      <c r="BJ315" s="44"/>
      <c r="BK315" s="44"/>
      <c r="BL315" s="44"/>
      <c r="BM315" s="44"/>
      <c r="BN315" s="44"/>
      <c r="BO315" s="44"/>
      <c r="BP315" s="44"/>
      <c r="BQ315" s="44"/>
      <c r="BR315" s="44"/>
      <c r="BS315" s="44"/>
      <c r="BT315" s="44"/>
      <c r="BU315" s="44"/>
      <c r="BV315" s="44"/>
      <c r="BW315" s="44"/>
      <c r="BX315" s="44"/>
      <c r="BY315" s="44"/>
      <c r="BZ315" s="44"/>
      <c r="CA315" s="44"/>
      <c r="CB315" s="44"/>
      <c r="CC315" s="44"/>
      <c r="CD315" s="44"/>
      <c r="CE315" s="44"/>
      <c r="CF315" s="44"/>
      <c r="CG315" s="44"/>
      <c r="CH315" s="44"/>
      <c r="CI315" s="44"/>
      <c r="CJ315" s="44"/>
      <c r="CK315" s="44"/>
      <c r="CL315" s="44"/>
      <c r="CM315" s="44"/>
      <c r="CN315" s="44"/>
      <c r="CO315" s="44"/>
      <c r="CP315" s="44"/>
      <c r="CQ315" s="44"/>
      <c r="CR315" s="44"/>
      <c r="CS315" s="44"/>
      <c r="CT315" s="44"/>
      <c r="CU315" s="44"/>
      <c r="CV315" s="44"/>
      <c r="CW315" s="44"/>
      <c r="CX315" s="23"/>
      <c r="CY315" s="23"/>
      <c r="CZ315" s="23"/>
      <c r="DA315" s="23"/>
      <c r="DB315" s="23"/>
      <c r="DC315" s="23"/>
      <c r="DD315" s="23"/>
      <c r="DE315" s="23"/>
      <c r="DF315" s="23"/>
      <c r="DG315" s="23"/>
      <c r="DH315" s="23"/>
      <c r="DI315" s="23"/>
      <c r="DJ315" s="23"/>
      <c r="DK315" s="23"/>
      <c r="DL315" s="23"/>
      <c r="DM315" s="23"/>
      <c r="DN315" s="23"/>
      <c r="DO315" s="23"/>
      <c r="DP315" s="23"/>
      <c r="DQ315" s="23"/>
      <c r="DR315" s="23"/>
      <c r="DS315" s="23"/>
      <c r="DT315" s="23"/>
      <c r="DU315" s="23"/>
      <c r="DV315" s="23"/>
      <c r="DW315" s="23"/>
      <c r="DX315" s="23"/>
      <c r="DY315" s="23"/>
      <c r="DZ315" s="23"/>
      <c r="EA315" s="23"/>
    </row>
    <row r="316" spans="1:131">
      <c r="A316" s="23" t="s">
        <v>796</v>
      </c>
      <c r="B316" s="23"/>
      <c r="C316" s="80">
        <v>145.4041624778996</v>
      </c>
      <c r="D316" s="80">
        <v>158.97585527520172</v>
      </c>
      <c r="E316" s="80">
        <v>31.795171055040345</v>
      </c>
      <c r="F316" s="80">
        <v>190.77102633024208</v>
      </c>
      <c r="G316" s="80">
        <v>243.12923186451289</v>
      </c>
      <c r="H316" s="80">
        <v>-49.196685372673926</v>
      </c>
      <c r="I316" s="80">
        <v>11493.166097682548</v>
      </c>
      <c r="J316" s="80">
        <v>59.273281262993258</v>
      </c>
      <c r="K316" s="80">
        <v>186.35087298121383</v>
      </c>
      <c r="L316" s="257">
        <v>0.24633431081288978</v>
      </c>
      <c r="M316" s="80">
        <v>-0.71527301339066951</v>
      </c>
      <c r="N316" s="80">
        <v>2.5435240439941699E-2</v>
      </c>
      <c r="O316" s="80">
        <v>9.4174003430169897</v>
      </c>
      <c r="P316" s="80">
        <v>8.6783426188770889</v>
      </c>
      <c r="Q316" s="80">
        <v>9.8029658497557133</v>
      </c>
      <c r="R316" s="80">
        <v>8.9510268562960071</v>
      </c>
      <c r="S316" s="80">
        <v>8.9491442135843684</v>
      </c>
      <c r="T316" s="80">
        <v>8.9573064249753624</v>
      </c>
      <c r="U316" s="80">
        <v>8.7829859207442027</v>
      </c>
      <c r="V316" s="80">
        <v>9.4114917252291814</v>
      </c>
      <c r="W316" s="80">
        <v>8.4955137627066115</v>
      </c>
      <c r="X316" s="80">
        <v>9.4860081744418174</v>
      </c>
      <c r="Y316" s="80">
        <v>8.7560755002510824</v>
      </c>
      <c r="Z316" s="80">
        <v>9.1706936608867409</v>
      </c>
      <c r="AA316" s="80"/>
      <c r="AB316" s="80">
        <v>3.0278132677266845</v>
      </c>
      <c r="AC316" s="80">
        <v>2.7017220855377171</v>
      </c>
      <c r="AD316" s="80">
        <v>2.7835940990394796</v>
      </c>
      <c r="AE316" s="80">
        <v>3.1037633145695041</v>
      </c>
      <c r="AF316" s="80">
        <v>3.1652842117346025</v>
      </c>
      <c r="AG316" s="80">
        <v>3.031648046820012</v>
      </c>
      <c r="AH316" s="80">
        <v>3.3055390226667001</v>
      </c>
      <c r="AI316" s="80">
        <v>3.1144066341336485</v>
      </c>
      <c r="AJ316" s="80">
        <v>3.3053043440631802</v>
      </c>
      <c r="AK316" s="80">
        <v>3.0551413398546017</v>
      </c>
      <c r="AL316" s="80">
        <v>2.9123396848485061</v>
      </c>
      <c r="AM316" s="44">
        <v>3.0386513761397769</v>
      </c>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44"/>
      <c r="BJ316" s="44"/>
      <c r="BK316" s="44"/>
      <c r="BL316" s="44"/>
      <c r="BM316" s="44"/>
      <c r="BN316" s="44"/>
      <c r="BO316" s="44"/>
      <c r="BP316" s="44"/>
      <c r="BQ316" s="44"/>
      <c r="BR316" s="44"/>
      <c r="BS316" s="44"/>
      <c r="BT316" s="44"/>
      <c r="BU316" s="44"/>
      <c r="BV316" s="44"/>
      <c r="BW316" s="44"/>
      <c r="BX316" s="44"/>
      <c r="BY316" s="44"/>
      <c r="BZ316" s="44"/>
      <c r="CA316" s="44"/>
      <c r="CB316" s="44"/>
      <c r="CC316" s="44"/>
      <c r="CD316" s="44"/>
      <c r="CE316" s="44"/>
      <c r="CF316" s="44"/>
      <c r="CG316" s="44"/>
      <c r="CH316" s="44"/>
      <c r="CI316" s="44"/>
      <c r="CJ316" s="44"/>
      <c r="CK316" s="44"/>
      <c r="CL316" s="44"/>
      <c r="CM316" s="44"/>
      <c r="CN316" s="44"/>
      <c r="CO316" s="44"/>
      <c r="CP316" s="44"/>
      <c r="CQ316" s="44"/>
      <c r="CR316" s="44"/>
      <c r="CS316" s="44"/>
      <c r="CT316" s="44"/>
      <c r="CU316" s="44"/>
      <c r="CV316" s="44"/>
      <c r="CW316" s="44"/>
      <c r="CX316" s="23"/>
      <c r="CY316" s="23"/>
      <c r="CZ316" s="23"/>
      <c r="DA316" s="23"/>
      <c r="DB316" s="23"/>
      <c r="DC316" s="23"/>
      <c r="DD316" s="23"/>
      <c r="DE316" s="23"/>
      <c r="DF316" s="23"/>
      <c r="DG316" s="23"/>
      <c r="DH316" s="23"/>
      <c r="DI316" s="23"/>
      <c r="DJ316" s="23"/>
      <c r="DK316" s="23"/>
      <c r="DL316" s="23"/>
      <c r="DM316" s="23"/>
      <c r="DN316" s="23"/>
      <c r="DO316" s="23"/>
      <c r="DP316" s="23"/>
      <c r="DQ316" s="23"/>
      <c r="DR316" s="23"/>
      <c r="DS316" s="23"/>
      <c r="DT316" s="23"/>
      <c r="DU316" s="23"/>
      <c r="DV316" s="23"/>
      <c r="DW316" s="23"/>
      <c r="DX316" s="23"/>
      <c r="DY316" s="23"/>
      <c r="DZ316" s="23"/>
      <c r="EA316" s="23"/>
    </row>
    <row r="317" spans="1:131">
      <c r="A317" s="23" t="s">
        <v>797</v>
      </c>
      <c r="B317" s="23"/>
      <c r="C317" s="80">
        <v>145.4041624778996</v>
      </c>
      <c r="D317" s="80">
        <v>158.97585527520172</v>
      </c>
      <c r="E317" s="80">
        <v>31.795171055040345</v>
      </c>
      <c r="F317" s="80">
        <v>190.77102633024208</v>
      </c>
      <c r="G317" s="80">
        <v>243.12923186451289</v>
      </c>
      <c r="H317" s="80">
        <v>-49.196685372673926</v>
      </c>
      <c r="I317" s="80">
        <v>11493.166097682548</v>
      </c>
      <c r="J317" s="80">
        <v>59.273281262993258</v>
      </c>
      <c r="K317" s="80">
        <v>186.35087298121383</v>
      </c>
      <c r="L317" s="257">
        <v>0.24633431081288978</v>
      </c>
      <c r="M317" s="80">
        <v>-0.71527301339066951</v>
      </c>
      <c r="N317" s="80">
        <v>2.5435240439941699E-2</v>
      </c>
      <c r="O317" s="80">
        <v>9.4174003430169897</v>
      </c>
      <c r="P317" s="80">
        <v>8.6783426188770889</v>
      </c>
      <c r="Q317" s="80">
        <v>9.8029658497557133</v>
      </c>
      <c r="R317" s="80">
        <v>8.9510268562960071</v>
      </c>
      <c r="S317" s="80">
        <v>8.9491442135843684</v>
      </c>
      <c r="T317" s="80">
        <v>8.9573064249753624</v>
      </c>
      <c r="U317" s="80">
        <v>8.7829859207442027</v>
      </c>
      <c r="V317" s="80">
        <v>9.4114917252291814</v>
      </c>
      <c r="W317" s="80">
        <v>8.4955137627066115</v>
      </c>
      <c r="X317" s="80">
        <v>9.4860081744418174</v>
      </c>
      <c r="Y317" s="80">
        <v>8.7560755002510824</v>
      </c>
      <c r="Z317" s="80">
        <v>9.1706936608867409</v>
      </c>
      <c r="AA317" s="80"/>
      <c r="AB317" s="80">
        <v>3.0278132677266845</v>
      </c>
      <c r="AC317" s="80">
        <v>2.7017220855377171</v>
      </c>
      <c r="AD317" s="80">
        <v>2.7835940990394796</v>
      </c>
      <c r="AE317" s="80">
        <v>3.1037633145695041</v>
      </c>
      <c r="AF317" s="80">
        <v>3.1652842117346025</v>
      </c>
      <c r="AG317" s="80">
        <v>3.031648046820012</v>
      </c>
      <c r="AH317" s="80">
        <v>3.3055390226667001</v>
      </c>
      <c r="AI317" s="80">
        <v>3.1144066341336485</v>
      </c>
      <c r="AJ317" s="80">
        <v>3.3053043440631802</v>
      </c>
      <c r="AK317" s="80">
        <v>3.0551413398546017</v>
      </c>
      <c r="AL317" s="80">
        <v>2.9123396848485061</v>
      </c>
      <c r="AM317" s="44">
        <v>3.0386513761397769</v>
      </c>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44"/>
      <c r="BJ317" s="44"/>
      <c r="BK317" s="44"/>
      <c r="BL317" s="44"/>
      <c r="BM317" s="44"/>
      <c r="BN317" s="44"/>
      <c r="BO317" s="44"/>
      <c r="BP317" s="44"/>
      <c r="BQ317" s="44"/>
      <c r="BR317" s="44"/>
      <c r="BS317" s="44"/>
      <c r="BT317" s="44"/>
      <c r="BU317" s="44"/>
      <c r="BV317" s="44"/>
      <c r="BW317" s="44"/>
      <c r="BX317" s="44"/>
      <c r="BY317" s="44"/>
      <c r="BZ317" s="44"/>
      <c r="CA317" s="44"/>
      <c r="CB317" s="44"/>
      <c r="CC317" s="44"/>
      <c r="CD317" s="44"/>
      <c r="CE317" s="44"/>
      <c r="CF317" s="44"/>
      <c r="CG317" s="44"/>
      <c r="CH317" s="44"/>
      <c r="CI317" s="44"/>
      <c r="CJ317" s="44"/>
      <c r="CK317" s="44"/>
      <c r="CL317" s="44"/>
      <c r="CM317" s="44"/>
      <c r="CN317" s="44"/>
      <c r="CO317" s="44"/>
      <c r="CP317" s="44"/>
      <c r="CQ317" s="44"/>
      <c r="CR317" s="44"/>
      <c r="CS317" s="44"/>
      <c r="CT317" s="44"/>
      <c r="CU317" s="44"/>
      <c r="CV317" s="44"/>
      <c r="CW317" s="44"/>
      <c r="CX317" s="23"/>
      <c r="CY317" s="23"/>
      <c r="CZ317" s="23"/>
      <c r="DA317" s="23"/>
      <c r="DB317" s="23"/>
      <c r="DC317" s="23"/>
      <c r="DD317" s="23"/>
      <c r="DE317" s="23"/>
      <c r="DF317" s="23"/>
      <c r="DG317" s="23"/>
      <c r="DH317" s="23"/>
      <c r="DI317" s="23"/>
      <c r="DJ317" s="23"/>
      <c r="DK317" s="23"/>
      <c r="DL317" s="23"/>
      <c r="DM317" s="23"/>
      <c r="DN317" s="23"/>
      <c r="DO317" s="23"/>
      <c r="DP317" s="23"/>
      <c r="DQ317" s="23"/>
      <c r="DR317" s="23"/>
      <c r="DS317" s="23"/>
      <c r="DT317" s="23"/>
      <c r="DU317" s="23"/>
      <c r="DV317" s="23"/>
      <c r="DW317" s="23"/>
      <c r="DX317" s="23"/>
      <c r="DY317" s="23"/>
      <c r="DZ317" s="23"/>
      <c r="EA317" s="23"/>
    </row>
    <row r="318" spans="1:131">
      <c r="A318" s="23" t="s">
        <v>809</v>
      </c>
      <c r="B318" s="23"/>
      <c r="C318" s="80">
        <v>339.34323729065227</v>
      </c>
      <c r="D318" s="80">
        <v>562.77379746838631</v>
      </c>
      <c r="E318" s="80">
        <v>112.55475949367727</v>
      </c>
      <c r="F318" s="80">
        <v>675.32855696206354</v>
      </c>
      <c r="G318" s="80">
        <v>860.67636406235454</v>
      </c>
      <c r="H318" s="80">
        <v>101.40470587520662</v>
      </c>
      <c r="I318" s="80">
        <v>17433.316798120377</v>
      </c>
      <c r="J318" s="80">
        <v>92.799801055457735</v>
      </c>
      <c r="K318" s="80">
        <v>203.20182091642681</v>
      </c>
      <c r="L318" s="257">
        <v>0.23557904972931412</v>
      </c>
      <c r="M318" s="80">
        <v>1.1271612225701597</v>
      </c>
      <c r="N318" s="80">
        <v>7.2757972048064876E-2</v>
      </c>
      <c r="O318" s="80">
        <v>22.591978180040837</v>
      </c>
      <c r="P318" s="80">
        <v>21.139114716279099</v>
      </c>
      <c r="Q318" s="80">
        <v>24.092409529130006</v>
      </c>
      <c r="R318" s="80">
        <v>21.711252819613996</v>
      </c>
      <c r="S318" s="80">
        <v>21.963992367093677</v>
      </c>
      <c r="T318" s="80">
        <v>20.205722996574949</v>
      </c>
      <c r="U318" s="80">
        <v>18.444352525740616</v>
      </c>
      <c r="V318" s="80">
        <v>19.929438963513959</v>
      </c>
      <c r="W318" s="80">
        <v>20.011637449994499</v>
      </c>
      <c r="X318" s="80">
        <v>24.168435698474738</v>
      </c>
      <c r="Y318" s="80">
        <v>21.381224620644424</v>
      </c>
      <c r="Z318" s="80">
        <v>21.954670189273891</v>
      </c>
      <c r="AA318" s="80"/>
      <c r="AB318" s="80">
        <v>7.4446408591084472</v>
      </c>
      <c r="AC318" s="80">
        <v>6.5877605315878744</v>
      </c>
      <c r="AD318" s="80">
        <v>6.7155145870448667</v>
      </c>
      <c r="AE318" s="80">
        <v>6.913645511859432</v>
      </c>
      <c r="AF318" s="80">
        <v>6.7525007820380711</v>
      </c>
      <c r="AG318" s="80">
        <v>6.0577841045380918</v>
      </c>
      <c r="AH318" s="80">
        <v>6.5984109128025663</v>
      </c>
      <c r="AI318" s="80">
        <v>5.9249907295115163</v>
      </c>
      <c r="AJ318" s="80">
        <v>7.1713362235403775</v>
      </c>
      <c r="AK318" s="80">
        <v>6.7279853516563461</v>
      </c>
      <c r="AL318" s="80">
        <v>7.2717630204185495</v>
      </c>
      <c r="AM318" s="44">
        <v>7.5826746201713799</v>
      </c>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44"/>
      <c r="BJ318" s="44"/>
      <c r="BK318" s="44"/>
      <c r="BL318" s="44"/>
      <c r="BM318" s="44"/>
      <c r="BN318" s="44"/>
      <c r="BO318" s="44"/>
      <c r="BP318" s="44"/>
      <c r="BQ318" s="44"/>
      <c r="BR318" s="44"/>
      <c r="BS318" s="44"/>
      <c r="BT318" s="44"/>
      <c r="BU318" s="44"/>
      <c r="BV318" s="44"/>
      <c r="BW318" s="44"/>
      <c r="BX318" s="44"/>
      <c r="BY318" s="44"/>
      <c r="BZ318" s="44"/>
      <c r="CA318" s="44"/>
      <c r="CB318" s="44"/>
      <c r="CC318" s="44"/>
      <c r="CD318" s="44"/>
      <c r="CE318" s="44"/>
      <c r="CF318" s="44"/>
      <c r="CG318" s="44"/>
      <c r="CH318" s="44"/>
      <c r="CI318" s="44"/>
      <c r="CJ318" s="44"/>
      <c r="CK318" s="44"/>
      <c r="CL318" s="44"/>
      <c r="CM318" s="44"/>
      <c r="CN318" s="44"/>
      <c r="CO318" s="44"/>
      <c r="CP318" s="44"/>
      <c r="CQ318" s="44"/>
      <c r="CR318" s="44"/>
      <c r="CS318" s="44"/>
      <c r="CT318" s="44"/>
      <c r="CU318" s="44"/>
      <c r="CV318" s="44"/>
      <c r="CW318" s="44"/>
      <c r="CX318" s="23"/>
      <c r="CY318" s="23"/>
      <c r="CZ318" s="23"/>
      <c r="DA318" s="23"/>
      <c r="DB318" s="23"/>
      <c r="DC318" s="23"/>
      <c r="DD318" s="23"/>
      <c r="DE318" s="23"/>
      <c r="DF318" s="23"/>
      <c r="DG318" s="23"/>
      <c r="DH318" s="23"/>
      <c r="DI318" s="23"/>
      <c r="DJ318" s="23"/>
      <c r="DK318" s="23"/>
      <c r="DL318" s="23"/>
      <c r="DM318" s="23"/>
      <c r="DN318" s="23"/>
      <c r="DO318" s="23"/>
      <c r="DP318" s="23"/>
      <c r="DQ318" s="23"/>
      <c r="DR318" s="23"/>
      <c r="DS318" s="23"/>
      <c r="DT318" s="23"/>
      <c r="DU318" s="23"/>
      <c r="DV318" s="23"/>
      <c r="DW318" s="23"/>
      <c r="DX318" s="23"/>
      <c r="DY318" s="23"/>
      <c r="DZ318" s="23"/>
      <c r="EA318" s="23"/>
    </row>
    <row r="319" spans="1:131">
      <c r="A319" s="23" t="s">
        <v>807</v>
      </c>
      <c r="B319" s="23"/>
      <c r="C319" s="80">
        <v>193.87221663719944</v>
      </c>
      <c r="D319" s="80">
        <v>368.550861496327</v>
      </c>
      <c r="E319" s="80">
        <v>73.710172299265409</v>
      </c>
      <c r="F319" s="80">
        <v>442.26103379559243</v>
      </c>
      <c r="G319" s="80">
        <v>563.64211850592767</v>
      </c>
      <c r="H319" s="80">
        <v>-17.347947314363694</v>
      </c>
      <c r="I319" s="80">
        <v>19983.299944928891</v>
      </c>
      <c r="J319" s="80">
        <v>110.3958326306964</v>
      </c>
      <c r="K319" s="80">
        <v>258.9268339329617</v>
      </c>
      <c r="L319" s="257">
        <v>0.17983857504961187</v>
      </c>
      <c r="M319" s="80">
        <v>-0.25482421811650791</v>
      </c>
      <c r="N319" s="80">
        <v>3.3913653919922265E-2</v>
      </c>
      <c r="O319" s="80">
        <v>12.556533790689318</v>
      </c>
      <c r="P319" s="80">
        <v>11.571123491836117</v>
      </c>
      <c r="Q319" s="80">
        <v>13.070621133007617</v>
      </c>
      <c r="R319" s="80">
        <v>11.934702475061341</v>
      </c>
      <c r="S319" s="80">
        <v>11.932192284779157</v>
      </c>
      <c r="T319" s="80">
        <v>11.943075233300483</v>
      </c>
      <c r="U319" s="80">
        <v>11.710647894325602</v>
      </c>
      <c r="V319" s="80">
        <v>12.548655633638907</v>
      </c>
      <c r="W319" s="80">
        <v>11.327351683608814</v>
      </c>
      <c r="X319" s="80">
        <v>12.648010899255755</v>
      </c>
      <c r="Y319" s="80">
        <v>11.674767333668109</v>
      </c>
      <c r="Z319" s="80">
        <v>12.227591547848986</v>
      </c>
      <c r="AA319" s="80"/>
      <c r="AB319" s="80">
        <v>4.0370843569689123</v>
      </c>
      <c r="AC319" s="80">
        <v>3.6022961140502896</v>
      </c>
      <c r="AD319" s="80">
        <v>3.7114587987193062</v>
      </c>
      <c r="AE319" s="80">
        <v>4.1383510860926718</v>
      </c>
      <c r="AF319" s="80">
        <v>4.2203789489794694</v>
      </c>
      <c r="AG319" s="80">
        <v>4.0421973957600157</v>
      </c>
      <c r="AH319" s="80">
        <v>4.4073853635555995</v>
      </c>
      <c r="AI319" s="80">
        <v>4.1525421788448638</v>
      </c>
      <c r="AJ319" s="80">
        <v>4.4070724587509069</v>
      </c>
      <c r="AK319" s="80">
        <v>4.0735217864728019</v>
      </c>
      <c r="AL319" s="80">
        <v>3.883119579798008</v>
      </c>
      <c r="AM319" s="44">
        <v>4.0515351681863692</v>
      </c>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44"/>
      <c r="BJ319" s="44"/>
      <c r="BK319" s="44"/>
      <c r="BL319" s="44"/>
      <c r="BM319" s="44"/>
      <c r="BN319" s="44"/>
      <c r="BO319" s="44"/>
      <c r="BP319" s="44"/>
      <c r="BQ319" s="44"/>
      <c r="BR319" s="44"/>
      <c r="BS319" s="44"/>
      <c r="BT319" s="44"/>
      <c r="BU319" s="44"/>
      <c r="BV319" s="44"/>
      <c r="BW319" s="44"/>
      <c r="BX319" s="44"/>
      <c r="BY319" s="44"/>
      <c r="BZ319" s="44"/>
      <c r="CA319" s="44"/>
      <c r="CB319" s="44"/>
      <c r="CC319" s="44"/>
      <c r="CD319" s="44"/>
      <c r="CE319" s="44"/>
      <c r="CF319" s="44"/>
      <c r="CG319" s="44"/>
      <c r="CH319" s="44"/>
      <c r="CI319" s="44"/>
      <c r="CJ319" s="44"/>
      <c r="CK319" s="44"/>
      <c r="CL319" s="44"/>
      <c r="CM319" s="44"/>
      <c r="CN319" s="44"/>
      <c r="CO319" s="44"/>
      <c r="CP319" s="44"/>
      <c r="CQ319" s="44"/>
      <c r="CR319" s="44"/>
      <c r="CS319" s="44"/>
      <c r="CT319" s="44"/>
      <c r="CU319" s="44"/>
      <c r="CV319" s="44"/>
      <c r="CW319" s="44"/>
      <c r="CX319" s="23"/>
      <c r="CY319" s="23"/>
      <c r="CZ319" s="23"/>
      <c r="DA319" s="23"/>
      <c r="DB319" s="23"/>
      <c r="DC319" s="23"/>
      <c r="DD319" s="23"/>
      <c r="DE319" s="23"/>
      <c r="DF319" s="23"/>
      <c r="DG319" s="23"/>
      <c r="DH319" s="23"/>
      <c r="DI319" s="23"/>
      <c r="DJ319" s="23"/>
      <c r="DK319" s="23"/>
      <c r="DL319" s="23"/>
      <c r="DM319" s="23"/>
      <c r="DN319" s="23"/>
      <c r="DO319" s="23"/>
      <c r="DP319" s="23"/>
      <c r="DQ319" s="23"/>
      <c r="DR319" s="23"/>
      <c r="DS319" s="23"/>
      <c r="DT319" s="23"/>
      <c r="DU319" s="23"/>
      <c r="DV319" s="23"/>
      <c r="DW319" s="23"/>
      <c r="DX319" s="23"/>
      <c r="DY319" s="23"/>
      <c r="DZ319" s="23"/>
      <c r="EA319" s="23"/>
    </row>
    <row r="320" spans="1:131">
      <c r="A320" s="23" t="s">
        <v>810</v>
      </c>
      <c r="B320" s="23"/>
      <c r="C320" s="80">
        <v>0</v>
      </c>
      <c r="D320" s="80">
        <v>0</v>
      </c>
      <c r="E320" s="80">
        <v>0</v>
      </c>
      <c r="F320" s="80">
        <v>0</v>
      </c>
      <c r="G320" s="80">
        <v>0</v>
      </c>
      <c r="H320" s="80">
        <v>-119.90751328314691</v>
      </c>
      <c r="I320" s="80">
        <v>0</v>
      </c>
      <c r="J320" s="80">
        <v>9999</v>
      </c>
      <c r="K320" s="80">
        <v>9999</v>
      </c>
      <c r="L320" s="257">
        <v>0</v>
      </c>
      <c r="M320" s="80">
        <v>-1.7740625908700156</v>
      </c>
      <c r="N320" s="80">
        <v>0</v>
      </c>
      <c r="O320" s="80">
        <v>0</v>
      </c>
      <c r="P320" s="80">
        <v>0</v>
      </c>
      <c r="Q320" s="80">
        <v>0</v>
      </c>
      <c r="R320" s="80">
        <v>0</v>
      </c>
      <c r="S320" s="80">
        <v>0</v>
      </c>
      <c r="T320" s="80">
        <v>0</v>
      </c>
      <c r="U320" s="80">
        <v>0</v>
      </c>
      <c r="V320" s="80">
        <v>0</v>
      </c>
      <c r="W320" s="80">
        <v>0</v>
      </c>
      <c r="X320" s="80">
        <v>0</v>
      </c>
      <c r="Y320" s="80">
        <v>0</v>
      </c>
      <c r="Z320" s="80">
        <v>0</v>
      </c>
      <c r="AA320" s="80"/>
      <c r="AB320" s="80">
        <v>0</v>
      </c>
      <c r="AC320" s="80">
        <v>0</v>
      </c>
      <c r="AD320" s="80">
        <v>0</v>
      </c>
      <c r="AE320" s="80">
        <v>0</v>
      </c>
      <c r="AF320" s="80">
        <v>0</v>
      </c>
      <c r="AG320" s="80">
        <v>0</v>
      </c>
      <c r="AH320" s="80">
        <v>0</v>
      </c>
      <c r="AI320" s="80">
        <v>0</v>
      </c>
      <c r="AJ320" s="80">
        <v>0</v>
      </c>
      <c r="AK320" s="80">
        <v>0</v>
      </c>
      <c r="AL320" s="80">
        <v>0</v>
      </c>
      <c r="AM320" s="44">
        <v>0</v>
      </c>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44"/>
      <c r="BJ320" s="44"/>
      <c r="BK320" s="44"/>
      <c r="BL320" s="44"/>
      <c r="BM320" s="44"/>
      <c r="BN320" s="44"/>
      <c r="BO320" s="44"/>
      <c r="BP320" s="44"/>
      <c r="BQ320" s="44"/>
      <c r="BR320" s="44"/>
      <c r="BS320" s="44"/>
      <c r="BT320" s="44"/>
      <c r="BU320" s="44"/>
      <c r="BV320" s="44"/>
      <c r="BW320" s="44"/>
      <c r="BX320" s="44"/>
      <c r="BY320" s="44"/>
      <c r="BZ320" s="44"/>
      <c r="CA320" s="44"/>
      <c r="CB320" s="44"/>
      <c r="CC320" s="44"/>
      <c r="CD320" s="44"/>
      <c r="CE320" s="44"/>
      <c r="CF320" s="44"/>
      <c r="CG320" s="44"/>
      <c r="CH320" s="44"/>
      <c r="CI320" s="44"/>
      <c r="CJ320" s="44"/>
      <c r="CK320" s="44"/>
      <c r="CL320" s="44"/>
      <c r="CM320" s="44"/>
      <c r="CN320" s="44"/>
      <c r="CO320" s="44"/>
      <c r="CP320" s="44"/>
      <c r="CQ320" s="44"/>
      <c r="CR320" s="44"/>
      <c r="CS320" s="44"/>
      <c r="CT320" s="44"/>
      <c r="CU320" s="44"/>
      <c r="CV320" s="44"/>
      <c r="CW320" s="44"/>
      <c r="CX320" s="23"/>
      <c r="CY320" s="23"/>
      <c r="CZ320" s="23"/>
      <c r="DA320" s="23"/>
      <c r="DB320" s="23"/>
      <c r="DC320" s="23"/>
      <c r="DD320" s="23"/>
      <c r="DE320" s="23"/>
      <c r="DF320" s="23"/>
      <c r="DG320" s="23"/>
      <c r="DH320" s="23"/>
      <c r="DI320" s="23"/>
      <c r="DJ320" s="23"/>
      <c r="DK320" s="23"/>
      <c r="DL320" s="23"/>
      <c r="DM320" s="23"/>
      <c r="DN320" s="23"/>
      <c r="DO320" s="23"/>
      <c r="DP320" s="23"/>
      <c r="DQ320" s="23"/>
      <c r="DR320" s="23"/>
      <c r="DS320" s="23"/>
      <c r="DT320" s="23"/>
      <c r="DU320" s="23"/>
      <c r="DV320" s="23"/>
      <c r="DW320" s="23"/>
      <c r="DX320" s="23"/>
      <c r="DY320" s="23"/>
      <c r="DZ320" s="23"/>
      <c r="EA320" s="23"/>
    </row>
    <row r="321" spans="1:131">
      <c r="A321" s="23" t="s">
        <v>811</v>
      </c>
      <c r="B321" s="23"/>
      <c r="C321" s="80">
        <v>0</v>
      </c>
      <c r="D321" s="80">
        <v>0</v>
      </c>
      <c r="E321" s="80">
        <v>0</v>
      </c>
      <c r="F321" s="80">
        <v>0</v>
      </c>
      <c r="G321" s="80">
        <v>0</v>
      </c>
      <c r="H321" s="80">
        <v>-156.2431233689492</v>
      </c>
      <c r="I321" s="80">
        <v>0</v>
      </c>
      <c r="J321" s="80">
        <v>9999</v>
      </c>
      <c r="K321" s="80">
        <v>9999</v>
      </c>
      <c r="L321" s="257">
        <v>0</v>
      </c>
      <c r="M321" s="80">
        <v>-2.3116573153760887</v>
      </c>
      <c r="N321" s="80">
        <v>0</v>
      </c>
      <c r="O321" s="80">
        <v>0</v>
      </c>
      <c r="P321" s="80">
        <v>0</v>
      </c>
      <c r="Q321" s="80">
        <v>0</v>
      </c>
      <c r="R321" s="80">
        <v>0</v>
      </c>
      <c r="S321" s="80">
        <v>0</v>
      </c>
      <c r="T321" s="80">
        <v>0</v>
      </c>
      <c r="U321" s="80">
        <v>0</v>
      </c>
      <c r="V321" s="80">
        <v>0</v>
      </c>
      <c r="W321" s="80">
        <v>0</v>
      </c>
      <c r="X321" s="80">
        <v>0</v>
      </c>
      <c r="Y321" s="80">
        <v>0</v>
      </c>
      <c r="Z321" s="80">
        <v>0</v>
      </c>
      <c r="AA321" s="80"/>
      <c r="AB321" s="80">
        <v>0</v>
      </c>
      <c r="AC321" s="80">
        <v>0</v>
      </c>
      <c r="AD321" s="80">
        <v>0</v>
      </c>
      <c r="AE321" s="80">
        <v>0</v>
      </c>
      <c r="AF321" s="80">
        <v>0</v>
      </c>
      <c r="AG321" s="80">
        <v>0</v>
      </c>
      <c r="AH321" s="80">
        <v>0</v>
      </c>
      <c r="AI321" s="80">
        <v>0</v>
      </c>
      <c r="AJ321" s="80">
        <v>0</v>
      </c>
      <c r="AK321" s="80">
        <v>0</v>
      </c>
      <c r="AL321" s="80">
        <v>0</v>
      </c>
      <c r="AM321" s="44">
        <v>0</v>
      </c>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44"/>
      <c r="BJ321" s="44"/>
      <c r="BK321" s="44"/>
      <c r="BL321" s="44"/>
      <c r="BM321" s="44"/>
      <c r="BN321" s="44"/>
      <c r="BO321" s="44"/>
      <c r="BP321" s="44"/>
      <c r="BQ321" s="44"/>
      <c r="BR321" s="44"/>
      <c r="BS321" s="44"/>
      <c r="BT321" s="44"/>
      <c r="BU321" s="44"/>
      <c r="BV321" s="44"/>
      <c r="BW321" s="44"/>
      <c r="BX321" s="44"/>
      <c r="BY321" s="44"/>
      <c r="BZ321" s="44"/>
      <c r="CA321" s="44"/>
      <c r="CB321" s="44"/>
      <c r="CC321" s="44"/>
      <c r="CD321" s="44"/>
      <c r="CE321" s="44"/>
      <c r="CF321" s="44"/>
      <c r="CG321" s="44"/>
      <c r="CH321" s="44"/>
      <c r="CI321" s="44"/>
      <c r="CJ321" s="44"/>
      <c r="CK321" s="44"/>
      <c r="CL321" s="44"/>
      <c r="CM321" s="44"/>
      <c r="CN321" s="44"/>
      <c r="CO321" s="44"/>
      <c r="CP321" s="44"/>
      <c r="CQ321" s="44"/>
      <c r="CR321" s="44"/>
      <c r="CS321" s="44"/>
      <c r="CT321" s="44"/>
      <c r="CU321" s="44"/>
      <c r="CV321" s="44"/>
      <c r="CW321" s="44"/>
      <c r="CX321" s="23"/>
      <c r="CY321" s="23"/>
      <c r="CZ321" s="23"/>
      <c r="DA321" s="23"/>
      <c r="DB321" s="23"/>
      <c r="DC321" s="23"/>
      <c r="DD321" s="23"/>
      <c r="DE321" s="23"/>
      <c r="DF321" s="23"/>
      <c r="DG321" s="23"/>
      <c r="DH321" s="23"/>
      <c r="DI321" s="23"/>
      <c r="DJ321" s="23"/>
      <c r="DK321" s="23"/>
      <c r="DL321" s="23"/>
      <c r="DM321" s="23"/>
      <c r="DN321" s="23"/>
      <c r="DO321" s="23"/>
      <c r="DP321" s="23"/>
      <c r="DQ321" s="23"/>
      <c r="DR321" s="23"/>
      <c r="DS321" s="23"/>
      <c r="DT321" s="23"/>
      <c r="DU321" s="23"/>
      <c r="DV321" s="23"/>
      <c r="DW321" s="23"/>
      <c r="DX321" s="23"/>
      <c r="DY321" s="23"/>
      <c r="DZ321" s="23"/>
      <c r="EA321" s="23"/>
    </row>
    <row r="322" spans="1:131">
      <c r="A322" s="23" t="s">
        <v>812</v>
      </c>
      <c r="B322" s="23"/>
      <c r="C322" s="80">
        <v>0</v>
      </c>
      <c r="D322" s="80">
        <v>0</v>
      </c>
      <c r="E322" s="80">
        <v>0</v>
      </c>
      <c r="F322" s="80">
        <v>0</v>
      </c>
      <c r="G322" s="80">
        <v>0</v>
      </c>
      <c r="H322" s="80">
        <v>-141.70887933462839</v>
      </c>
      <c r="I322" s="80">
        <v>0</v>
      </c>
      <c r="J322" s="80">
        <v>9999</v>
      </c>
      <c r="K322" s="80">
        <v>9999</v>
      </c>
      <c r="L322" s="257">
        <v>0</v>
      </c>
      <c r="M322" s="80">
        <v>-2.0966194255736608</v>
      </c>
      <c r="N322" s="80">
        <v>0</v>
      </c>
      <c r="O322" s="80">
        <v>0</v>
      </c>
      <c r="P322" s="80">
        <v>0</v>
      </c>
      <c r="Q322" s="80">
        <v>0</v>
      </c>
      <c r="R322" s="80">
        <v>0</v>
      </c>
      <c r="S322" s="80">
        <v>0</v>
      </c>
      <c r="T322" s="80">
        <v>0</v>
      </c>
      <c r="U322" s="80">
        <v>0</v>
      </c>
      <c r="V322" s="80">
        <v>0</v>
      </c>
      <c r="W322" s="80">
        <v>0</v>
      </c>
      <c r="X322" s="80">
        <v>0</v>
      </c>
      <c r="Y322" s="80">
        <v>0</v>
      </c>
      <c r="Z322" s="80">
        <v>0</v>
      </c>
      <c r="AA322" s="80"/>
      <c r="AB322" s="80">
        <v>0</v>
      </c>
      <c r="AC322" s="80">
        <v>0</v>
      </c>
      <c r="AD322" s="80">
        <v>0</v>
      </c>
      <c r="AE322" s="80">
        <v>0</v>
      </c>
      <c r="AF322" s="80">
        <v>0</v>
      </c>
      <c r="AG322" s="80">
        <v>0</v>
      </c>
      <c r="AH322" s="80">
        <v>0</v>
      </c>
      <c r="AI322" s="80">
        <v>0</v>
      </c>
      <c r="AJ322" s="80">
        <v>0</v>
      </c>
      <c r="AK322" s="80">
        <v>0</v>
      </c>
      <c r="AL322" s="80">
        <v>0</v>
      </c>
      <c r="AM322" s="44">
        <v>0</v>
      </c>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44"/>
      <c r="BJ322" s="44"/>
      <c r="BK322" s="44"/>
      <c r="BL322" s="44"/>
      <c r="BM322" s="44"/>
      <c r="BN322" s="44"/>
      <c r="BO322" s="44"/>
      <c r="BP322" s="44"/>
      <c r="BQ322" s="44"/>
      <c r="BR322" s="44"/>
      <c r="BS322" s="44"/>
      <c r="BT322" s="44"/>
      <c r="BU322" s="44"/>
      <c r="BV322" s="44"/>
      <c r="BW322" s="44"/>
      <c r="BX322" s="44"/>
      <c r="BY322" s="44"/>
      <c r="BZ322" s="44"/>
      <c r="CA322" s="44"/>
      <c r="CB322" s="44"/>
      <c r="CC322" s="44"/>
      <c r="CD322" s="44"/>
      <c r="CE322" s="44"/>
      <c r="CF322" s="44"/>
      <c r="CG322" s="44"/>
      <c r="CH322" s="44"/>
      <c r="CI322" s="44"/>
      <c r="CJ322" s="44"/>
      <c r="CK322" s="44"/>
      <c r="CL322" s="44"/>
      <c r="CM322" s="44"/>
      <c r="CN322" s="44"/>
      <c r="CO322" s="44"/>
      <c r="CP322" s="44"/>
      <c r="CQ322" s="44"/>
      <c r="CR322" s="44"/>
      <c r="CS322" s="44"/>
      <c r="CT322" s="44"/>
      <c r="CU322" s="44"/>
      <c r="CV322" s="44"/>
      <c r="CW322" s="44"/>
      <c r="CX322" s="23"/>
      <c r="CY322" s="23"/>
      <c r="CZ322" s="23"/>
      <c r="DA322" s="23"/>
      <c r="DB322" s="23"/>
      <c r="DC322" s="23"/>
      <c r="DD322" s="23"/>
      <c r="DE322" s="23"/>
      <c r="DF322" s="23"/>
      <c r="DG322" s="23"/>
      <c r="DH322" s="23"/>
      <c r="DI322" s="23"/>
      <c r="DJ322" s="23"/>
      <c r="DK322" s="23"/>
      <c r="DL322" s="23"/>
      <c r="DM322" s="23"/>
      <c r="DN322" s="23"/>
      <c r="DO322" s="23"/>
      <c r="DP322" s="23"/>
      <c r="DQ322" s="23"/>
      <c r="DR322" s="23"/>
      <c r="DS322" s="23"/>
      <c r="DT322" s="23"/>
      <c r="DU322" s="23"/>
      <c r="DV322" s="23"/>
      <c r="DW322" s="23"/>
      <c r="DX322" s="23"/>
      <c r="DY322" s="23"/>
      <c r="DZ322" s="23"/>
      <c r="EA322" s="23"/>
    </row>
    <row r="323" spans="1:131">
      <c r="A323" s="23" t="s">
        <v>813</v>
      </c>
      <c r="B323" s="23"/>
      <c r="C323" s="80">
        <v>0</v>
      </c>
      <c r="D323" s="80">
        <v>0</v>
      </c>
      <c r="E323" s="80">
        <v>0</v>
      </c>
      <c r="F323" s="80">
        <v>0</v>
      </c>
      <c r="G323" s="80">
        <v>0</v>
      </c>
      <c r="H323" s="80">
        <v>-112.64039126598654</v>
      </c>
      <c r="I323" s="80">
        <v>0</v>
      </c>
      <c r="J323" s="80">
        <v>9999</v>
      </c>
      <c r="K323" s="80">
        <v>9999</v>
      </c>
      <c r="L323" s="257">
        <v>0</v>
      </c>
      <c r="M323" s="80">
        <v>-1.6665436459688066</v>
      </c>
      <c r="N323" s="80">
        <v>0</v>
      </c>
      <c r="O323" s="80">
        <v>0</v>
      </c>
      <c r="P323" s="80">
        <v>0</v>
      </c>
      <c r="Q323" s="80">
        <v>0</v>
      </c>
      <c r="R323" s="80">
        <v>0</v>
      </c>
      <c r="S323" s="80">
        <v>0</v>
      </c>
      <c r="T323" s="80">
        <v>0</v>
      </c>
      <c r="U323" s="80">
        <v>0</v>
      </c>
      <c r="V323" s="80">
        <v>0</v>
      </c>
      <c r="W323" s="80">
        <v>0</v>
      </c>
      <c r="X323" s="80">
        <v>0</v>
      </c>
      <c r="Y323" s="80">
        <v>0</v>
      </c>
      <c r="Z323" s="80">
        <v>0</v>
      </c>
      <c r="AA323" s="80"/>
      <c r="AB323" s="80">
        <v>0</v>
      </c>
      <c r="AC323" s="80">
        <v>0</v>
      </c>
      <c r="AD323" s="80">
        <v>0</v>
      </c>
      <c r="AE323" s="80">
        <v>0</v>
      </c>
      <c r="AF323" s="80">
        <v>0</v>
      </c>
      <c r="AG323" s="80">
        <v>0</v>
      </c>
      <c r="AH323" s="80">
        <v>0</v>
      </c>
      <c r="AI323" s="80">
        <v>0</v>
      </c>
      <c r="AJ323" s="80">
        <v>0</v>
      </c>
      <c r="AK323" s="80">
        <v>0</v>
      </c>
      <c r="AL323" s="80">
        <v>0</v>
      </c>
      <c r="AM323" s="44">
        <v>0</v>
      </c>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44"/>
      <c r="BJ323" s="44"/>
      <c r="BK323" s="44"/>
      <c r="BL323" s="44"/>
      <c r="BM323" s="44"/>
      <c r="BN323" s="44"/>
      <c r="BO323" s="44"/>
      <c r="BP323" s="44"/>
      <c r="BQ323" s="44"/>
      <c r="BR323" s="44"/>
      <c r="BS323" s="44"/>
      <c r="BT323" s="44"/>
      <c r="BU323" s="44"/>
      <c r="BV323" s="44"/>
      <c r="BW323" s="44"/>
      <c r="BX323" s="44"/>
      <c r="BY323" s="44"/>
      <c r="BZ323" s="44"/>
      <c r="CA323" s="44"/>
      <c r="CB323" s="44"/>
      <c r="CC323" s="44"/>
      <c r="CD323" s="44"/>
      <c r="CE323" s="44"/>
      <c r="CF323" s="44"/>
      <c r="CG323" s="44"/>
      <c r="CH323" s="44"/>
      <c r="CI323" s="44"/>
      <c r="CJ323" s="44"/>
      <c r="CK323" s="44"/>
      <c r="CL323" s="44"/>
      <c r="CM323" s="44"/>
      <c r="CN323" s="44"/>
      <c r="CO323" s="44"/>
      <c r="CP323" s="44"/>
      <c r="CQ323" s="44"/>
      <c r="CR323" s="44"/>
      <c r="CS323" s="44"/>
      <c r="CT323" s="44"/>
      <c r="CU323" s="44"/>
      <c r="CV323" s="44"/>
      <c r="CW323" s="44"/>
      <c r="CX323" s="23"/>
      <c r="CY323" s="23"/>
      <c r="CZ323" s="23"/>
      <c r="DA323" s="23"/>
      <c r="DB323" s="23"/>
      <c r="DC323" s="23"/>
      <c r="DD323" s="23"/>
      <c r="DE323" s="23"/>
      <c r="DF323" s="23"/>
      <c r="DG323" s="23"/>
      <c r="DH323" s="23"/>
      <c r="DI323" s="23"/>
      <c r="DJ323" s="23"/>
      <c r="DK323" s="23"/>
      <c r="DL323" s="23"/>
      <c r="DM323" s="23"/>
      <c r="DN323" s="23"/>
      <c r="DO323" s="23"/>
      <c r="DP323" s="23"/>
      <c r="DQ323" s="23"/>
      <c r="DR323" s="23"/>
      <c r="DS323" s="23"/>
      <c r="DT323" s="23"/>
      <c r="DU323" s="23"/>
      <c r="DV323" s="23"/>
      <c r="DW323" s="23"/>
      <c r="DX323" s="23"/>
      <c r="DY323" s="23"/>
      <c r="DZ323" s="23"/>
      <c r="EA323" s="23"/>
    </row>
    <row r="324" spans="1:131">
      <c r="A324" s="23" t="s">
        <v>814</v>
      </c>
      <c r="B324" s="23"/>
      <c r="C324" s="80">
        <v>0</v>
      </c>
      <c r="D324" s="80">
        <v>0</v>
      </c>
      <c r="E324" s="80">
        <v>0</v>
      </c>
      <c r="F324" s="80">
        <v>0</v>
      </c>
      <c r="G324" s="80">
        <v>0</v>
      </c>
      <c r="H324" s="80">
        <v>-79.530594448010049</v>
      </c>
      <c r="I324" s="80">
        <v>0</v>
      </c>
      <c r="J324" s="80">
        <v>9999</v>
      </c>
      <c r="K324" s="80">
        <v>9999</v>
      </c>
      <c r="L324" s="257">
        <v>0</v>
      </c>
      <c r="M324" s="80">
        <v>-1.1827083817970334</v>
      </c>
      <c r="N324" s="80">
        <v>0</v>
      </c>
      <c r="O324" s="80">
        <v>0</v>
      </c>
      <c r="P324" s="80">
        <v>0</v>
      </c>
      <c r="Q324" s="80">
        <v>0</v>
      </c>
      <c r="R324" s="80">
        <v>0</v>
      </c>
      <c r="S324" s="80">
        <v>0</v>
      </c>
      <c r="T324" s="80">
        <v>0</v>
      </c>
      <c r="U324" s="80">
        <v>0</v>
      </c>
      <c r="V324" s="80">
        <v>0</v>
      </c>
      <c r="W324" s="80">
        <v>0</v>
      </c>
      <c r="X324" s="80">
        <v>0</v>
      </c>
      <c r="Y324" s="80">
        <v>0</v>
      </c>
      <c r="Z324" s="80">
        <v>0</v>
      </c>
      <c r="AA324" s="80"/>
      <c r="AB324" s="80">
        <v>0</v>
      </c>
      <c r="AC324" s="80">
        <v>0</v>
      </c>
      <c r="AD324" s="80">
        <v>0</v>
      </c>
      <c r="AE324" s="80">
        <v>0</v>
      </c>
      <c r="AF324" s="80">
        <v>0</v>
      </c>
      <c r="AG324" s="80">
        <v>0</v>
      </c>
      <c r="AH324" s="80">
        <v>0</v>
      </c>
      <c r="AI324" s="80">
        <v>0</v>
      </c>
      <c r="AJ324" s="80">
        <v>0</v>
      </c>
      <c r="AK324" s="80">
        <v>0</v>
      </c>
      <c r="AL324" s="80">
        <v>0</v>
      </c>
      <c r="AM324" s="44">
        <v>0</v>
      </c>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44"/>
      <c r="BJ324" s="44"/>
      <c r="BK324" s="44"/>
      <c r="BL324" s="44"/>
      <c r="BM324" s="44"/>
      <c r="BN324" s="44"/>
      <c r="BO324" s="44"/>
      <c r="BP324" s="44"/>
      <c r="BQ324" s="44"/>
      <c r="BR324" s="44"/>
      <c r="BS324" s="44"/>
      <c r="BT324" s="44"/>
      <c r="BU324" s="44"/>
      <c r="BV324" s="44"/>
      <c r="BW324" s="44"/>
      <c r="BX324" s="44"/>
      <c r="BY324" s="44"/>
      <c r="BZ324" s="44"/>
      <c r="CA324" s="44"/>
      <c r="CB324" s="44"/>
      <c r="CC324" s="44"/>
      <c r="CD324" s="44"/>
      <c r="CE324" s="44"/>
      <c r="CF324" s="44"/>
      <c r="CG324" s="44"/>
      <c r="CH324" s="44"/>
      <c r="CI324" s="44"/>
      <c r="CJ324" s="44"/>
      <c r="CK324" s="44"/>
      <c r="CL324" s="44"/>
      <c r="CM324" s="44"/>
      <c r="CN324" s="44"/>
      <c r="CO324" s="44"/>
      <c r="CP324" s="44"/>
      <c r="CQ324" s="44"/>
      <c r="CR324" s="44"/>
      <c r="CS324" s="44"/>
      <c r="CT324" s="44"/>
      <c r="CU324" s="44"/>
      <c r="CV324" s="44"/>
      <c r="CW324" s="44"/>
      <c r="CX324" s="23"/>
      <c r="CY324" s="23"/>
      <c r="CZ324" s="23"/>
      <c r="DA324" s="23"/>
      <c r="DB324" s="23"/>
      <c r="DC324" s="23"/>
      <c r="DD324" s="23"/>
      <c r="DE324" s="23"/>
      <c r="DF324" s="23"/>
      <c r="DG324" s="23"/>
      <c r="DH324" s="23"/>
      <c r="DI324" s="23"/>
      <c r="DJ324" s="23"/>
      <c r="DK324" s="23"/>
      <c r="DL324" s="23"/>
      <c r="DM324" s="23"/>
      <c r="DN324" s="23"/>
      <c r="DO324" s="23"/>
      <c r="DP324" s="23"/>
      <c r="DQ324" s="23"/>
      <c r="DR324" s="23"/>
      <c r="DS324" s="23"/>
      <c r="DT324" s="23"/>
      <c r="DU324" s="23"/>
      <c r="DV324" s="23"/>
      <c r="DW324" s="23"/>
      <c r="DX324" s="23"/>
      <c r="DY324" s="23"/>
      <c r="DZ324" s="23"/>
      <c r="EA324" s="23"/>
    </row>
    <row r="325" spans="1:131">
      <c r="A325" s="23" t="s">
        <v>815</v>
      </c>
      <c r="B325" s="23"/>
      <c r="C325" s="80">
        <v>0</v>
      </c>
      <c r="D325" s="80">
        <v>0</v>
      </c>
      <c r="E325" s="80">
        <v>0</v>
      </c>
      <c r="F325" s="80">
        <v>0</v>
      </c>
      <c r="G325" s="80">
        <v>0</v>
      </c>
      <c r="H325" s="80">
        <v>-140.98605379419951</v>
      </c>
      <c r="I325" s="80">
        <v>0</v>
      </c>
      <c r="J325" s="80">
        <v>9999</v>
      </c>
      <c r="K325" s="80">
        <v>9999</v>
      </c>
      <c r="L325" s="257">
        <v>0</v>
      </c>
      <c r="M325" s="80">
        <v>-2.0966194040947452</v>
      </c>
      <c r="N325" s="80">
        <v>0</v>
      </c>
      <c r="O325" s="80">
        <v>0</v>
      </c>
      <c r="P325" s="80">
        <v>0</v>
      </c>
      <c r="Q325" s="80">
        <v>0</v>
      </c>
      <c r="R325" s="80">
        <v>0</v>
      </c>
      <c r="S325" s="80">
        <v>0</v>
      </c>
      <c r="T325" s="80">
        <v>0</v>
      </c>
      <c r="U325" s="80">
        <v>0</v>
      </c>
      <c r="V325" s="80">
        <v>0</v>
      </c>
      <c r="W325" s="80">
        <v>0</v>
      </c>
      <c r="X325" s="80">
        <v>0</v>
      </c>
      <c r="Y325" s="80">
        <v>0</v>
      </c>
      <c r="Z325" s="80">
        <v>0</v>
      </c>
      <c r="AA325" s="80"/>
      <c r="AB325" s="80">
        <v>0</v>
      </c>
      <c r="AC325" s="80">
        <v>0</v>
      </c>
      <c r="AD325" s="80">
        <v>0</v>
      </c>
      <c r="AE325" s="80">
        <v>0</v>
      </c>
      <c r="AF325" s="80">
        <v>0</v>
      </c>
      <c r="AG325" s="80">
        <v>0</v>
      </c>
      <c r="AH325" s="80">
        <v>0</v>
      </c>
      <c r="AI325" s="80">
        <v>0</v>
      </c>
      <c r="AJ325" s="80">
        <v>0</v>
      </c>
      <c r="AK325" s="80">
        <v>0</v>
      </c>
      <c r="AL325" s="80">
        <v>0</v>
      </c>
      <c r="AM325" s="44">
        <v>0</v>
      </c>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44"/>
      <c r="BJ325" s="44"/>
      <c r="BK325" s="44"/>
      <c r="BL325" s="44"/>
      <c r="BM325" s="44"/>
      <c r="BN325" s="44"/>
      <c r="BO325" s="44"/>
      <c r="BP325" s="44"/>
      <c r="BQ325" s="44"/>
      <c r="BR325" s="44"/>
      <c r="BS325" s="44"/>
      <c r="BT325" s="44"/>
      <c r="BU325" s="44"/>
      <c r="BV325" s="44"/>
      <c r="BW325" s="44"/>
      <c r="BX325" s="44"/>
      <c r="BY325" s="44"/>
      <c r="BZ325" s="44"/>
      <c r="CA325" s="44"/>
      <c r="CB325" s="44"/>
      <c r="CC325" s="44"/>
      <c r="CD325" s="44"/>
      <c r="CE325" s="44"/>
      <c r="CF325" s="44"/>
      <c r="CG325" s="44"/>
      <c r="CH325" s="44"/>
      <c r="CI325" s="44"/>
      <c r="CJ325" s="44"/>
      <c r="CK325" s="44"/>
      <c r="CL325" s="44"/>
      <c r="CM325" s="44"/>
      <c r="CN325" s="44"/>
      <c r="CO325" s="44"/>
      <c r="CP325" s="44"/>
      <c r="CQ325" s="44"/>
      <c r="CR325" s="44"/>
      <c r="CS325" s="44"/>
      <c r="CT325" s="44"/>
      <c r="CU325" s="44"/>
      <c r="CV325" s="44"/>
      <c r="CW325" s="44"/>
      <c r="CX325" s="23"/>
      <c r="CY325" s="23"/>
      <c r="CZ325" s="23"/>
      <c r="DA325" s="23"/>
      <c r="DB325" s="23"/>
      <c r="DC325" s="23"/>
      <c r="DD325" s="23"/>
      <c r="DE325" s="23"/>
      <c r="DF325" s="23"/>
      <c r="DG325" s="23"/>
      <c r="DH325" s="23"/>
      <c r="DI325" s="23"/>
      <c r="DJ325" s="23"/>
      <c r="DK325" s="23"/>
      <c r="DL325" s="23"/>
      <c r="DM325" s="23"/>
      <c r="DN325" s="23"/>
      <c r="DO325" s="23"/>
      <c r="DP325" s="23"/>
      <c r="DQ325" s="23"/>
      <c r="DR325" s="23"/>
      <c r="DS325" s="23"/>
      <c r="DT325" s="23"/>
      <c r="DU325" s="23"/>
      <c r="DV325" s="23"/>
      <c r="DW325" s="23"/>
      <c r="DX325" s="23"/>
      <c r="DY325" s="23"/>
      <c r="DZ325" s="23"/>
      <c r="EA325" s="23"/>
    </row>
    <row r="326" spans="1:131">
      <c r="A326" s="23" t="s">
        <v>816</v>
      </c>
      <c r="B326" s="23"/>
      <c r="C326" s="80">
        <v>0</v>
      </c>
      <c r="D326" s="80">
        <v>0</v>
      </c>
      <c r="E326" s="80">
        <v>0</v>
      </c>
      <c r="F326" s="80">
        <v>0</v>
      </c>
      <c r="G326" s="80">
        <v>0</v>
      </c>
      <c r="H326" s="80">
        <v>-213.89261750229392</v>
      </c>
      <c r="I326" s="80">
        <v>0</v>
      </c>
      <c r="J326" s="80">
        <v>9999</v>
      </c>
      <c r="K326" s="80">
        <v>9999</v>
      </c>
      <c r="L326" s="257">
        <v>0</v>
      </c>
      <c r="M326" s="80">
        <v>-3.1718088273221654</v>
      </c>
      <c r="N326" s="80">
        <v>0</v>
      </c>
      <c r="O326" s="80">
        <v>0</v>
      </c>
      <c r="P326" s="80">
        <v>0</v>
      </c>
      <c r="Q326" s="80">
        <v>0</v>
      </c>
      <c r="R326" s="80">
        <v>0</v>
      </c>
      <c r="S326" s="80">
        <v>0</v>
      </c>
      <c r="T326" s="80">
        <v>0</v>
      </c>
      <c r="U326" s="80">
        <v>0</v>
      </c>
      <c r="V326" s="80">
        <v>0</v>
      </c>
      <c r="W326" s="80">
        <v>0</v>
      </c>
      <c r="X326" s="80">
        <v>0</v>
      </c>
      <c r="Y326" s="80">
        <v>0</v>
      </c>
      <c r="Z326" s="80">
        <v>0</v>
      </c>
      <c r="AA326" s="80"/>
      <c r="AB326" s="80">
        <v>0</v>
      </c>
      <c r="AC326" s="80">
        <v>0</v>
      </c>
      <c r="AD326" s="80">
        <v>0</v>
      </c>
      <c r="AE326" s="80">
        <v>0</v>
      </c>
      <c r="AF326" s="80">
        <v>0</v>
      </c>
      <c r="AG326" s="80">
        <v>0</v>
      </c>
      <c r="AH326" s="80">
        <v>0</v>
      </c>
      <c r="AI326" s="80">
        <v>0</v>
      </c>
      <c r="AJ326" s="80">
        <v>0</v>
      </c>
      <c r="AK326" s="80">
        <v>0</v>
      </c>
      <c r="AL326" s="80">
        <v>0</v>
      </c>
      <c r="AM326" s="44">
        <v>0</v>
      </c>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44"/>
      <c r="BJ326" s="44"/>
      <c r="BK326" s="44"/>
      <c r="BL326" s="44"/>
      <c r="BM326" s="44"/>
      <c r="BN326" s="44"/>
      <c r="BO326" s="44"/>
      <c r="BP326" s="44"/>
      <c r="BQ326" s="44"/>
      <c r="BR326" s="44"/>
      <c r="BS326" s="44"/>
      <c r="BT326" s="44"/>
      <c r="BU326" s="44"/>
      <c r="BV326" s="44"/>
      <c r="BW326" s="44"/>
      <c r="BX326" s="44"/>
      <c r="BY326" s="44"/>
      <c r="BZ326" s="44"/>
      <c r="CA326" s="44"/>
      <c r="CB326" s="44"/>
      <c r="CC326" s="44"/>
      <c r="CD326" s="44"/>
      <c r="CE326" s="44"/>
      <c r="CF326" s="44"/>
      <c r="CG326" s="44"/>
      <c r="CH326" s="44"/>
      <c r="CI326" s="44"/>
      <c r="CJ326" s="44"/>
      <c r="CK326" s="44"/>
      <c r="CL326" s="44"/>
      <c r="CM326" s="44"/>
      <c r="CN326" s="44"/>
      <c r="CO326" s="44"/>
      <c r="CP326" s="44"/>
      <c r="CQ326" s="44"/>
      <c r="CR326" s="44"/>
      <c r="CS326" s="44"/>
      <c r="CT326" s="44"/>
      <c r="CU326" s="44"/>
      <c r="CV326" s="44"/>
      <c r="CW326" s="44"/>
      <c r="CX326" s="23"/>
      <c r="CY326" s="23"/>
      <c r="CZ326" s="23"/>
      <c r="DA326" s="23"/>
      <c r="DB326" s="23"/>
      <c r="DC326" s="23"/>
      <c r="DD326" s="23"/>
      <c r="DE326" s="23"/>
      <c r="DF326" s="23"/>
      <c r="DG326" s="23"/>
      <c r="DH326" s="23"/>
      <c r="DI326" s="23"/>
      <c r="DJ326" s="23"/>
      <c r="DK326" s="23"/>
      <c r="DL326" s="23"/>
      <c r="DM326" s="23"/>
      <c r="DN326" s="23"/>
      <c r="DO326" s="23"/>
      <c r="DP326" s="23"/>
      <c r="DQ326" s="23"/>
      <c r="DR326" s="23"/>
      <c r="DS326" s="23"/>
      <c r="DT326" s="23"/>
      <c r="DU326" s="23"/>
      <c r="DV326" s="23"/>
      <c r="DW326" s="23"/>
      <c r="DX326" s="23"/>
      <c r="DY326" s="23"/>
      <c r="DZ326" s="23"/>
      <c r="EA326" s="23"/>
    </row>
    <row r="327" spans="1:131">
      <c r="A327" s="23" t="s">
        <v>817</v>
      </c>
      <c r="B327" s="23"/>
      <c r="C327" s="80">
        <v>0</v>
      </c>
      <c r="D327" s="80">
        <v>0</v>
      </c>
      <c r="E327" s="80">
        <v>0</v>
      </c>
      <c r="F327" s="80">
        <v>0</v>
      </c>
      <c r="G327" s="80">
        <v>0</v>
      </c>
      <c r="H327" s="80">
        <v>-142.66760700385581</v>
      </c>
      <c r="I327" s="80">
        <v>0</v>
      </c>
      <c r="J327" s="80">
        <v>9999</v>
      </c>
      <c r="K327" s="80">
        <v>9999</v>
      </c>
      <c r="L327" s="257">
        <v>0</v>
      </c>
      <c r="M327" s="80">
        <v>-2.1503788519622464</v>
      </c>
      <c r="N327" s="80">
        <v>0</v>
      </c>
      <c r="O327" s="80">
        <v>0</v>
      </c>
      <c r="P327" s="80">
        <v>0</v>
      </c>
      <c r="Q327" s="80">
        <v>0</v>
      </c>
      <c r="R327" s="80">
        <v>0</v>
      </c>
      <c r="S327" s="80">
        <v>0</v>
      </c>
      <c r="T327" s="80">
        <v>0</v>
      </c>
      <c r="U327" s="80">
        <v>0</v>
      </c>
      <c r="V327" s="80">
        <v>0</v>
      </c>
      <c r="W327" s="80">
        <v>0</v>
      </c>
      <c r="X327" s="80">
        <v>0</v>
      </c>
      <c r="Y327" s="80">
        <v>0</v>
      </c>
      <c r="Z327" s="80">
        <v>0</v>
      </c>
      <c r="AA327" s="80"/>
      <c r="AB327" s="80">
        <v>0</v>
      </c>
      <c r="AC327" s="80">
        <v>0</v>
      </c>
      <c r="AD327" s="80">
        <v>0</v>
      </c>
      <c r="AE327" s="80">
        <v>0</v>
      </c>
      <c r="AF327" s="80">
        <v>0</v>
      </c>
      <c r="AG327" s="80">
        <v>0</v>
      </c>
      <c r="AH327" s="80">
        <v>0</v>
      </c>
      <c r="AI327" s="80">
        <v>0</v>
      </c>
      <c r="AJ327" s="80">
        <v>0</v>
      </c>
      <c r="AK327" s="80">
        <v>0</v>
      </c>
      <c r="AL327" s="80">
        <v>0</v>
      </c>
      <c r="AM327" s="44">
        <v>0</v>
      </c>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44"/>
      <c r="BJ327" s="44"/>
      <c r="BK327" s="44"/>
      <c r="BL327" s="44"/>
      <c r="BM327" s="44"/>
      <c r="BN327" s="44"/>
      <c r="BO327" s="44"/>
      <c r="BP327" s="44"/>
      <c r="BQ327" s="44"/>
      <c r="BR327" s="44"/>
      <c r="BS327" s="44"/>
      <c r="BT327" s="44"/>
      <c r="BU327" s="44"/>
      <c r="BV327" s="44"/>
      <c r="BW327" s="44"/>
      <c r="BX327" s="44"/>
      <c r="BY327" s="44"/>
      <c r="BZ327" s="44"/>
      <c r="CA327" s="44"/>
      <c r="CB327" s="44"/>
      <c r="CC327" s="44"/>
      <c r="CD327" s="44"/>
      <c r="CE327" s="44"/>
      <c r="CF327" s="44"/>
      <c r="CG327" s="44"/>
      <c r="CH327" s="44"/>
      <c r="CI327" s="44"/>
      <c r="CJ327" s="44"/>
      <c r="CK327" s="44"/>
      <c r="CL327" s="44"/>
      <c r="CM327" s="44"/>
      <c r="CN327" s="44"/>
      <c r="CO327" s="44"/>
      <c r="CP327" s="44"/>
      <c r="CQ327" s="44"/>
      <c r="CR327" s="44"/>
      <c r="CS327" s="44"/>
      <c r="CT327" s="44"/>
      <c r="CU327" s="44"/>
      <c r="CV327" s="44"/>
      <c r="CW327" s="44"/>
      <c r="CX327" s="23"/>
      <c r="CY327" s="23"/>
      <c r="CZ327" s="23"/>
      <c r="DA327" s="23"/>
      <c r="DB327" s="23"/>
      <c r="DC327" s="23"/>
      <c r="DD327" s="23"/>
      <c r="DE327" s="23"/>
      <c r="DF327" s="23"/>
      <c r="DG327" s="23"/>
      <c r="DH327" s="23"/>
      <c r="DI327" s="23"/>
      <c r="DJ327" s="23"/>
      <c r="DK327" s="23"/>
      <c r="DL327" s="23"/>
      <c r="DM327" s="23"/>
      <c r="DN327" s="23"/>
      <c r="DO327" s="23"/>
      <c r="DP327" s="23"/>
      <c r="DQ327" s="23"/>
      <c r="DR327" s="23"/>
      <c r="DS327" s="23"/>
      <c r="DT327" s="23"/>
      <c r="DU327" s="23"/>
      <c r="DV327" s="23"/>
      <c r="DW327" s="23"/>
      <c r="DX327" s="23"/>
      <c r="DY327" s="23"/>
      <c r="DZ327" s="23"/>
      <c r="EA327" s="23"/>
    </row>
    <row r="328" spans="1:131">
      <c r="A328" s="23" t="s">
        <v>818</v>
      </c>
      <c r="B328" s="23"/>
      <c r="C328" s="80">
        <v>0</v>
      </c>
      <c r="D328" s="80">
        <v>0</v>
      </c>
      <c r="E328" s="80">
        <v>0</v>
      </c>
      <c r="F328" s="80">
        <v>0</v>
      </c>
      <c r="G328" s="80">
        <v>0</v>
      </c>
      <c r="H328" s="80">
        <v>-243.63062456852035</v>
      </c>
      <c r="I328" s="80">
        <v>0</v>
      </c>
      <c r="J328" s="80">
        <v>9999</v>
      </c>
      <c r="K328" s="80">
        <v>9999</v>
      </c>
      <c r="L328" s="257">
        <v>0</v>
      </c>
      <c r="M328" s="80">
        <v>-3.8706819839999973</v>
      </c>
      <c r="N328" s="80">
        <v>0</v>
      </c>
      <c r="O328" s="80">
        <v>0</v>
      </c>
      <c r="P328" s="80">
        <v>0</v>
      </c>
      <c r="Q328" s="80">
        <v>0</v>
      </c>
      <c r="R328" s="80">
        <v>0</v>
      </c>
      <c r="S328" s="80">
        <v>0</v>
      </c>
      <c r="T328" s="80">
        <v>0</v>
      </c>
      <c r="U328" s="80">
        <v>0</v>
      </c>
      <c r="V328" s="80">
        <v>0</v>
      </c>
      <c r="W328" s="80">
        <v>0</v>
      </c>
      <c r="X328" s="80">
        <v>0</v>
      </c>
      <c r="Y328" s="80">
        <v>0</v>
      </c>
      <c r="Z328" s="80">
        <v>0</v>
      </c>
      <c r="AA328" s="80"/>
      <c r="AB328" s="80">
        <v>0</v>
      </c>
      <c r="AC328" s="80">
        <v>0</v>
      </c>
      <c r="AD328" s="80">
        <v>0</v>
      </c>
      <c r="AE328" s="80">
        <v>0</v>
      </c>
      <c r="AF328" s="80">
        <v>0</v>
      </c>
      <c r="AG328" s="80">
        <v>0</v>
      </c>
      <c r="AH328" s="80">
        <v>0</v>
      </c>
      <c r="AI328" s="80">
        <v>0</v>
      </c>
      <c r="AJ328" s="80">
        <v>0</v>
      </c>
      <c r="AK328" s="80">
        <v>0</v>
      </c>
      <c r="AL328" s="80">
        <v>0</v>
      </c>
      <c r="AM328" s="44">
        <v>0</v>
      </c>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44"/>
      <c r="BJ328" s="44"/>
      <c r="BK328" s="44"/>
      <c r="BL328" s="44"/>
      <c r="BM328" s="44"/>
      <c r="BN328" s="44"/>
      <c r="BO328" s="44"/>
      <c r="BP328" s="44"/>
      <c r="BQ328" s="44"/>
      <c r="BR328" s="44"/>
      <c r="BS328" s="44"/>
      <c r="BT328" s="44"/>
      <c r="BU328" s="44"/>
      <c r="BV328" s="44"/>
      <c r="BW328" s="44"/>
      <c r="BX328" s="44"/>
      <c r="BY328" s="44"/>
      <c r="BZ328" s="44"/>
      <c r="CA328" s="44"/>
      <c r="CB328" s="44"/>
      <c r="CC328" s="44"/>
      <c r="CD328" s="44"/>
      <c r="CE328" s="44"/>
      <c r="CF328" s="44"/>
      <c r="CG328" s="44"/>
      <c r="CH328" s="44"/>
      <c r="CI328" s="44"/>
      <c r="CJ328" s="44"/>
      <c r="CK328" s="44"/>
      <c r="CL328" s="44"/>
      <c r="CM328" s="44"/>
      <c r="CN328" s="44"/>
      <c r="CO328" s="44"/>
      <c r="CP328" s="44"/>
      <c r="CQ328" s="44"/>
      <c r="CR328" s="44"/>
      <c r="CS328" s="44"/>
      <c r="CT328" s="44"/>
      <c r="CU328" s="44"/>
      <c r="CV328" s="44"/>
      <c r="CW328" s="44"/>
      <c r="CX328" s="23"/>
      <c r="CY328" s="23"/>
      <c r="CZ328" s="23"/>
      <c r="DA328" s="23"/>
      <c r="DB328" s="23"/>
      <c r="DC328" s="23"/>
      <c r="DD328" s="23"/>
      <c r="DE328" s="23"/>
      <c r="DF328" s="23"/>
      <c r="DG328" s="23"/>
      <c r="DH328" s="23"/>
      <c r="DI328" s="23"/>
      <c r="DJ328" s="23"/>
      <c r="DK328" s="23"/>
      <c r="DL328" s="23"/>
      <c r="DM328" s="23"/>
      <c r="DN328" s="23"/>
      <c r="DO328" s="23"/>
      <c r="DP328" s="23"/>
      <c r="DQ328" s="23"/>
      <c r="DR328" s="23"/>
      <c r="DS328" s="23"/>
      <c r="DT328" s="23"/>
      <c r="DU328" s="23"/>
      <c r="DV328" s="23"/>
      <c r="DW328" s="23"/>
      <c r="DX328" s="23"/>
      <c r="DY328" s="23"/>
      <c r="DZ328" s="23"/>
      <c r="EA328" s="23"/>
    </row>
    <row r="329" spans="1:131">
      <c r="A329" s="23" t="s">
        <v>819</v>
      </c>
      <c r="B329" s="23"/>
      <c r="C329" s="80">
        <v>0</v>
      </c>
      <c r="D329" s="80">
        <v>0</v>
      </c>
      <c r="E329" s="80">
        <v>0</v>
      </c>
      <c r="F329" s="80">
        <v>0</v>
      </c>
      <c r="G329" s="80">
        <v>0</v>
      </c>
      <c r="H329" s="80">
        <v>-135.35034698251158</v>
      </c>
      <c r="I329" s="80">
        <v>0</v>
      </c>
      <c r="J329" s="80">
        <v>9999</v>
      </c>
      <c r="K329" s="80">
        <v>9999</v>
      </c>
      <c r="L329" s="257">
        <v>0</v>
      </c>
      <c r="M329" s="80">
        <v>-2.1503788799999999</v>
      </c>
      <c r="N329" s="80">
        <v>0</v>
      </c>
      <c r="O329" s="80">
        <v>0</v>
      </c>
      <c r="P329" s="80">
        <v>0</v>
      </c>
      <c r="Q329" s="80">
        <v>0</v>
      </c>
      <c r="R329" s="80">
        <v>0</v>
      </c>
      <c r="S329" s="80">
        <v>0</v>
      </c>
      <c r="T329" s="80">
        <v>0</v>
      </c>
      <c r="U329" s="80">
        <v>0</v>
      </c>
      <c r="V329" s="80">
        <v>0</v>
      </c>
      <c r="W329" s="80">
        <v>0</v>
      </c>
      <c r="X329" s="80">
        <v>0</v>
      </c>
      <c r="Y329" s="80">
        <v>0</v>
      </c>
      <c r="Z329" s="80">
        <v>0</v>
      </c>
      <c r="AA329" s="80"/>
      <c r="AB329" s="80">
        <v>0</v>
      </c>
      <c r="AC329" s="80">
        <v>0</v>
      </c>
      <c r="AD329" s="80">
        <v>0</v>
      </c>
      <c r="AE329" s="80">
        <v>0</v>
      </c>
      <c r="AF329" s="80">
        <v>0</v>
      </c>
      <c r="AG329" s="80">
        <v>0</v>
      </c>
      <c r="AH329" s="80">
        <v>0</v>
      </c>
      <c r="AI329" s="80">
        <v>0</v>
      </c>
      <c r="AJ329" s="80">
        <v>0</v>
      </c>
      <c r="AK329" s="80">
        <v>0</v>
      </c>
      <c r="AL329" s="80">
        <v>0</v>
      </c>
      <c r="AM329" s="44">
        <v>0</v>
      </c>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44"/>
      <c r="BJ329" s="44"/>
      <c r="BK329" s="44"/>
      <c r="BL329" s="44"/>
      <c r="BM329" s="44"/>
      <c r="BN329" s="44"/>
      <c r="BO329" s="44"/>
      <c r="BP329" s="44"/>
      <c r="BQ329" s="44"/>
      <c r="BR329" s="44"/>
      <c r="BS329" s="44"/>
      <c r="BT329" s="44"/>
      <c r="BU329" s="44"/>
      <c r="BV329" s="44"/>
      <c r="BW329" s="44"/>
      <c r="BX329" s="44"/>
      <c r="BY329" s="44"/>
      <c r="BZ329" s="44"/>
      <c r="CA329" s="44"/>
      <c r="CB329" s="44"/>
      <c r="CC329" s="44"/>
      <c r="CD329" s="44"/>
      <c r="CE329" s="44"/>
      <c r="CF329" s="44"/>
      <c r="CG329" s="44"/>
      <c r="CH329" s="44"/>
      <c r="CI329" s="44"/>
      <c r="CJ329" s="44"/>
      <c r="CK329" s="44"/>
      <c r="CL329" s="44"/>
      <c r="CM329" s="44"/>
      <c r="CN329" s="44"/>
      <c r="CO329" s="44"/>
      <c r="CP329" s="44"/>
      <c r="CQ329" s="44"/>
      <c r="CR329" s="44"/>
      <c r="CS329" s="44"/>
      <c r="CT329" s="44"/>
      <c r="CU329" s="44"/>
      <c r="CV329" s="44"/>
      <c r="CW329" s="44"/>
      <c r="CX329" s="23"/>
      <c r="CY329" s="23"/>
      <c r="CZ329" s="23"/>
      <c r="DA329" s="23"/>
      <c r="DB329" s="23"/>
      <c r="DC329" s="23"/>
      <c r="DD329" s="23"/>
      <c r="DE329" s="23"/>
      <c r="DF329" s="23"/>
      <c r="DG329" s="23"/>
      <c r="DH329" s="23"/>
      <c r="DI329" s="23"/>
      <c r="DJ329" s="23"/>
      <c r="DK329" s="23"/>
      <c r="DL329" s="23"/>
      <c r="DM329" s="23"/>
      <c r="DN329" s="23"/>
      <c r="DO329" s="23"/>
      <c r="DP329" s="23"/>
      <c r="DQ329" s="23"/>
      <c r="DR329" s="23"/>
      <c r="DS329" s="23"/>
      <c r="DT329" s="23"/>
      <c r="DU329" s="23"/>
      <c r="DV329" s="23"/>
      <c r="DW329" s="23"/>
      <c r="DX329" s="23"/>
      <c r="DY329" s="23"/>
      <c r="DZ329" s="23"/>
      <c r="EA329" s="23"/>
    </row>
    <row r="330" spans="1:131">
      <c r="A330" s="23" t="s">
        <v>820</v>
      </c>
      <c r="B330" s="23"/>
      <c r="C330" s="80">
        <v>0</v>
      </c>
      <c r="D330" s="80">
        <v>0</v>
      </c>
      <c r="E330" s="80">
        <v>0</v>
      </c>
      <c r="F330" s="80">
        <v>0</v>
      </c>
      <c r="G330" s="80">
        <v>0</v>
      </c>
      <c r="H330" s="80">
        <v>-64.605972635995229</v>
      </c>
      <c r="I330" s="80">
        <v>0</v>
      </c>
      <c r="J330" s="80">
        <v>9999</v>
      </c>
      <c r="K330" s="80">
        <v>9999</v>
      </c>
      <c r="L330" s="257">
        <v>0</v>
      </c>
      <c r="M330" s="80">
        <v>-0.96767050140727873</v>
      </c>
      <c r="N330" s="80">
        <v>0</v>
      </c>
      <c r="O330" s="80">
        <v>0</v>
      </c>
      <c r="P330" s="80">
        <v>0</v>
      </c>
      <c r="Q330" s="80">
        <v>0</v>
      </c>
      <c r="R330" s="80">
        <v>0</v>
      </c>
      <c r="S330" s="80">
        <v>0</v>
      </c>
      <c r="T330" s="80">
        <v>0</v>
      </c>
      <c r="U330" s="80">
        <v>0</v>
      </c>
      <c r="V330" s="80">
        <v>0</v>
      </c>
      <c r="W330" s="80">
        <v>0</v>
      </c>
      <c r="X330" s="80">
        <v>0</v>
      </c>
      <c r="Y330" s="80">
        <v>0</v>
      </c>
      <c r="Z330" s="80">
        <v>0</v>
      </c>
      <c r="AA330" s="80"/>
      <c r="AB330" s="80">
        <v>0</v>
      </c>
      <c r="AC330" s="80">
        <v>0</v>
      </c>
      <c r="AD330" s="80">
        <v>0</v>
      </c>
      <c r="AE330" s="80">
        <v>0</v>
      </c>
      <c r="AF330" s="80">
        <v>0</v>
      </c>
      <c r="AG330" s="80">
        <v>0</v>
      </c>
      <c r="AH330" s="80">
        <v>0</v>
      </c>
      <c r="AI330" s="80">
        <v>0</v>
      </c>
      <c r="AJ330" s="80">
        <v>0</v>
      </c>
      <c r="AK330" s="80">
        <v>0</v>
      </c>
      <c r="AL330" s="80">
        <v>0</v>
      </c>
      <c r="AM330" s="44">
        <v>0</v>
      </c>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44"/>
      <c r="BJ330" s="44"/>
      <c r="BK330" s="44"/>
      <c r="BL330" s="44"/>
      <c r="BM330" s="44"/>
      <c r="BN330" s="44"/>
      <c r="BO330" s="44"/>
      <c r="BP330" s="44"/>
      <c r="BQ330" s="44"/>
      <c r="BR330" s="44"/>
      <c r="BS330" s="44"/>
      <c r="BT330" s="44"/>
      <c r="BU330" s="44"/>
      <c r="BV330" s="44"/>
      <c r="BW330" s="44"/>
      <c r="BX330" s="44"/>
      <c r="BY330" s="44"/>
      <c r="BZ330" s="44"/>
      <c r="CA330" s="44"/>
      <c r="CB330" s="44"/>
      <c r="CC330" s="44"/>
      <c r="CD330" s="44"/>
      <c r="CE330" s="44"/>
      <c r="CF330" s="44"/>
      <c r="CG330" s="44"/>
      <c r="CH330" s="44"/>
      <c r="CI330" s="44"/>
      <c r="CJ330" s="44"/>
      <c r="CK330" s="44"/>
      <c r="CL330" s="44"/>
      <c r="CM330" s="44"/>
      <c r="CN330" s="44"/>
      <c r="CO330" s="44"/>
      <c r="CP330" s="44"/>
      <c r="CQ330" s="44"/>
      <c r="CR330" s="44"/>
      <c r="CS330" s="44"/>
      <c r="CT330" s="44"/>
      <c r="CU330" s="44"/>
      <c r="CV330" s="44"/>
      <c r="CW330" s="44"/>
      <c r="CX330" s="23"/>
      <c r="CY330" s="23"/>
      <c r="CZ330" s="23"/>
      <c r="DA330" s="23"/>
      <c r="DB330" s="23"/>
      <c r="DC330" s="23"/>
      <c r="DD330" s="23"/>
      <c r="DE330" s="23"/>
      <c r="DF330" s="23"/>
      <c r="DG330" s="23"/>
      <c r="DH330" s="23"/>
      <c r="DI330" s="23"/>
      <c r="DJ330" s="23"/>
      <c r="DK330" s="23"/>
      <c r="DL330" s="23"/>
      <c r="DM330" s="23"/>
      <c r="DN330" s="23"/>
      <c r="DO330" s="23"/>
      <c r="DP330" s="23"/>
      <c r="DQ330" s="23"/>
      <c r="DR330" s="23"/>
      <c r="DS330" s="23"/>
      <c r="DT330" s="23"/>
      <c r="DU330" s="23"/>
      <c r="DV330" s="23"/>
      <c r="DW330" s="23"/>
      <c r="DX330" s="23"/>
      <c r="DY330" s="23"/>
      <c r="DZ330" s="23"/>
      <c r="EA330" s="23"/>
    </row>
    <row r="331" spans="1:131">
      <c r="A331" s="23" t="s">
        <v>821</v>
      </c>
      <c r="B331" s="23"/>
      <c r="C331" s="80">
        <v>0</v>
      </c>
      <c r="D331" s="80">
        <v>0</v>
      </c>
      <c r="E331" s="80">
        <v>0</v>
      </c>
      <c r="F331" s="80">
        <v>0</v>
      </c>
      <c r="G331" s="80">
        <v>0</v>
      </c>
      <c r="H331" s="80">
        <v>-156.2431233689492</v>
      </c>
      <c r="I331" s="80">
        <v>0</v>
      </c>
      <c r="J331" s="80">
        <v>9999</v>
      </c>
      <c r="K331" s="80">
        <v>9999</v>
      </c>
      <c r="L331" s="257">
        <v>0</v>
      </c>
      <c r="M331" s="80">
        <v>-2.3116573153760887</v>
      </c>
      <c r="N331" s="80">
        <v>0</v>
      </c>
      <c r="O331" s="80">
        <v>0</v>
      </c>
      <c r="P331" s="80">
        <v>0</v>
      </c>
      <c r="Q331" s="80">
        <v>0</v>
      </c>
      <c r="R331" s="80">
        <v>0</v>
      </c>
      <c r="S331" s="80">
        <v>0</v>
      </c>
      <c r="T331" s="80">
        <v>0</v>
      </c>
      <c r="U331" s="80">
        <v>0</v>
      </c>
      <c r="V331" s="80">
        <v>0</v>
      </c>
      <c r="W331" s="80">
        <v>0</v>
      </c>
      <c r="X331" s="80">
        <v>0</v>
      </c>
      <c r="Y331" s="80">
        <v>0</v>
      </c>
      <c r="Z331" s="80">
        <v>0</v>
      </c>
      <c r="AA331" s="80"/>
      <c r="AB331" s="80">
        <v>0</v>
      </c>
      <c r="AC331" s="80">
        <v>0</v>
      </c>
      <c r="AD331" s="80">
        <v>0</v>
      </c>
      <c r="AE331" s="80">
        <v>0</v>
      </c>
      <c r="AF331" s="80">
        <v>0</v>
      </c>
      <c r="AG331" s="80">
        <v>0</v>
      </c>
      <c r="AH331" s="80">
        <v>0</v>
      </c>
      <c r="AI331" s="80">
        <v>0</v>
      </c>
      <c r="AJ331" s="80">
        <v>0</v>
      </c>
      <c r="AK331" s="80">
        <v>0</v>
      </c>
      <c r="AL331" s="80">
        <v>0</v>
      </c>
      <c r="AM331" s="44">
        <v>0</v>
      </c>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44"/>
      <c r="BJ331" s="44"/>
      <c r="BK331" s="44"/>
      <c r="BL331" s="44"/>
      <c r="BM331" s="44"/>
      <c r="BN331" s="44"/>
      <c r="BO331" s="44"/>
      <c r="BP331" s="44"/>
      <c r="BQ331" s="44"/>
      <c r="BR331" s="44"/>
      <c r="BS331" s="44"/>
      <c r="BT331" s="44"/>
      <c r="BU331" s="44"/>
      <c r="BV331" s="44"/>
      <c r="BW331" s="44"/>
      <c r="BX331" s="44"/>
      <c r="BY331" s="44"/>
      <c r="BZ331" s="44"/>
      <c r="CA331" s="44"/>
      <c r="CB331" s="44"/>
      <c r="CC331" s="44"/>
      <c r="CD331" s="44"/>
      <c r="CE331" s="44"/>
      <c r="CF331" s="44"/>
      <c r="CG331" s="44"/>
      <c r="CH331" s="44"/>
      <c r="CI331" s="44"/>
      <c r="CJ331" s="44"/>
      <c r="CK331" s="44"/>
      <c r="CL331" s="44"/>
      <c r="CM331" s="44"/>
      <c r="CN331" s="44"/>
      <c r="CO331" s="44"/>
      <c r="CP331" s="44"/>
      <c r="CQ331" s="44"/>
      <c r="CR331" s="44"/>
      <c r="CS331" s="44"/>
      <c r="CT331" s="44"/>
      <c r="CU331" s="44"/>
      <c r="CV331" s="44"/>
      <c r="CW331" s="44"/>
      <c r="CX331" s="23"/>
      <c r="CY331" s="23"/>
      <c r="CZ331" s="23"/>
      <c r="DA331" s="23"/>
      <c r="DB331" s="23"/>
      <c r="DC331" s="23"/>
      <c r="DD331" s="23"/>
      <c r="DE331" s="23"/>
      <c r="DF331" s="23"/>
      <c r="DG331" s="23"/>
      <c r="DH331" s="23"/>
      <c r="DI331" s="23"/>
      <c r="DJ331" s="23"/>
      <c r="DK331" s="23"/>
      <c r="DL331" s="23"/>
      <c r="DM331" s="23"/>
      <c r="DN331" s="23"/>
      <c r="DO331" s="23"/>
      <c r="DP331" s="23"/>
      <c r="DQ331" s="23"/>
      <c r="DR331" s="23"/>
      <c r="DS331" s="23"/>
      <c r="DT331" s="23"/>
      <c r="DU331" s="23"/>
      <c r="DV331" s="23"/>
      <c r="DW331" s="23"/>
      <c r="DX331" s="23"/>
      <c r="DY331" s="23"/>
      <c r="DZ331" s="23"/>
      <c r="EA331" s="23"/>
    </row>
    <row r="332" spans="1:131">
      <c r="A332" s="23" t="s">
        <v>822</v>
      </c>
      <c r="B332" s="23"/>
      <c r="C332" s="80">
        <v>0</v>
      </c>
      <c r="D332" s="80">
        <v>0</v>
      </c>
      <c r="E332" s="80">
        <v>0</v>
      </c>
      <c r="F332" s="80">
        <v>0</v>
      </c>
      <c r="G332" s="80">
        <v>0</v>
      </c>
      <c r="H332" s="80">
        <v>-141.70887933462839</v>
      </c>
      <c r="I332" s="80">
        <v>0</v>
      </c>
      <c r="J332" s="80">
        <v>9999</v>
      </c>
      <c r="K332" s="80">
        <v>9999</v>
      </c>
      <c r="L332" s="257">
        <v>0</v>
      </c>
      <c r="M332" s="80">
        <v>-2.0966194255736608</v>
      </c>
      <c r="N332" s="80">
        <v>0</v>
      </c>
      <c r="O332" s="80">
        <v>0</v>
      </c>
      <c r="P332" s="80">
        <v>0</v>
      </c>
      <c r="Q332" s="80">
        <v>0</v>
      </c>
      <c r="R332" s="80">
        <v>0</v>
      </c>
      <c r="S332" s="80">
        <v>0</v>
      </c>
      <c r="T332" s="80">
        <v>0</v>
      </c>
      <c r="U332" s="80">
        <v>0</v>
      </c>
      <c r="V332" s="80">
        <v>0</v>
      </c>
      <c r="W332" s="80">
        <v>0</v>
      </c>
      <c r="X332" s="80">
        <v>0</v>
      </c>
      <c r="Y332" s="80">
        <v>0</v>
      </c>
      <c r="Z332" s="80">
        <v>0</v>
      </c>
      <c r="AA332" s="80"/>
      <c r="AB332" s="80">
        <v>0</v>
      </c>
      <c r="AC332" s="80">
        <v>0</v>
      </c>
      <c r="AD332" s="80">
        <v>0</v>
      </c>
      <c r="AE332" s="80">
        <v>0</v>
      </c>
      <c r="AF332" s="80">
        <v>0</v>
      </c>
      <c r="AG332" s="80">
        <v>0</v>
      </c>
      <c r="AH332" s="80">
        <v>0</v>
      </c>
      <c r="AI332" s="80">
        <v>0</v>
      </c>
      <c r="AJ332" s="80">
        <v>0</v>
      </c>
      <c r="AK332" s="80">
        <v>0</v>
      </c>
      <c r="AL332" s="80">
        <v>0</v>
      </c>
      <c r="AM332" s="44">
        <v>0</v>
      </c>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44"/>
      <c r="BJ332" s="44"/>
      <c r="BK332" s="44"/>
      <c r="BL332" s="44"/>
      <c r="BM332" s="44"/>
      <c r="BN332" s="44"/>
      <c r="BO332" s="44"/>
      <c r="BP332" s="44"/>
      <c r="BQ332" s="44"/>
      <c r="BR332" s="44"/>
      <c r="BS332" s="44"/>
      <c r="BT332" s="44"/>
      <c r="BU332" s="44"/>
      <c r="BV332" s="44"/>
      <c r="BW332" s="44"/>
      <c r="BX332" s="44"/>
      <c r="BY332" s="44"/>
      <c r="BZ332" s="44"/>
      <c r="CA332" s="44"/>
      <c r="CB332" s="44"/>
      <c r="CC332" s="44"/>
      <c r="CD332" s="44"/>
      <c r="CE332" s="44"/>
      <c r="CF332" s="44"/>
      <c r="CG332" s="44"/>
      <c r="CH332" s="44"/>
      <c r="CI332" s="44"/>
      <c r="CJ332" s="44"/>
      <c r="CK332" s="44"/>
      <c r="CL332" s="44"/>
      <c r="CM332" s="44"/>
      <c r="CN332" s="44"/>
      <c r="CO332" s="44"/>
      <c r="CP332" s="44"/>
      <c r="CQ332" s="44"/>
      <c r="CR332" s="44"/>
      <c r="CS332" s="44"/>
      <c r="CT332" s="44"/>
      <c r="CU332" s="44"/>
      <c r="CV332" s="44"/>
      <c r="CW332" s="44"/>
      <c r="CX332" s="23"/>
      <c r="CY332" s="23"/>
      <c r="CZ332" s="23"/>
      <c r="DA332" s="23"/>
      <c r="DB332" s="23"/>
      <c r="DC332" s="23"/>
      <c r="DD332" s="23"/>
      <c r="DE332" s="23"/>
      <c r="DF332" s="23"/>
      <c r="DG332" s="23"/>
      <c r="DH332" s="23"/>
      <c r="DI332" s="23"/>
      <c r="DJ332" s="23"/>
      <c r="DK332" s="23"/>
      <c r="DL332" s="23"/>
      <c r="DM332" s="23"/>
      <c r="DN332" s="23"/>
      <c r="DO332" s="23"/>
      <c r="DP332" s="23"/>
      <c r="DQ332" s="23"/>
      <c r="DR332" s="23"/>
      <c r="DS332" s="23"/>
      <c r="DT332" s="23"/>
      <c r="DU332" s="23"/>
      <c r="DV332" s="23"/>
      <c r="DW332" s="23"/>
      <c r="DX332" s="23"/>
      <c r="DY332" s="23"/>
      <c r="DZ332" s="23"/>
      <c r="EA332" s="23"/>
    </row>
    <row r="333" spans="1:131">
      <c r="A333" s="23" t="s">
        <v>823</v>
      </c>
      <c r="B333" s="23"/>
      <c r="C333" s="80">
        <v>0</v>
      </c>
      <c r="D333" s="80">
        <v>0</v>
      </c>
      <c r="E333" s="80">
        <v>0</v>
      </c>
      <c r="F333" s="80">
        <v>0</v>
      </c>
      <c r="G333" s="80">
        <v>0</v>
      </c>
      <c r="H333" s="80">
        <v>-112.64039126598654</v>
      </c>
      <c r="I333" s="80">
        <v>0</v>
      </c>
      <c r="J333" s="80">
        <v>9999</v>
      </c>
      <c r="K333" s="80">
        <v>9999</v>
      </c>
      <c r="L333" s="257">
        <v>0</v>
      </c>
      <c r="M333" s="80">
        <v>-1.6665436459688066</v>
      </c>
      <c r="N333" s="80">
        <v>0</v>
      </c>
      <c r="O333" s="80">
        <v>0</v>
      </c>
      <c r="P333" s="80">
        <v>0</v>
      </c>
      <c r="Q333" s="80">
        <v>0</v>
      </c>
      <c r="R333" s="80">
        <v>0</v>
      </c>
      <c r="S333" s="80">
        <v>0</v>
      </c>
      <c r="T333" s="80">
        <v>0</v>
      </c>
      <c r="U333" s="80">
        <v>0</v>
      </c>
      <c r="V333" s="80">
        <v>0</v>
      </c>
      <c r="W333" s="80">
        <v>0</v>
      </c>
      <c r="X333" s="80">
        <v>0</v>
      </c>
      <c r="Y333" s="80">
        <v>0</v>
      </c>
      <c r="Z333" s="80">
        <v>0</v>
      </c>
      <c r="AA333" s="80"/>
      <c r="AB333" s="80">
        <v>0</v>
      </c>
      <c r="AC333" s="80">
        <v>0</v>
      </c>
      <c r="AD333" s="80">
        <v>0</v>
      </c>
      <c r="AE333" s="80">
        <v>0</v>
      </c>
      <c r="AF333" s="80">
        <v>0</v>
      </c>
      <c r="AG333" s="80">
        <v>0</v>
      </c>
      <c r="AH333" s="80">
        <v>0</v>
      </c>
      <c r="AI333" s="80">
        <v>0</v>
      </c>
      <c r="AJ333" s="80">
        <v>0</v>
      </c>
      <c r="AK333" s="80">
        <v>0</v>
      </c>
      <c r="AL333" s="80">
        <v>0</v>
      </c>
      <c r="AM333" s="44">
        <v>0</v>
      </c>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44"/>
      <c r="BJ333" s="44"/>
      <c r="BK333" s="44"/>
      <c r="BL333" s="44"/>
      <c r="BM333" s="44"/>
      <c r="BN333" s="44"/>
      <c r="BO333" s="44"/>
      <c r="BP333" s="44"/>
      <c r="BQ333" s="44"/>
      <c r="BR333" s="44"/>
      <c r="BS333" s="44"/>
      <c r="BT333" s="44"/>
      <c r="BU333" s="44"/>
      <c r="BV333" s="44"/>
      <c r="BW333" s="44"/>
      <c r="BX333" s="44"/>
      <c r="BY333" s="44"/>
      <c r="BZ333" s="44"/>
      <c r="CA333" s="44"/>
      <c r="CB333" s="44"/>
      <c r="CC333" s="44"/>
      <c r="CD333" s="44"/>
      <c r="CE333" s="44"/>
      <c r="CF333" s="44"/>
      <c r="CG333" s="44"/>
      <c r="CH333" s="44"/>
      <c r="CI333" s="44"/>
      <c r="CJ333" s="44"/>
      <c r="CK333" s="44"/>
      <c r="CL333" s="44"/>
      <c r="CM333" s="44"/>
      <c r="CN333" s="44"/>
      <c r="CO333" s="44"/>
      <c r="CP333" s="44"/>
      <c r="CQ333" s="44"/>
      <c r="CR333" s="44"/>
      <c r="CS333" s="44"/>
      <c r="CT333" s="44"/>
      <c r="CU333" s="44"/>
      <c r="CV333" s="44"/>
      <c r="CW333" s="44"/>
      <c r="CX333" s="23"/>
      <c r="CY333" s="23"/>
      <c r="CZ333" s="23"/>
      <c r="DA333" s="23"/>
      <c r="DB333" s="23"/>
      <c r="DC333" s="23"/>
      <c r="DD333" s="23"/>
      <c r="DE333" s="23"/>
      <c r="DF333" s="23"/>
      <c r="DG333" s="23"/>
      <c r="DH333" s="23"/>
      <c r="DI333" s="23"/>
      <c r="DJ333" s="23"/>
      <c r="DK333" s="23"/>
      <c r="DL333" s="23"/>
      <c r="DM333" s="23"/>
      <c r="DN333" s="23"/>
      <c r="DO333" s="23"/>
      <c r="DP333" s="23"/>
      <c r="DQ333" s="23"/>
      <c r="DR333" s="23"/>
      <c r="DS333" s="23"/>
      <c r="DT333" s="23"/>
      <c r="DU333" s="23"/>
      <c r="DV333" s="23"/>
      <c r="DW333" s="23"/>
      <c r="DX333" s="23"/>
      <c r="DY333" s="23"/>
      <c r="DZ333" s="23"/>
      <c r="EA333" s="23"/>
    </row>
    <row r="334" spans="1:131">
      <c r="A334" s="23" t="s">
        <v>824</v>
      </c>
      <c r="B334" s="23"/>
      <c r="C334" s="80">
        <v>0</v>
      </c>
      <c r="D334" s="80">
        <v>0</v>
      </c>
      <c r="E334" s="80">
        <v>0</v>
      </c>
      <c r="F334" s="80">
        <v>0</v>
      </c>
      <c r="G334" s="80">
        <v>0</v>
      </c>
      <c r="H334" s="80">
        <v>-174.41092841184997</v>
      </c>
      <c r="I334" s="80">
        <v>0</v>
      </c>
      <c r="J334" s="80">
        <v>9999</v>
      </c>
      <c r="K334" s="80">
        <v>9999</v>
      </c>
      <c r="L334" s="257">
        <v>0</v>
      </c>
      <c r="M334" s="80">
        <v>-2.5804546776291226</v>
      </c>
      <c r="N334" s="80">
        <v>0</v>
      </c>
      <c r="O334" s="80">
        <v>0</v>
      </c>
      <c r="P334" s="80">
        <v>0</v>
      </c>
      <c r="Q334" s="80">
        <v>0</v>
      </c>
      <c r="R334" s="80">
        <v>0</v>
      </c>
      <c r="S334" s="80">
        <v>0</v>
      </c>
      <c r="T334" s="80">
        <v>0</v>
      </c>
      <c r="U334" s="80">
        <v>0</v>
      </c>
      <c r="V334" s="80">
        <v>0</v>
      </c>
      <c r="W334" s="80">
        <v>0</v>
      </c>
      <c r="X334" s="80">
        <v>0</v>
      </c>
      <c r="Y334" s="80">
        <v>0</v>
      </c>
      <c r="Z334" s="80">
        <v>0</v>
      </c>
      <c r="AA334" s="80"/>
      <c r="AB334" s="80">
        <v>0</v>
      </c>
      <c r="AC334" s="80">
        <v>0</v>
      </c>
      <c r="AD334" s="80">
        <v>0</v>
      </c>
      <c r="AE334" s="80">
        <v>0</v>
      </c>
      <c r="AF334" s="80">
        <v>0</v>
      </c>
      <c r="AG334" s="80">
        <v>0</v>
      </c>
      <c r="AH334" s="80">
        <v>0</v>
      </c>
      <c r="AI334" s="80">
        <v>0</v>
      </c>
      <c r="AJ334" s="80">
        <v>0</v>
      </c>
      <c r="AK334" s="80">
        <v>0</v>
      </c>
      <c r="AL334" s="80">
        <v>0</v>
      </c>
      <c r="AM334" s="44">
        <v>0</v>
      </c>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44"/>
      <c r="BJ334" s="44"/>
      <c r="BK334" s="44"/>
      <c r="BL334" s="44"/>
      <c r="BM334" s="44"/>
      <c r="BN334" s="44"/>
      <c r="BO334" s="44"/>
      <c r="BP334" s="44"/>
      <c r="BQ334" s="44"/>
      <c r="BR334" s="44"/>
      <c r="BS334" s="44"/>
      <c r="BT334" s="44"/>
      <c r="BU334" s="44"/>
      <c r="BV334" s="44"/>
      <c r="BW334" s="44"/>
      <c r="BX334" s="44"/>
      <c r="BY334" s="44"/>
      <c r="BZ334" s="44"/>
      <c r="CA334" s="44"/>
      <c r="CB334" s="44"/>
      <c r="CC334" s="44"/>
      <c r="CD334" s="44"/>
      <c r="CE334" s="44"/>
      <c r="CF334" s="44"/>
      <c r="CG334" s="44"/>
      <c r="CH334" s="44"/>
      <c r="CI334" s="44"/>
      <c r="CJ334" s="44"/>
      <c r="CK334" s="44"/>
      <c r="CL334" s="44"/>
      <c r="CM334" s="44"/>
      <c r="CN334" s="44"/>
      <c r="CO334" s="44"/>
      <c r="CP334" s="44"/>
      <c r="CQ334" s="44"/>
      <c r="CR334" s="44"/>
      <c r="CS334" s="44"/>
      <c r="CT334" s="44"/>
      <c r="CU334" s="44"/>
      <c r="CV334" s="44"/>
      <c r="CW334" s="44"/>
      <c r="CX334" s="23"/>
      <c r="CY334" s="23"/>
      <c r="CZ334" s="23"/>
      <c r="DA334" s="23"/>
      <c r="DB334" s="23"/>
      <c r="DC334" s="23"/>
      <c r="DD334" s="23"/>
      <c r="DE334" s="23"/>
      <c r="DF334" s="23"/>
      <c r="DG334" s="23"/>
      <c r="DH334" s="23"/>
      <c r="DI334" s="23"/>
      <c r="DJ334" s="23"/>
      <c r="DK334" s="23"/>
      <c r="DL334" s="23"/>
      <c r="DM334" s="23"/>
      <c r="DN334" s="23"/>
      <c r="DO334" s="23"/>
      <c r="DP334" s="23"/>
      <c r="DQ334" s="23"/>
      <c r="DR334" s="23"/>
      <c r="DS334" s="23"/>
      <c r="DT334" s="23"/>
      <c r="DU334" s="23"/>
      <c r="DV334" s="23"/>
      <c r="DW334" s="23"/>
      <c r="DX334" s="23"/>
      <c r="DY334" s="23"/>
      <c r="DZ334" s="23"/>
      <c r="EA334" s="23"/>
    </row>
    <row r="335" spans="1:131">
      <c r="A335" s="23" t="s">
        <v>825</v>
      </c>
      <c r="B335" s="23"/>
      <c r="C335" s="80">
        <v>0</v>
      </c>
      <c r="D335" s="80">
        <v>0</v>
      </c>
      <c r="E335" s="80">
        <v>0</v>
      </c>
      <c r="F335" s="80">
        <v>0</v>
      </c>
      <c r="G335" s="80">
        <v>0</v>
      </c>
      <c r="H335" s="80">
        <v>-140.98605379419951</v>
      </c>
      <c r="I335" s="80">
        <v>0</v>
      </c>
      <c r="J335" s="80">
        <v>9999</v>
      </c>
      <c r="K335" s="80">
        <v>9999</v>
      </c>
      <c r="L335" s="257">
        <v>0</v>
      </c>
      <c r="M335" s="80">
        <v>-2.0966194040947452</v>
      </c>
      <c r="N335" s="80">
        <v>0</v>
      </c>
      <c r="O335" s="80">
        <v>0</v>
      </c>
      <c r="P335" s="80">
        <v>0</v>
      </c>
      <c r="Q335" s="80">
        <v>0</v>
      </c>
      <c r="R335" s="80">
        <v>0</v>
      </c>
      <c r="S335" s="80">
        <v>0</v>
      </c>
      <c r="T335" s="80">
        <v>0</v>
      </c>
      <c r="U335" s="80">
        <v>0</v>
      </c>
      <c r="V335" s="80">
        <v>0</v>
      </c>
      <c r="W335" s="80">
        <v>0</v>
      </c>
      <c r="X335" s="80">
        <v>0</v>
      </c>
      <c r="Y335" s="80">
        <v>0</v>
      </c>
      <c r="Z335" s="80">
        <v>0</v>
      </c>
      <c r="AA335" s="80"/>
      <c r="AB335" s="80">
        <v>0</v>
      </c>
      <c r="AC335" s="80">
        <v>0</v>
      </c>
      <c r="AD335" s="80">
        <v>0</v>
      </c>
      <c r="AE335" s="80">
        <v>0</v>
      </c>
      <c r="AF335" s="80">
        <v>0</v>
      </c>
      <c r="AG335" s="80">
        <v>0</v>
      </c>
      <c r="AH335" s="80">
        <v>0</v>
      </c>
      <c r="AI335" s="80">
        <v>0</v>
      </c>
      <c r="AJ335" s="80">
        <v>0</v>
      </c>
      <c r="AK335" s="80">
        <v>0</v>
      </c>
      <c r="AL335" s="80">
        <v>0</v>
      </c>
      <c r="AM335" s="44">
        <v>0</v>
      </c>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44"/>
      <c r="BJ335" s="44"/>
      <c r="BK335" s="44"/>
      <c r="BL335" s="44"/>
      <c r="BM335" s="44"/>
      <c r="BN335" s="44"/>
      <c r="BO335" s="44"/>
      <c r="BP335" s="44"/>
      <c r="BQ335" s="44"/>
      <c r="BR335" s="44"/>
      <c r="BS335" s="44"/>
      <c r="BT335" s="44"/>
      <c r="BU335" s="44"/>
      <c r="BV335" s="44"/>
      <c r="BW335" s="44"/>
      <c r="BX335" s="44"/>
      <c r="BY335" s="44"/>
      <c r="BZ335" s="44"/>
      <c r="CA335" s="44"/>
      <c r="CB335" s="44"/>
      <c r="CC335" s="44"/>
      <c r="CD335" s="44"/>
      <c r="CE335" s="44"/>
      <c r="CF335" s="44"/>
      <c r="CG335" s="44"/>
      <c r="CH335" s="44"/>
      <c r="CI335" s="44"/>
      <c r="CJ335" s="44"/>
      <c r="CK335" s="44"/>
      <c r="CL335" s="44"/>
      <c r="CM335" s="44"/>
      <c r="CN335" s="44"/>
      <c r="CO335" s="44"/>
      <c r="CP335" s="44"/>
      <c r="CQ335" s="44"/>
      <c r="CR335" s="44"/>
      <c r="CS335" s="44"/>
      <c r="CT335" s="44"/>
      <c r="CU335" s="44"/>
      <c r="CV335" s="44"/>
      <c r="CW335" s="44"/>
      <c r="CX335" s="23"/>
      <c r="CY335" s="23"/>
      <c r="CZ335" s="23"/>
      <c r="DA335" s="23"/>
      <c r="DB335" s="23"/>
      <c r="DC335" s="23"/>
      <c r="DD335" s="23"/>
      <c r="DE335" s="23"/>
      <c r="DF335" s="23"/>
      <c r="DG335" s="23"/>
      <c r="DH335" s="23"/>
      <c r="DI335" s="23"/>
      <c r="DJ335" s="23"/>
      <c r="DK335" s="23"/>
      <c r="DL335" s="23"/>
      <c r="DM335" s="23"/>
      <c r="DN335" s="23"/>
      <c r="DO335" s="23"/>
      <c r="DP335" s="23"/>
      <c r="DQ335" s="23"/>
      <c r="DR335" s="23"/>
      <c r="DS335" s="23"/>
      <c r="DT335" s="23"/>
      <c r="DU335" s="23"/>
      <c r="DV335" s="23"/>
      <c r="DW335" s="23"/>
      <c r="DX335" s="23"/>
      <c r="DY335" s="23"/>
      <c r="DZ335" s="23"/>
      <c r="EA335" s="23"/>
    </row>
    <row r="336" spans="1:131">
      <c r="A336" s="23" t="s">
        <v>826</v>
      </c>
      <c r="B336" s="23"/>
      <c r="C336" s="80">
        <v>0</v>
      </c>
      <c r="D336" s="80">
        <v>0</v>
      </c>
      <c r="E336" s="80">
        <v>0</v>
      </c>
      <c r="F336" s="80">
        <v>0</v>
      </c>
      <c r="G336" s="80">
        <v>0</v>
      </c>
      <c r="H336" s="80">
        <v>-213.28659420148131</v>
      </c>
      <c r="I336" s="80">
        <v>0</v>
      </c>
      <c r="J336" s="80">
        <v>9999</v>
      </c>
      <c r="K336" s="80">
        <v>9999</v>
      </c>
      <c r="L336" s="257">
        <v>0</v>
      </c>
      <c r="M336" s="80">
        <v>-3.1718088420920405</v>
      </c>
      <c r="N336" s="80">
        <v>0</v>
      </c>
      <c r="O336" s="80">
        <v>0</v>
      </c>
      <c r="P336" s="80">
        <v>0</v>
      </c>
      <c r="Q336" s="80">
        <v>0</v>
      </c>
      <c r="R336" s="80">
        <v>0</v>
      </c>
      <c r="S336" s="80">
        <v>0</v>
      </c>
      <c r="T336" s="80">
        <v>0</v>
      </c>
      <c r="U336" s="80">
        <v>0</v>
      </c>
      <c r="V336" s="80">
        <v>0</v>
      </c>
      <c r="W336" s="80">
        <v>0</v>
      </c>
      <c r="X336" s="80">
        <v>0</v>
      </c>
      <c r="Y336" s="80">
        <v>0</v>
      </c>
      <c r="Z336" s="80">
        <v>0</v>
      </c>
      <c r="AA336" s="80"/>
      <c r="AB336" s="80">
        <v>0</v>
      </c>
      <c r="AC336" s="80">
        <v>0</v>
      </c>
      <c r="AD336" s="80">
        <v>0</v>
      </c>
      <c r="AE336" s="80">
        <v>0</v>
      </c>
      <c r="AF336" s="80">
        <v>0</v>
      </c>
      <c r="AG336" s="80">
        <v>0</v>
      </c>
      <c r="AH336" s="80">
        <v>0</v>
      </c>
      <c r="AI336" s="80">
        <v>0</v>
      </c>
      <c r="AJ336" s="80">
        <v>0</v>
      </c>
      <c r="AK336" s="80">
        <v>0</v>
      </c>
      <c r="AL336" s="80">
        <v>0</v>
      </c>
      <c r="AM336" s="44">
        <v>0</v>
      </c>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44"/>
      <c r="BJ336" s="44"/>
      <c r="BK336" s="44"/>
      <c r="BL336" s="44"/>
      <c r="BM336" s="44"/>
      <c r="BN336" s="44"/>
      <c r="BO336" s="44"/>
      <c r="BP336" s="44"/>
      <c r="BQ336" s="44"/>
      <c r="BR336" s="44"/>
      <c r="BS336" s="44"/>
      <c r="BT336" s="44"/>
      <c r="BU336" s="44"/>
      <c r="BV336" s="44"/>
      <c r="BW336" s="44"/>
      <c r="BX336" s="44"/>
      <c r="BY336" s="44"/>
      <c r="BZ336" s="44"/>
      <c r="CA336" s="44"/>
      <c r="CB336" s="44"/>
      <c r="CC336" s="44"/>
      <c r="CD336" s="44"/>
      <c r="CE336" s="44"/>
      <c r="CF336" s="44"/>
      <c r="CG336" s="44"/>
      <c r="CH336" s="44"/>
      <c r="CI336" s="44"/>
      <c r="CJ336" s="44"/>
      <c r="CK336" s="44"/>
      <c r="CL336" s="44"/>
      <c r="CM336" s="44"/>
      <c r="CN336" s="44"/>
      <c r="CO336" s="44"/>
      <c r="CP336" s="44"/>
      <c r="CQ336" s="44"/>
      <c r="CR336" s="44"/>
      <c r="CS336" s="44"/>
      <c r="CT336" s="44"/>
      <c r="CU336" s="44"/>
      <c r="CV336" s="44"/>
      <c r="CW336" s="44"/>
      <c r="CX336" s="23"/>
      <c r="CY336" s="23"/>
      <c r="CZ336" s="23"/>
      <c r="DA336" s="23"/>
      <c r="DB336" s="23"/>
      <c r="DC336" s="23"/>
      <c r="DD336" s="23"/>
      <c r="DE336" s="23"/>
      <c r="DF336" s="23"/>
      <c r="DG336" s="23"/>
      <c r="DH336" s="23"/>
      <c r="DI336" s="23"/>
      <c r="DJ336" s="23"/>
      <c r="DK336" s="23"/>
      <c r="DL336" s="23"/>
      <c r="DM336" s="23"/>
      <c r="DN336" s="23"/>
      <c r="DO336" s="23"/>
      <c r="DP336" s="23"/>
      <c r="DQ336" s="23"/>
      <c r="DR336" s="23"/>
      <c r="DS336" s="23"/>
      <c r="DT336" s="23"/>
      <c r="DU336" s="23"/>
      <c r="DV336" s="23"/>
      <c r="DW336" s="23"/>
      <c r="DX336" s="23"/>
      <c r="DY336" s="23"/>
      <c r="DZ336" s="23"/>
      <c r="EA336" s="23"/>
    </row>
    <row r="337" spans="1:131">
      <c r="A337" s="23" t="s">
        <v>827</v>
      </c>
      <c r="B337" s="23"/>
      <c r="C337" s="80">
        <v>0</v>
      </c>
      <c r="D337" s="80">
        <v>0</v>
      </c>
      <c r="E337" s="80">
        <v>0</v>
      </c>
      <c r="F337" s="80">
        <v>0</v>
      </c>
      <c r="G337" s="80">
        <v>0</v>
      </c>
      <c r="H337" s="80">
        <v>-145.01194406935201</v>
      </c>
      <c r="I337" s="80">
        <v>0</v>
      </c>
      <c r="J337" s="80">
        <v>9999</v>
      </c>
      <c r="K337" s="80">
        <v>9999</v>
      </c>
      <c r="L337" s="257">
        <v>0</v>
      </c>
      <c r="M337" s="80">
        <v>-2.1503788659811263</v>
      </c>
      <c r="N337" s="80">
        <v>0</v>
      </c>
      <c r="O337" s="80">
        <v>0</v>
      </c>
      <c r="P337" s="80">
        <v>0</v>
      </c>
      <c r="Q337" s="80">
        <v>0</v>
      </c>
      <c r="R337" s="80">
        <v>0</v>
      </c>
      <c r="S337" s="80">
        <v>0</v>
      </c>
      <c r="T337" s="80">
        <v>0</v>
      </c>
      <c r="U337" s="80">
        <v>0</v>
      </c>
      <c r="V337" s="80">
        <v>0</v>
      </c>
      <c r="W337" s="80">
        <v>0</v>
      </c>
      <c r="X337" s="80">
        <v>0</v>
      </c>
      <c r="Y337" s="80">
        <v>0</v>
      </c>
      <c r="Z337" s="80">
        <v>0</v>
      </c>
      <c r="AA337" s="80"/>
      <c r="AB337" s="80">
        <v>0</v>
      </c>
      <c r="AC337" s="80">
        <v>0</v>
      </c>
      <c r="AD337" s="80">
        <v>0</v>
      </c>
      <c r="AE337" s="80">
        <v>0</v>
      </c>
      <c r="AF337" s="80">
        <v>0</v>
      </c>
      <c r="AG337" s="80">
        <v>0</v>
      </c>
      <c r="AH337" s="80">
        <v>0</v>
      </c>
      <c r="AI337" s="80">
        <v>0</v>
      </c>
      <c r="AJ337" s="80">
        <v>0</v>
      </c>
      <c r="AK337" s="80">
        <v>0</v>
      </c>
      <c r="AL337" s="80">
        <v>0</v>
      </c>
      <c r="AM337" s="44">
        <v>0</v>
      </c>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44"/>
      <c r="BJ337" s="44"/>
      <c r="BK337" s="44"/>
      <c r="BL337" s="44"/>
      <c r="BM337" s="44"/>
      <c r="BN337" s="44"/>
      <c r="BO337" s="44"/>
      <c r="BP337" s="44"/>
      <c r="BQ337" s="44"/>
      <c r="BR337" s="44"/>
      <c r="BS337" s="44"/>
      <c r="BT337" s="44"/>
      <c r="BU337" s="44"/>
      <c r="BV337" s="44"/>
      <c r="BW337" s="44"/>
      <c r="BX337" s="44"/>
      <c r="BY337" s="44"/>
      <c r="BZ337" s="44"/>
      <c r="CA337" s="44"/>
      <c r="CB337" s="44"/>
      <c r="CC337" s="44"/>
      <c r="CD337" s="44"/>
      <c r="CE337" s="44"/>
      <c r="CF337" s="44"/>
      <c r="CG337" s="44"/>
      <c r="CH337" s="44"/>
      <c r="CI337" s="44"/>
      <c r="CJ337" s="44"/>
      <c r="CK337" s="44"/>
      <c r="CL337" s="44"/>
      <c r="CM337" s="44"/>
      <c r="CN337" s="44"/>
      <c r="CO337" s="44"/>
      <c r="CP337" s="44"/>
      <c r="CQ337" s="44"/>
      <c r="CR337" s="44"/>
      <c r="CS337" s="44"/>
      <c r="CT337" s="44"/>
      <c r="CU337" s="44"/>
      <c r="CV337" s="44"/>
      <c r="CW337" s="44"/>
      <c r="CX337" s="23"/>
      <c r="CY337" s="23"/>
      <c r="CZ337" s="23"/>
      <c r="DA337" s="23"/>
      <c r="DB337" s="23"/>
      <c r="DC337" s="23"/>
      <c r="DD337" s="23"/>
      <c r="DE337" s="23"/>
      <c r="DF337" s="23"/>
      <c r="DG337" s="23"/>
      <c r="DH337" s="23"/>
      <c r="DI337" s="23"/>
      <c r="DJ337" s="23"/>
      <c r="DK337" s="23"/>
      <c r="DL337" s="23"/>
      <c r="DM337" s="23"/>
      <c r="DN337" s="23"/>
      <c r="DO337" s="23"/>
      <c r="DP337" s="23"/>
      <c r="DQ337" s="23"/>
      <c r="DR337" s="23"/>
      <c r="DS337" s="23"/>
      <c r="DT337" s="23"/>
      <c r="DU337" s="23"/>
      <c r="DV337" s="23"/>
      <c r="DW337" s="23"/>
      <c r="DX337" s="23"/>
      <c r="DY337" s="23"/>
      <c r="DZ337" s="23"/>
      <c r="EA337" s="23"/>
    </row>
    <row r="338" spans="1:131">
      <c r="A338" s="23" t="s">
        <v>828</v>
      </c>
      <c r="B338" s="23"/>
      <c r="C338" s="80">
        <v>0</v>
      </c>
      <c r="D338" s="80">
        <v>0</v>
      </c>
      <c r="E338" s="80">
        <v>0</v>
      </c>
      <c r="F338" s="80">
        <v>0</v>
      </c>
      <c r="G338" s="80">
        <v>0</v>
      </c>
      <c r="H338" s="80">
        <v>-256.80169260694032</v>
      </c>
      <c r="I338" s="80">
        <v>0</v>
      </c>
      <c r="J338" s="80">
        <v>9999</v>
      </c>
      <c r="K338" s="80">
        <v>9999</v>
      </c>
      <c r="L338" s="257">
        <v>0</v>
      </c>
      <c r="M338" s="80">
        <v>-3.8706819335320604</v>
      </c>
      <c r="N338" s="80">
        <v>0</v>
      </c>
      <c r="O338" s="80">
        <v>0</v>
      </c>
      <c r="P338" s="80">
        <v>0</v>
      </c>
      <c r="Q338" s="80">
        <v>0</v>
      </c>
      <c r="R338" s="80">
        <v>0</v>
      </c>
      <c r="S338" s="80">
        <v>0</v>
      </c>
      <c r="T338" s="80">
        <v>0</v>
      </c>
      <c r="U338" s="80">
        <v>0</v>
      </c>
      <c r="V338" s="80">
        <v>0</v>
      </c>
      <c r="W338" s="80">
        <v>0</v>
      </c>
      <c r="X338" s="80">
        <v>0</v>
      </c>
      <c r="Y338" s="80">
        <v>0</v>
      </c>
      <c r="Z338" s="80">
        <v>0</v>
      </c>
      <c r="AA338" s="80"/>
      <c r="AB338" s="80">
        <v>0</v>
      </c>
      <c r="AC338" s="80">
        <v>0</v>
      </c>
      <c r="AD338" s="80">
        <v>0</v>
      </c>
      <c r="AE338" s="80">
        <v>0</v>
      </c>
      <c r="AF338" s="80">
        <v>0</v>
      </c>
      <c r="AG338" s="80">
        <v>0</v>
      </c>
      <c r="AH338" s="80">
        <v>0</v>
      </c>
      <c r="AI338" s="80">
        <v>0</v>
      </c>
      <c r="AJ338" s="80">
        <v>0</v>
      </c>
      <c r="AK338" s="80">
        <v>0</v>
      </c>
      <c r="AL338" s="80">
        <v>0</v>
      </c>
      <c r="AM338" s="44">
        <v>0</v>
      </c>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44"/>
      <c r="BJ338" s="44"/>
      <c r="BK338" s="44"/>
      <c r="BL338" s="44"/>
      <c r="BM338" s="44"/>
      <c r="BN338" s="44"/>
      <c r="BO338" s="44"/>
      <c r="BP338" s="44"/>
      <c r="BQ338" s="44"/>
      <c r="BR338" s="44"/>
      <c r="BS338" s="44"/>
      <c r="BT338" s="44"/>
      <c r="BU338" s="44"/>
      <c r="BV338" s="44"/>
      <c r="BW338" s="44"/>
      <c r="BX338" s="44"/>
      <c r="BY338" s="44"/>
      <c r="BZ338" s="44"/>
      <c r="CA338" s="44"/>
      <c r="CB338" s="44"/>
      <c r="CC338" s="44"/>
      <c r="CD338" s="44"/>
      <c r="CE338" s="44"/>
      <c r="CF338" s="44"/>
      <c r="CG338" s="44"/>
      <c r="CH338" s="44"/>
      <c r="CI338" s="44"/>
      <c r="CJ338" s="44"/>
      <c r="CK338" s="44"/>
      <c r="CL338" s="44"/>
      <c r="CM338" s="44"/>
      <c r="CN338" s="44"/>
      <c r="CO338" s="44"/>
      <c r="CP338" s="44"/>
      <c r="CQ338" s="44"/>
      <c r="CR338" s="44"/>
      <c r="CS338" s="44"/>
      <c r="CT338" s="44"/>
      <c r="CU338" s="44"/>
      <c r="CV338" s="44"/>
      <c r="CW338" s="44"/>
      <c r="CX338" s="23"/>
      <c r="CY338" s="23"/>
      <c r="CZ338" s="23"/>
      <c r="DA338" s="23"/>
      <c r="DB338" s="23"/>
      <c r="DC338" s="23"/>
      <c r="DD338" s="23"/>
      <c r="DE338" s="23"/>
      <c r="DF338" s="23"/>
      <c r="DG338" s="23"/>
      <c r="DH338" s="23"/>
      <c r="DI338" s="23"/>
      <c r="DJ338" s="23"/>
      <c r="DK338" s="23"/>
      <c r="DL338" s="23"/>
      <c r="DM338" s="23"/>
      <c r="DN338" s="23"/>
      <c r="DO338" s="23"/>
      <c r="DP338" s="23"/>
      <c r="DQ338" s="23"/>
      <c r="DR338" s="23"/>
      <c r="DS338" s="23"/>
      <c r="DT338" s="23"/>
      <c r="DU338" s="23"/>
      <c r="DV338" s="23"/>
      <c r="DW338" s="23"/>
      <c r="DX338" s="23"/>
      <c r="DY338" s="23"/>
      <c r="DZ338" s="23"/>
      <c r="EA338" s="23"/>
    </row>
    <row r="339" spans="1:131">
      <c r="A339" s="23" t="s">
        <v>829</v>
      </c>
      <c r="B339" s="23"/>
      <c r="C339" s="80">
        <v>0</v>
      </c>
      <c r="D339" s="80">
        <v>0</v>
      </c>
      <c r="E339" s="80">
        <v>0</v>
      </c>
      <c r="F339" s="80">
        <v>0</v>
      </c>
      <c r="G339" s="80">
        <v>0</v>
      </c>
      <c r="H339" s="80">
        <v>-135.35034698251158</v>
      </c>
      <c r="I339" s="80">
        <v>0</v>
      </c>
      <c r="J339" s="80">
        <v>9999</v>
      </c>
      <c r="K339" s="80">
        <v>9999</v>
      </c>
      <c r="L339" s="257">
        <v>0</v>
      </c>
      <c r="M339" s="80">
        <v>-2.1503788799999999</v>
      </c>
      <c r="N339" s="80">
        <v>0</v>
      </c>
      <c r="O339" s="80">
        <v>0</v>
      </c>
      <c r="P339" s="80">
        <v>0</v>
      </c>
      <c r="Q339" s="80">
        <v>0</v>
      </c>
      <c r="R339" s="80">
        <v>0</v>
      </c>
      <c r="S339" s="80">
        <v>0</v>
      </c>
      <c r="T339" s="80">
        <v>0</v>
      </c>
      <c r="U339" s="80">
        <v>0</v>
      </c>
      <c r="V339" s="80">
        <v>0</v>
      </c>
      <c r="W339" s="80">
        <v>0</v>
      </c>
      <c r="X339" s="80">
        <v>0</v>
      </c>
      <c r="Y339" s="80">
        <v>0</v>
      </c>
      <c r="Z339" s="80">
        <v>0</v>
      </c>
      <c r="AA339" s="80"/>
      <c r="AB339" s="80">
        <v>0</v>
      </c>
      <c r="AC339" s="80">
        <v>0</v>
      </c>
      <c r="AD339" s="80">
        <v>0</v>
      </c>
      <c r="AE339" s="80">
        <v>0</v>
      </c>
      <c r="AF339" s="80">
        <v>0</v>
      </c>
      <c r="AG339" s="80">
        <v>0</v>
      </c>
      <c r="AH339" s="80">
        <v>0</v>
      </c>
      <c r="AI339" s="80">
        <v>0</v>
      </c>
      <c r="AJ339" s="80">
        <v>0</v>
      </c>
      <c r="AK339" s="80">
        <v>0</v>
      </c>
      <c r="AL339" s="80">
        <v>0</v>
      </c>
      <c r="AM339" s="44">
        <v>0</v>
      </c>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44"/>
      <c r="BJ339" s="44"/>
      <c r="BK339" s="44"/>
      <c r="BL339" s="44"/>
      <c r="BM339" s="44"/>
      <c r="BN339" s="44"/>
      <c r="BO339" s="44"/>
      <c r="BP339" s="44"/>
      <c r="BQ339" s="44"/>
      <c r="BR339" s="44"/>
      <c r="BS339" s="44"/>
      <c r="BT339" s="44"/>
      <c r="BU339" s="44"/>
      <c r="BV339" s="44"/>
      <c r="BW339" s="44"/>
      <c r="BX339" s="44"/>
      <c r="BY339" s="44"/>
      <c r="BZ339" s="44"/>
      <c r="CA339" s="44"/>
      <c r="CB339" s="44"/>
      <c r="CC339" s="44"/>
      <c r="CD339" s="44"/>
      <c r="CE339" s="44"/>
      <c r="CF339" s="44"/>
      <c r="CG339" s="44"/>
      <c r="CH339" s="44"/>
      <c r="CI339" s="44"/>
      <c r="CJ339" s="44"/>
      <c r="CK339" s="44"/>
      <c r="CL339" s="44"/>
      <c r="CM339" s="44"/>
      <c r="CN339" s="44"/>
      <c r="CO339" s="44"/>
      <c r="CP339" s="44"/>
      <c r="CQ339" s="44"/>
      <c r="CR339" s="44"/>
      <c r="CS339" s="44"/>
      <c r="CT339" s="44"/>
      <c r="CU339" s="44"/>
      <c r="CV339" s="44"/>
      <c r="CW339" s="44"/>
      <c r="CX339" s="23"/>
      <c r="CY339" s="23"/>
      <c r="CZ339" s="23"/>
      <c r="DA339" s="23"/>
      <c r="DB339" s="23"/>
      <c r="DC339" s="23"/>
      <c r="DD339" s="23"/>
      <c r="DE339" s="23"/>
      <c r="DF339" s="23"/>
      <c r="DG339" s="23"/>
      <c r="DH339" s="23"/>
      <c r="DI339" s="23"/>
      <c r="DJ339" s="23"/>
      <c r="DK339" s="23"/>
      <c r="DL339" s="23"/>
      <c r="DM339" s="23"/>
      <c r="DN339" s="23"/>
      <c r="DO339" s="23"/>
      <c r="DP339" s="23"/>
      <c r="DQ339" s="23"/>
      <c r="DR339" s="23"/>
      <c r="DS339" s="23"/>
      <c r="DT339" s="23"/>
      <c r="DU339" s="23"/>
      <c r="DV339" s="23"/>
      <c r="DW339" s="23"/>
      <c r="DX339" s="23"/>
      <c r="DY339" s="23"/>
      <c r="DZ339" s="23"/>
      <c r="EA339" s="23"/>
    </row>
    <row r="340" spans="1:131">
      <c r="A340" s="23" t="s">
        <v>830</v>
      </c>
      <c r="B340" s="23"/>
      <c r="C340" s="80">
        <v>0</v>
      </c>
      <c r="D340" s="80">
        <v>0</v>
      </c>
      <c r="E340" s="80">
        <v>0</v>
      </c>
      <c r="F340" s="80">
        <v>0</v>
      </c>
      <c r="G340" s="80">
        <v>0</v>
      </c>
      <c r="H340" s="80">
        <v>-60.907656142130087</v>
      </c>
      <c r="I340" s="80">
        <v>0</v>
      </c>
      <c r="J340" s="80">
        <v>9999</v>
      </c>
      <c r="K340" s="80">
        <v>9999</v>
      </c>
      <c r="L340" s="257">
        <v>0</v>
      </c>
      <c r="M340" s="80">
        <v>-0.96767049599999932</v>
      </c>
      <c r="N340" s="80">
        <v>0</v>
      </c>
      <c r="O340" s="80">
        <v>0</v>
      </c>
      <c r="P340" s="80">
        <v>0</v>
      </c>
      <c r="Q340" s="80">
        <v>0</v>
      </c>
      <c r="R340" s="80">
        <v>0</v>
      </c>
      <c r="S340" s="80">
        <v>0</v>
      </c>
      <c r="T340" s="80">
        <v>0</v>
      </c>
      <c r="U340" s="80">
        <v>0</v>
      </c>
      <c r="V340" s="80">
        <v>0</v>
      </c>
      <c r="W340" s="80">
        <v>0</v>
      </c>
      <c r="X340" s="80">
        <v>0</v>
      </c>
      <c r="Y340" s="80">
        <v>0</v>
      </c>
      <c r="Z340" s="80">
        <v>0</v>
      </c>
      <c r="AA340" s="80"/>
      <c r="AB340" s="80">
        <v>0</v>
      </c>
      <c r="AC340" s="80">
        <v>0</v>
      </c>
      <c r="AD340" s="80">
        <v>0</v>
      </c>
      <c r="AE340" s="80">
        <v>0</v>
      </c>
      <c r="AF340" s="80">
        <v>0</v>
      </c>
      <c r="AG340" s="80">
        <v>0</v>
      </c>
      <c r="AH340" s="80">
        <v>0</v>
      </c>
      <c r="AI340" s="80">
        <v>0</v>
      </c>
      <c r="AJ340" s="80">
        <v>0</v>
      </c>
      <c r="AK340" s="80">
        <v>0</v>
      </c>
      <c r="AL340" s="80">
        <v>0</v>
      </c>
      <c r="AM340" s="44">
        <v>0</v>
      </c>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44"/>
      <c r="BJ340" s="44"/>
      <c r="BK340" s="44"/>
      <c r="BL340" s="44"/>
      <c r="BM340" s="44"/>
      <c r="BN340" s="44"/>
      <c r="BO340" s="44"/>
      <c r="BP340" s="44"/>
      <c r="BQ340" s="44"/>
      <c r="BR340" s="44"/>
      <c r="BS340" s="44"/>
      <c r="BT340" s="44"/>
      <c r="BU340" s="44"/>
      <c r="BV340" s="44"/>
      <c r="BW340" s="44"/>
      <c r="BX340" s="44"/>
      <c r="BY340" s="44"/>
      <c r="BZ340" s="44"/>
      <c r="CA340" s="44"/>
      <c r="CB340" s="44"/>
      <c r="CC340" s="44"/>
      <c r="CD340" s="44"/>
      <c r="CE340" s="44"/>
      <c r="CF340" s="44"/>
      <c r="CG340" s="44"/>
      <c r="CH340" s="44"/>
      <c r="CI340" s="44"/>
      <c r="CJ340" s="44"/>
      <c r="CK340" s="44"/>
      <c r="CL340" s="44"/>
      <c r="CM340" s="44"/>
      <c r="CN340" s="44"/>
      <c r="CO340" s="44"/>
      <c r="CP340" s="44"/>
      <c r="CQ340" s="44"/>
      <c r="CR340" s="44"/>
      <c r="CS340" s="44"/>
      <c r="CT340" s="44"/>
      <c r="CU340" s="44"/>
      <c r="CV340" s="44"/>
      <c r="CW340" s="44"/>
      <c r="CX340" s="23"/>
      <c r="CY340" s="23"/>
      <c r="CZ340" s="23"/>
      <c r="DA340" s="23"/>
      <c r="DB340" s="23"/>
      <c r="DC340" s="23"/>
      <c r="DD340" s="23"/>
      <c r="DE340" s="23"/>
      <c r="DF340" s="23"/>
      <c r="DG340" s="23"/>
      <c r="DH340" s="23"/>
      <c r="DI340" s="23"/>
      <c r="DJ340" s="23"/>
      <c r="DK340" s="23"/>
      <c r="DL340" s="23"/>
      <c r="DM340" s="23"/>
      <c r="DN340" s="23"/>
      <c r="DO340" s="23"/>
      <c r="DP340" s="23"/>
      <c r="DQ340" s="23"/>
      <c r="DR340" s="23"/>
      <c r="DS340" s="23"/>
      <c r="DT340" s="23"/>
      <c r="DU340" s="23"/>
      <c r="DV340" s="23"/>
      <c r="DW340" s="23"/>
      <c r="DX340" s="23"/>
      <c r="DY340" s="23"/>
      <c r="DZ340" s="23"/>
      <c r="EA340" s="23"/>
    </row>
    <row r="341" spans="1:131">
      <c r="A341" s="23" t="s">
        <v>831</v>
      </c>
      <c r="B341" s="23"/>
      <c r="C341" s="80">
        <v>0</v>
      </c>
      <c r="D341" s="80">
        <v>0</v>
      </c>
      <c r="E341" s="80">
        <v>0</v>
      </c>
      <c r="F341" s="80">
        <v>0</v>
      </c>
      <c r="G341" s="80">
        <v>0</v>
      </c>
      <c r="H341" s="80">
        <v>-64.605972635995229</v>
      </c>
      <c r="I341" s="80">
        <v>0</v>
      </c>
      <c r="J341" s="80">
        <v>9999</v>
      </c>
      <c r="K341" s="80">
        <v>9999</v>
      </c>
      <c r="L341" s="257">
        <v>0</v>
      </c>
      <c r="M341" s="80">
        <v>-0.96767050140727873</v>
      </c>
      <c r="N341" s="80">
        <v>0</v>
      </c>
      <c r="O341" s="80">
        <v>0</v>
      </c>
      <c r="P341" s="80">
        <v>0</v>
      </c>
      <c r="Q341" s="80">
        <v>0</v>
      </c>
      <c r="R341" s="80">
        <v>0</v>
      </c>
      <c r="S341" s="80">
        <v>0</v>
      </c>
      <c r="T341" s="80">
        <v>0</v>
      </c>
      <c r="U341" s="80">
        <v>0</v>
      </c>
      <c r="V341" s="80">
        <v>0</v>
      </c>
      <c r="W341" s="80">
        <v>0</v>
      </c>
      <c r="X341" s="80">
        <v>0</v>
      </c>
      <c r="Y341" s="80">
        <v>0</v>
      </c>
      <c r="Z341" s="80">
        <v>0</v>
      </c>
      <c r="AA341" s="80"/>
      <c r="AB341" s="80">
        <v>0</v>
      </c>
      <c r="AC341" s="80">
        <v>0</v>
      </c>
      <c r="AD341" s="80">
        <v>0</v>
      </c>
      <c r="AE341" s="80">
        <v>0</v>
      </c>
      <c r="AF341" s="80">
        <v>0</v>
      </c>
      <c r="AG341" s="80">
        <v>0</v>
      </c>
      <c r="AH341" s="80">
        <v>0</v>
      </c>
      <c r="AI341" s="80">
        <v>0</v>
      </c>
      <c r="AJ341" s="80">
        <v>0</v>
      </c>
      <c r="AK341" s="80">
        <v>0</v>
      </c>
      <c r="AL341" s="80">
        <v>0</v>
      </c>
      <c r="AM341" s="44">
        <v>0</v>
      </c>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44"/>
      <c r="BJ341" s="44"/>
      <c r="BK341" s="44"/>
      <c r="BL341" s="44"/>
      <c r="BM341" s="44"/>
      <c r="BN341" s="44"/>
      <c r="BO341" s="44"/>
      <c r="BP341" s="44"/>
      <c r="BQ341" s="44"/>
      <c r="BR341" s="44"/>
      <c r="BS341" s="44"/>
      <c r="BT341" s="44"/>
      <c r="BU341" s="44"/>
      <c r="BV341" s="44"/>
      <c r="BW341" s="44"/>
      <c r="BX341" s="44"/>
      <c r="BY341" s="44"/>
      <c r="BZ341" s="44"/>
      <c r="CA341" s="44"/>
      <c r="CB341" s="44"/>
      <c r="CC341" s="44"/>
      <c r="CD341" s="44"/>
      <c r="CE341" s="44"/>
      <c r="CF341" s="44"/>
      <c r="CG341" s="44"/>
      <c r="CH341" s="44"/>
      <c r="CI341" s="44"/>
      <c r="CJ341" s="44"/>
      <c r="CK341" s="44"/>
      <c r="CL341" s="44"/>
      <c r="CM341" s="44"/>
      <c r="CN341" s="44"/>
      <c r="CO341" s="44"/>
      <c r="CP341" s="44"/>
      <c r="CQ341" s="44"/>
      <c r="CR341" s="44"/>
      <c r="CS341" s="44"/>
      <c r="CT341" s="44"/>
      <c r="CU341" s="44"/>
      <c r="CV341" s="44"/>
      <c r="CW341" s="44"/>
      <c r="CX341" s="23"/>
      <c r="CY341" s="23"/>
      <c r="CZ341" s="23"/>
      <c r="DA341" s="23"/>
      <c r="DB341" s="23"/>
      <c r="DC341" s="23"/>
      <c r="DD341" s="23"/>
      <c r="DE341" s="23"/>
      <c r="DF341" s="23"/>
      <c r="DG341" s="23"/>
      <c r="DH341" s="23"/>
      <c r="DI341" s="23"/>
      <c r="DJ341" s="23"/>
      <c r="DK341" s="23"/>
      <c r="DL341" s="23"/>
      <c r="DM341" s="23"/>
      <c r="DN341" s="23"/>
      <c r="DO341" s="23"/>
      <c r="DP341" s="23"/>
      <c r="DQ341" s="23"/>
      <c r="DR341" s="23"/>
      <c r="DS341" s="23"/>
      <c r="DT341" s="23"/>
      <c r="DU341" s="23"/>
      <c r="DV341" s="23"/>
      <c r="DW341" s="23"/>
      <c r="DX341" s="23"/>
      <c r="DY341" s="23"/>
      <c r="DZ341" s="23"/>
      <c r="EA341" s="23"/>
    </row>
    <row r="342" spans="1:131">
      <c r="A342" s="23" t="s">
        <v>832</v>
      </c>
      <c r="B342" s="23"/>
      <c r="C342" s="80">
        <v>0</v>
      </c>
      <c r="D342" s="80">
        <v>0</v>
      </c>
      <c r="E342" s="80">
        <v>0</v>
      </c>
      <c r="F342" s="80">
        <v>0</v>
      </c>
      <c r="G342" s="80">
        <v>0</v>
      </c>
      <c r="H342" s="80">
        <v>-119.90751328314691</v>
      </c>
      <c r="I342" s="80">
        <v>0</v>
      </c>
      <c r="J342" s="80">
        <v>9999</v>
      </c>
      <c r="K342" s="80">
        <v>9999</v>
      </c>
      <c r="L342" s="257">
        <v>0</v>
      </c>
      <c r="M342" s="80">
        <v>-1.7740625908700156</v>
      </c>
      <c r="N342" s="80">
        <v>0</v>
      </c>
      <c r="O342" s="80">
        <v>0</v>
      </c>
      <c r="P342" s="80">
        <v>0</v>
      </c>
      <c r="Q342" s="80">
        <v>0</v>
      </c>
      <c r="R342" s="80">
        <v>0</v>
      </c>
      <c r="S342" s="80">
        <v>0</v>
      </c>
      <c r="T342" s="80">
        <v>0</v>
      </c>
      <c r="U342" s="80">
        <v>0</v>
      </c>
      <c r="V342" s="80">
        <v>0</v>
      </c>
      <c r="W342" s="80">
        <v>0</v>
      </c>
      <c r="X342" s="80">
        <v>0</v>
      </c>
      <c r="Y342" s="80">
        <v>0</v>
      </c>
      <c r="Z342" s="80">
        <v>0</v>
      </c>
      <c r="AA342" s="80"/>
      <c r="AB342" s="80">
        <v>0</v>
      </c>
      <c r="AC342" s="80">
        <v>0</v>
      </c>
      <c r="AD342" s="80">
        <v>0</v>
      </c>
      <c r="AE342" s="80">
        <v>0</v>
      </c>
      <c r="AF342" s="80">
        <v>0</v>
      </c>
      <c r="AG342" s="80">
        <v>0</v>
      </c>
      <c r="AH342" s="80">
        <v>0</v>
      </c>
      <c r="AI342" s="80">
        <v>0</v>
      </c>
      <c r="AJ342" s="80">
        <v>0</v>
      </c>
      <c r="AK342" s="80">
        <v>0</v>
      </c>
      <c r="AL342" s="80">
        <v>0</v>
      </c>
      <c r="AM342" s="44">
        <v>0</v>
      </c>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44"/>
      <c r="BJ342" s="44"/>
      <c r="BK342" s="44"/>
      <c r="BL342" s="44"/>
      <c r="BM342" s="44"/>
      <c r="BN342" s="44"/>
      <c r="BO342" s="44"/>
      <c r="BP342" s="44"/>
      <c r="BQ342" s="44"/>
      <c r="BR342" s="44"/>
      <c r="BS342" s="44"/>
      <c r="BT342" s="44"/>
      <c r="BU342" s="44"/>
      <c r="BV342" s="44"/>
      <c r="BW342" s="44"/>
      <c r="BX342" s="44"/>
      <c r="BY342" s="44"/>
      <c r="BZ342" s="44"/>
      <c r="CA342" s="44"/>
      <c r="CB342" s="44"/>
      <c r="CC342" s="44"/>
      <c r="CD342" s="44"/>
      <c r="CE342" s="44"/>
      <c r="CF342" s="44"/>
      <c r="CG342" s="44"/>
      <c r="CH342" s="44"/>
      <c r="CI342" s="44"/>
      <c r="CJ342" s="44"/>
      <c r="CK342" s="44"/>
      <c r="CL342" s="44"/>
      <c r="CM342" s="44"/>
      <c r="CN342" s="44"/>
      <c r="CO342" s="44"/>
      <c r="CP342" s="44"/>
      <c r="CQ342" s="44"/>
      <c r="CR342" s="44"/>
      <c r="CS342" s="44"/>
      <c r="CT342" s="44"/>
      <c r="CU342" s="44"/>
      <c r="CV342" s="44"/>
      <c r="CW342" s="44"/>
      <c r="CX342" s="23"/>
      <c r="CY342" s="23"/>
      <c r="CZ342" s="23"/>
      <c r="DA342" s="23"/>
      <c r="DB342" s="23"/>
      <c r="DC342" s="23"/>
      <c r="DD342" s="23"/>
      <c r="DE342" s="23"/>
      <c r="DF342" s="23"/>
      <c r="DG342" s="23"/>
      <c r="DH342" s="23"/>
      <c r="DI342" s="23"/>
      <c r="DJ342" s="23"/>
      <c r="DK342" s="23"/>
      <c r="DL342" s="23"/>
      <c r="DM342" s="23"/>
      <c r="DN342" s="23"/>
      <c r="DO342" s="23"/>
      <c r="DP342" s="23"/>
      <c r="DQ342" s="23"/>
      <c r="DR342" s="23"/>
      <c r="DS342" s="23"/>
      <c r="DT342" s="23"/>
      <c r="DU342" s="23"/>
      <c r="DV342" s="23"/>
      <c r="DW342" s="23"/>
      <c r="DX342" s="23"/>
      <c r="DY342" s="23"/>
      <c r="DZ342" s="23"/>
      <c r="EA342" s="23"/>
    </row>
    <row r="343" spans="1:131">
      <c r="A343" s="23" t="s">
        <v>833</v>
      </c>
      <c r="B343" s="23"/>
      <c r="C343" s="80">
        <v>0</v>
      </c>
      <c r="D343" s="80">
        <v>0</v>
      </c>
      <c r="E343" s="80">
        <v>0</v>
      </c>
      <c r="F343" s="80">
        <v>0</v>
      </c>
      <c r="G343" s="80">
        <v>0</v>
      </c>
      <c r="H343" s="80">
        <v>-156.2431233689492</v>
      </c>
      <c r="I343" s="80">
        <v>0</v>
      </c>
      <c r="J343" s="80">
        <v>9999</v>
      </c>
      <c r="K343" s="80">
        <v>9999</v>
      </c>
      <c r="L343" s="257">
        <v>0</v>
      </c>
      <c r="M343" s="80">
        <v>-2.3116573153760887</v>
      </c>
      <c r="N343" s="80">
        <v>0</v>
      </c>
      <c r="O343" s="80">
        <v>0</v>
      </c>
      <c r="P343" s="80">
        <v>0</v>
      </c>
      <c r="Q343" s="80">
        <v>0</v>
      </c>
      <c r="R343" s="80">
        <v>0</v>
      </c>
      <c r="S343" s="80">
        <v>0</v>
      </c>
      <c r="T343" s="80">
        <v>0</v>
      </c>
      <c r="U343" s="80">
        <v>0</v>
      </c>
      <c r="V343" s="80">
        <v>0</v>
      </c>
      <c r="W343" s="80">
        <v>0</v>
      </c>
      <c r="X343" s="80">
        <v>0</v>
      </c>
      <c r="Y343" s="80">
        <v>0</v>
      </c>
      <c r="Z343" s="80">
        <v>0</v>
      </c>
      <c r="AA343" s="80"/>
      <c r="AB343" s="80">
        <v>0</v>
      </c>
      <c r="AC343" s="80">
        <v>0</v>
      </c>
      <c r="AD343" s="80">
        <v>0</v>
      </c>
      <c r="AE343" s="80">
        <v>0</v>
      </c>
      <c r="AF343" s="80">
        <v>0</v>
      </c>
      <c r="AG343" s="80">
        <v>0</v>
      </c>
      <c r="AH343" s="80">
        <v>0</v>
      </c>
      <c r="AI343" s="80">
        <v>0</v>
      </c>
      <c r="AJ343" s="80">
        <v>0</v>
      </c>
      <c r="AK343" s="80">
        <v>0</v>
      </c>
      <c r="AL343" s="80">
        <v>0</v>
      </c>
      <c r="AM343" s="44">
        <v>0</v>
      </c>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44"/>
      <c r="BJ343" s="44"/>
      <c r="BK343" s="44"/>
      <c r="BL343" s="44"/>
      <c r="BM343" s="44"/>
      <c r="BN343" s="44"/>
      <c r="BO343" s="44"/>
      <c r="BP343" s="44"/>
      <c r="BQ343" s="44"/>
      <c r="BR343" s="44"/>
      <c r="BS343" s="44"/>
      <c r="BT343" s="44"/>
      <c r="BU343" s="44"/>
      <c r="BV343" s="44"/>
      <c r="BW343" s="44"/>
      <c r="BX343" s="44"/>
      <c r="BY343" s="44"/>
      <c r="BZ343" s="44"/>
      <c r="CA343" s="44"/>
      <c r="CB343" s="44"/>
      <c r="CC343" s="44"/>
      <c r="CD343" s="44"/>
      <c r="CE343" s="44"/>
      <c r="CF343" s="44"/>
      <c r="CG343" s="44"/>
      <c r="CH343" s="44"/>
      <c r="CI343" s="44"/>
      <c r="CJ343" s="44"/>
      <c r="CK343" s="44"/>
      <c r="CL343" s="44"/>
      <c r="CM343" s="44"/>
      <c r="CN343" s="44"/>
      <c r="CO343" s="44"/>
      <c r="CP343" s="44"/>
      <c r="CQ343" s="44"/>
      <c r="CR343" s="44"/>
      <c r="CS343" s="44"/>
      <c r="CT343" s="44"/>
      <c r="CU343" s="44"/>
      <c r="CV343" s="44"/>
      <c r="CW343" s="44"/>
      <c r="CX343" s="23"/>
      <c r="CY343" s="23"/>
      <c r="CZ343" s="23"/>
      <c r="DA343" s="23"/>
      <c r="DB343" s="23"/>
      <c r="DC343" s="23"/>
      <c r="DD343" s="23"/>
      <c r="DE343" s="23"/>
      <c r="DF343" s="23"/>
      <c r="DG343" s="23"/>
      <c r="DH343" s="23"/>
      <c r="DI343" s="23"/>
      <c r="DJ343" s="23"/>
      <c r="DK343" s="23"/>
      <c r="DL343" s="23"/>
      <c r="DM343" s="23"/>
      <c r="DN343" s="23"/>
      <c r="DO343" s="23"/>
      <c r="DP343" s="23"/>
      <c r="DQ343" s="23"/>
      <c r="DR343" s="23"/>
      <c r="DS343" s="23"/>
      <c r="DT343" s="23"/>
      <c r="DU343" s="23"/>
      <c r="DV343" s="23"/>
      <c r="DW343" s="23"/>
      <c r="DX343" s="23"/>
      <c r="DY343" s="23"/>
      <c r="DZ343" s="23"/>
      <c r="EA343" s="23"/>
    </row>
    <row r="344" spans="1:131">
      <c r="A344" s="23" t="s">
        <v>834</v>
      </c>
      <c r="B344" s="23"/>
      <c r="C344" s="80">
        <v>0</v>
      </c>
      <c r="D344" s="80">
        <v>0</v>
      </c>
      <c r="E344" s="80">
        <v>0</v>
      </c>
      <c r="F344" s="80">
        <v>0</v>
      </c>
      <c r="G344" s="80">
        <v>0</v>
      </c>
      <c r="H344" s="80">
        <v>-141.70887933462839</v>
      </c>
      <c r="I344" s="80">
        <v>0</v>
      </c>
      <c r="J344" s="80">
        <v>9999</v>
      </c>
      <c r="K344" s="80">
        <v>9999</v>
      </c>
      <c r="L344" s="257">
        <v>0</v>
      </c>
      <c r="M344" s="80">
        <v>-2.0966194255736608</v>
      </c>
      <c r="N344" s="80">
        <v>0</v>
      </c>
      <c r="O344" s="80">
        <v>0</v>
      </c>
      <c r="P344" s="80">
        <v>0</v>
      </c>
      <c r="Q344" s="80">
        <v>0</v>
      </c>
      <c r="R344" s="80">
        <v>0</v>
      </c>
      <c r="S344" s="80">
        <v>0</v>
      </c>
      <c r="T344" s="80">
        <v>0</v>
      </c>
      <c r="U344" s="80">
        <v>0</v>
      </c>
      <c r="V344" s="80">
        <v>0</v>
      </c>
      <c r="W344" s="80">
        <v>0</v>
      </c>
      <c r="X344" s="80">
        <v>0</v>
      </c>
      <c r="Y344" s="80">
        <v>0</v>
      </c>
      <c r="Z344" s="80">
        <v>0</v>
      </c>
      <c r="AA344" s="80"/>
      <c r="AB344" s="80">
        <v>0</v>
      </c>
      <c r="AC344" s="80">
        <v>0</v>
      </c>
      <c r="AD344" s="80">
        <v>0</v>
      </c>
      <c r="AE344" s="80">
        <v>0</v>
      </c>
      <c r="AF344" s="80">
        <v>0</v>
      </c>
      <c r="AG344" s="80">
        <v>0</v>
      </c>
      <c r="AH344" s="80">
        <v>0</v>
      </c>
      <c r="AI344" s="80">
        <v>0</v>
      </c>
      <c r="AJ344" s="80">
        <v>0</v>
      </c>
      <c r="AK344" s="80">
        <v>0</v>
      </c>
      <c r="AL344" s="80">
        <v>0</v>
      </c>
      <c r="AM344" s="44">
        <v>0</v>
      </c>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44"/>
      <c r="BJ344" s="44"/>
      <c r="BK344" s="44"/>
      <c r="BL344" s="44"/>
      <c r="BM344" s="44"/>
      <c r="BN344" s="44"/>
      <c r="BO344" s="44"/>
      <c r="BP344" s="44"/>
      <c r="BQ344" s="44"/>
      <c r="BR344" s="44"/>
      <c r="BS344" s="44"/>
      <c r="BT344" s="44"/>
      <c r="BU344" s="44"/>
      <c r="BV344" s="44"/>
      <c r="BW344" s="44"/>
      <c r="BX344" s="44"/>
      <c r="BY344" s="44"/>
      <c r="BZ344" s="44"/>
      <c r="CA344" s="44"/>
      <c r="CB344" s="44"/>
      <c r="CC344" s="44"/>
      <c r="CD344" s="44"/>
      <c r="CE344" s="44"/>
      <c r="CF344" s="44"/>
      <c r="CG344" s="44"/>
      <c r="CH344" s="44"/>
      <c r="CI344" s="44"/>
      <c r="CJ344" s="44"/>
      <c r="CK344" s="44"/>
      <c r="CL344" s="44"/>
      <c r="CM344" s="44"/>
      <c r="CN344" s="44"/>
      <c r="CO344" s="44"/>
      <c r="CP344" s="44"/>
      <c r="CQ344" s="44"/>
      <c r="CR344" s="44"/>
      <c r="CS344" s="44"/>
      <c r="CT344" s="44"/>
      <c r="CU344" s="44"/>
      <c r="CV344" s="44"/>
      <c r="CW344" s="44"/>
      <c r="CX344" s="23"/>
      <c r="CY344" s="23"/>
      <c r="CZ344" s="23"/>
      <c r="DA344" s="23"/>
      <c r="DB344" s="23"/>
      <c r="DC344" s="23"/>
      <c r="DD344" s="23"/>
      <c r="DE344" s="23"/>
      <c r="DF344" s="23"/>
      <c r="DG344" s="23"/>
      <c r="DH344" s="23"/>
      <c r="DI344" s="23"/>
      <c r="DJ344" s="23"/>
      <c r="DK344" s="23"/>
      <c r="DL344" s="23"/>
      <c r="DM344" s="23"/>
      <c r="DN344" s="23"/>
      <c r="DO344" s="23"/>
      <c r="DP344" s="23"/>
      <c r="DQ344" s="23"/>
      <c r="DR344" s="23"/>
      <c r="DS344" s="23"/>
      <c r="DT344" s="23"/>
      <c r="DU344" s="23"/>
      <c r="DV344" s="23"/>
      <c r="DW344" s="23"/>
      <c r="DX344" s="23"/>
      <c r="DY344" s="23"/>
      <c r="DZ344" s="23"/>
      <c r="EA344" s="23"/>
    </row>
    <row r="345" spans="1:131">
      <c r="A345" s="23" t="s">
        <v>835</v>
      </c>
      <c r="B345" s="23"/>
      <c r="C345" s="80">
        <v>0</v>
      </c>
      <c r="D345" s="80">
        <v>0</v>
      </c>
      <c r="E345" s="80">
        <v>0</v>
      </c>
      <c r="F345" s="80">
        <v>0</v>
      </c>
      <c r="G345" s="80">
        <v>0</v>
      </c>
      <c r="H345" s="80">
        <v>-112.64039126598654</v>
      </c>
      <c r="I345" s="80">
        <v>0</v>
      </c>
      <c r="J345" s="80">
        <v>9999</v>
      </c>
      <c r="K345" s="80">
        <v>9999</v>
      </c>
      <c r="L345" s="257">
        <v>0</v>
      </c>
      <c r="M345" s="80">
        <v>-1.6665436459688066</v>
      </c>
      <c r="N345" s="80">
        <v>0</v>
      </c>
      <c r="O345" s="80">
        <v>0</v>
      </c>
      <c r="P345" s="80">
        <v>0</v>
      </c>
      <c r="Q345" s="80">
        <v>0</v>
      </c>
      <c r="R345" s="80">
        <v>0</v>
      </c>
      <c r="S345" s="80">
        <v>0</v>
      </c>
      <c r="T345" s="80">
        <v>0</v>
      </c>
      <c r="U345" s="80">
        <v>0</v>
      </c>
      <c r="V345" s="80">
        <v>0</v>
      </c>
      <c r="W345" s="80">
        <v>0</v>
      </c>
      <c r="X345" s="80">
        <v>0</v>
      </c>
      <c r="Y345" s="80">
        <v>0</v>
      </c>
      <c r="Z345" s="80">
        <v>0</v>
      </c>
      <c r="AA345" s="80"/>
      <c r="AB345" s="80">
        <v>0</v>
      </c>
      <c r="AC345" s="80">
        <v>0</v>
      </c>
      <c r="AD345" s="80">
        <v>0</v>
      </c>
      <c r="AE345" s="80">
        <v>0</v>
      </c>
      <c r="AF345" s="80">
        <v>0</v>
      </c>
      <c r="AG345" s="80">
        <v>0</v>
      </c>
      <c r="AH345" s="80">
        <v>0</v>
      </c>
      <c r="AI345" s="80">
        <v>0</v>
      </c>
      <c r="AJ345" s="80">
        <v>0</v>
      </c>
      <c r="AK345" s="80">
        <v>0</v>
      </c>
      <c r="AL345" s="80">
        <v>0</v>
      </c>
      <c r="AM345" s="44">
        <v>0</v>
      </c>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44"/>
      <c r="BJ345" s="44"/>
      <c r="BK345" s="44"/>
      <c r="BL345" s="44"/>
      <c r="BM345" s="44"/>
      <c r="BN345" s="44"/>
      <c r="BO345" s="44"/>
      <c r="BP345" s="44"/>
      <c r="BQ345" s="44"/>
      <c r="BR345" s="44"/>
      <c r="BS345" s="44"/>
      <c r="BT345" s="44"/>
      <c r="BU345" s="44"/>
      <c r="BV345" s="44"/>
      <c r="BW345" s="44"/>
      <c r="BX345" s="44"/>
      <c r="BY345" s="44"/>
      <c r="BZ345" s="44"/>
      <c r="CA345" s="44"/>
      <c r="CB345" s="44"/>
      <c r="CC345" s="44"/>
      <c r="CD345" s="44"/>
      <c r="CE345" s="44"/>
      <c r="CF345" s="44"/>
      <c r="CG345" s="44"/>
      <c r="CH345" s="44"/>
      <c r="CI345" s="44"/>
      <c r="CJ345" s="44"/>
      <c r="CK345" s="44"/>
      <c r="CL345" s="44"/>
      <c r="CM345" s="44"/>
      <c r="CN345" s="44"/>
      <c r="CO345" s="44"/>
      <c r="CP345" s="44"/>
      <c r="CQ345" s="44"/>
      <c r="CR345" s="44"/>
      <c r="CS345" s="44"/>
      <c r="CT345" s="44"/>
      <c r="CU345" s="44"/>
      <c r="CV345" s="44"/>
      <c r="CW345" s="44"/>
      <c r="CX345" s="23"/>
      <c r="CY345" s="23"/>
      <c r="CZ345" s="23"/>
      <c r="DA345" s="23"/>
      <c r="DB345" s="23"/>
      <c r="DC345" s="23"/>
      <c r="DD345" s="23"/>
      <c r="DE345" s="23"/>
      <c r="DF345" s="23"/>
      <c r="DG345" s="23"/>
      <c r="DH345" s="23"/>
      <c r="DI345" s="23"/>
      <c r="DJ345" s="23"/>
      <c r="DK345" s="23"/>
      <c r="DL345" s="23"/>
      <c r="DM345" s="23"/>
      <c r="DN345" s="23"/>
      <c r="DO345" s="23"/>
      <c r="DP345" s="23"/>
      <c r="DQ345" s="23"/>
      <c r="DR345" s="23"/>
      <c r="DS345" s="23"/>
      <c r="DT345" s="23"/>
      <c r="DU345" s="23"/>
      <c r="DV345" s="23"/>
      <c r="DW345" s="23"/>
      <c r="DX345" s="23"/>
      <c r="DY345" s="23"/>
      <c r="DZ345" s="23"/>
      <c r="EA345" s="23"/>
    </row>
    <row r="346" spans="1:131">
      <c r="A346" s="23" t="s">
        <v>836</v>
      </c>
      <c r="B346" s="23"/>
      <c r="C346" s="80">
        <v>0</v>
      </c>
      <c r="D346" s="80">
        <v>0</v>
      </c>
      <c r="E346" s="80">
        <v>0</v>
      </c>
      <c r="F346" s="80">
        <v>0</v>
      </c>
      <c r="G346" s="80">
        <v>0</v>
      </c>
      <c r="H346" s="80">
        <v>-79.530594448010049</v>
      </c>
      <c r="I346" s="80">
        <v>0</v>
      </c>
      <c r="J346" s="80">
        <v>9999</v>
      </c>
      <c r="K346" s="80">
        <v>9999</v>
      </c>
      <c r="L346" s="257">
        <v>0</v>
      </c>
      <c r="M346" s="80">
        <v>-1.1827083817970334</v>
      </c>
      <c r="N346" s="80">
        <v>0</v>
      </c>
      <c r="O346" s="80">
        <v>0</v>
      </c>
      <c r="P346" s="80">
        <v>0</v>
      </c>
      <c r="Q346" s="80">
        <v>0</v>
      </c>
      <c r="R346" s="80">
        <v>0</v>
      </c>
      <c r="S346" s="80">
        <v>0</v>
      </c>
      <c r="T346" s="80">
        <v>0</v>
      </c>
      <c r="U346" s="80">
        <v>0</v>
      </c>
      <c r="V346" s="80">
        <v>0</v>
      </c>
      <c r="W346" s="80">
        <v>0</v>
      </c>
      <c r="X346" s="80">
        <v>0</v>
      </c>
      <c r="Y346" s="80">
        <v>0</v>
      </c>
      <c r="Z346" s="80">
        <v>0</v>
      </c>
      <c r="AA346" s="80"/>
      <c r="AB346" s="80">
        <v>0</v>
      </c>
      <c r="AC346" s="80">
        <v>0</v>
      </c>
      <c r="AD346" s="80">
        <v>0</v>
      </c>
      <c r="AE346" s="80">
        <v>0</v>
      </c>
      <c r="AF346" s="80">
        <v>0</v>
      </c>
      <c r="AG346" s="80">
        <v>0</v>
      </c>
      <c r="AH346" s="80">
        <v>0</v>
      </c>
      <c r="AI346" s="80">
        <v>0</v>
      </c>
      <c r="AJ346" s="80">
        <v>0</v>
      </c>
      <c r="AK346" s="80">
        <v>0</v>
      </c>
      <c r="AL346" s="80">
        <v>0</v>
      </c>
      <c r="AM346" s="44">
        <v>0</v>
      </c>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44"/>
      <c r="BJ346" s="44"/>
      <c r="BK346" s="44"/>
      <c r="BL346" s="44"/>
      <c r="BM346" s="44"/>
      <c r="BN346" s="44"/>
      <c r="BO346" s="44"/>
      <c r="BP346" s="44"/>
      <c r="BQ346" s="44"/>
      <c r="BR346" s="44"/>
      <c r="BS346" s="44"/>
      <c r="BT346" s="44"/>
      <c r="BU346" s="44"/>
      <c r="BV346" s="44"/>
      <c r="BW346" s="44"/>
      <c r="BX346" s="44"/>
      <c r="BY346" s="44"/>
      <c r="BZ346" s="44"/>
      <c r="CA346" s="44"/>
      <c r="CB346" s="44"/>
      <c r="CC346" s="44"/>
      <c r="CD346" s="44"/>
      <c r="CE346" s="44"/>
      <c r="CF346" s="44"/>
      <c r="CG346" s="44"/>
      <c r="CH346" s="44"/>
      <c r="CI346" s="44"/>
      <c r="CJ346" s="44"/>
      <c r="CK346" s="44"/>
      <c r="CL346" s="44"/>
      <c r="CM346" s="44"/>
      <c r="CN346" s="44"/>
      <c r="CO346" s="44"/>
      <c r="CP346" s="44"/>
      <c r="CQ346" s="44"/>
      <c r="CR346" s="44"/>
      <c r="CS346" s="44"/>
      <c r="CT346" s="44"/>
      <c r="CU346" s="44"/>
      <c r="CV346" s="44"/>
      <c r="CW346" s="44"/>
      <c r="CX346" s="23"/>
      <c r="CY346" s="23"/>
      <c r="CZ346" s="23"/>
      <c r="DA346" s="23"/>
      <c r="DB346" s="23"/>
      <c r="DC346" s="23"/>
      <c r="DD346" s="23"/>
      <c r="DE346" s="23"/>
      <c r="DF346" s="23"/>
      <c r="DG346" s="23"/>
      <c r="DH346" s="23"/>
      <c r="DI346" s="23"/>
      <c r="DJ346" s="23"/>
      <c r="DK346" s="23"/>
      <c r="DL346" s="23"/>
      <c r="DM346" s="23"/>
      <c r="DN346" s="23"/>
      <c r="DO346" s="23"/>
      <c r="DP346" s="23"/>
      <c r="DQ346" s="23"/>
      <c r="DR346" s="23"/>
      <c r="DS346" s="23"/>
      <c r="DT346" s="23"/>
      <c r="DU346" s="23"/>
      <c r="DV346" s="23"/>
      <c r="DW346" s="23"/>
      <c r="DX346" s="23"/>
      <c r="DY346" s="23"/>
      <c r="DZ346" s="23"/>
      <c r="EA346" s="23"/>
    </row>
    <row r="347" spans="1:131">
      <c r="A347" s="23" t="s">
        <v>837</v>
      </c>
      <c r="B347" s="23"/>
      <c r="C347" s="80">
        <v>0</v>
      </c>
      <c r="D347" s="80">
        <v>0</v>
      </c>
      <c r="E347" s="80">
        <v>0</v>
      </c>
      <c r="F347" s="80">
        <v>0</v>
      </c>
      <c r="G347" s="80">
        <v>0</v>
      </c>
      <c r="H347" s="80">
        <v>-140.98605379419951</v>
      </c>
      <c r="I347" s="80">
        <v>0</v>
      </c>
      <c r="J347" s="80">
        <v>9999</v>
      </c>
      <c r="K347" s="80">
        <v>9999</v>
      </c>
      <c r="L347" s="257">
        <v>0</v>
      </c>
      <c r="M347" s="80">
        <v>-2.0966194040947452</v>
      </c>
      <c r="N347" s="80">
        <v>0</v>
      </c>
      <c r="O347" s="80">
        <v>0</v>
      </c>
      <c r="P347" s="80">
        <v>0</v>
      </c>
      <c r="Q347" s="80">
        <v>0</v>
      </c>
      <c r="R347" s="80">
        <v>0</v>
      </c>
      <c r="S347" s="80">
        <v>0</v>
      </c>
      <c r="T347" s="80">
        <v>0</v>
      </c>
      <c r="U347" s="80">
        <v>0</v>
      </c>
      <c r="V347" s="80">
        <v>0</v>
      </c>
      <c r="W347" s="80">
        <v>0</v>
      </c>
      <c r="X347" s="80">
        <v>0</v>
      </c>
      <c r="Y347" s="80">
        <v>0</v>
      </c>
      <c r="Z347" s="80">
        <v>0</v>
      </c>
      <c r="AA347" s="80"/>
      <c r="AB347" s="80">
        <v>0</v>
      </c>
      <c r="AC347" s="80">
        <v>0</v>
      </c>
      <c r="AD347" s="80">
        <v>0</v>
      </c>
      <c r="AE347" s="80">
        <v>0</v>
      </c>
      <c r="AF347" s="80">
        <v>0</v>
      </c>
      <c r="AG347" s="80">
        <v>0</v>
      </c>
      <c r="AH347" s="80">
        <v>0</v>
      </c>
      <c r="AI347" s="80">
        <v>0</v>
      </c>
      <c r="AJ347" s="80">
        <v>0</v>
      </c>
      <c r="AK347" s="80">
        <v>0</v>
      </c>
      <c r="AL347" s="80">
        <v>0</v>
      </c>
      <c r="AM347" s="44">
        <v>0</v>
      </c>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44"/>
      <c r="BJ347" s="44"/>
      <c r="BK347" s="44"/>
      <c r="BL347" s="44"/>
      <c r="BM347" s="44"/>
      <c r="BN347" s="44"/>
      <c r="BO347" s="44"/>
      <c r="BP347" s="44"/>
      <c r="BQ347" s="44"/>
      <c r="BR347" s="44"/>
      <c r="BS347" s="44"/>
      <c r="BT347" s="44"/>
      <c r="BU347" s="44"/>
      <c r="BV347" s="44"/>
      <c r="BW347" s="44"/>
      <c r="BX347" s="44"/>
      <c r="BY347" s="44"/>
      <c r="BZ347" s="44"/>
      <c r="CA347" s="44"/>
      <c r="CB347" s="44"/>
      <c r="CC347" s="44"/>
      <c r="CD347" s="44"/>
      <c r="CE347" s="44"/>
      <c r="CF347" s="44"/>
      <c r="CG347" s="44"/>
      <c r="CH347" s="44"/>
      <c r="CI347" s="44"/>
      <c r="CJ347" s="44"/>
      <c r="CK347" s="44"/>
      <c r="CL347" s="44"/>
      <c r="CM347" s="44"/>
      <c r="CN347" s="44"/>
      <c r="CO347" s="44"/>
      <c r="CP347" s="44"/>
      <c r="CQ347" s="44"/>
      <c r="CR347" s="44"/>
      <c r="CS347" s="44"/>
      <c r="CT347" s="44"/>
      <c r="CU347" s="44"/>
      <c r="CV347" s="44"/>
      <c r="CW347" s="44"/>
      <c r="CX347" s="23"/>
      <c r="CY347" s="23"/>
      <c r="CZ347" s="23"/>
      <c r="DA347" s="23"/>
      <c r="DB347" s="23"/>
      <c r="DC347" s="23"/>
      <c r="DD347" s="23"/>
      <c r="DE347" s="23"/>
      <c r="DF347" s="23"/>
      <c r="DG347" s="23"/>
      <c r="DH347" s="23"/>
      <c r="DI347" s="23"/>
      <c r="DJ347" s="23"/>
      <c r="DK347" s="23"/>
      <c r="DL347" s="23"/>
      <c r="DM347" s="23"/>
      <c r="DN347" s="23"/>
      <c r="DO347" s="23"/>
      <c r="DP347" s="23"/>
      <c r="DQ347" s="23"/>
      <c r="DR347" s="23"/>
      <c r="DS347" s="23"/>
      <c r="DT347" s="23"/>
      <c r="DU347" s="23"/>
      <c r="DV347" s="23"/>
      <c r="DW347" s="23"/>
      <c r="DX347" s="23"/>
      <c r="DY347" s="23"/>
      <c r="DZ347" s="23"/>
      <c r="EA347" s="23"/>
    </row>
    <row r="348" spans="1:131">
      <c r="A348" s="23" t="s">
        <v>838</v>
      </c>
      <c r="B348" s="23"/>
      <c r="C348" s="80">
        <v>0</v>
      </c>
      <c r="D348" s="80">
        <v>0</v>
      </c>
      <c r="E348" s="80">
        <v>0</v>
      </c>
      <c r="F348" s="80">
        <v>0</v>
      </c>
      <c r="G348" s="80">
        <v>0</v>
      </c>
      <c r="H348" s="80">
        <v>-213.89261750229392</v>
      </c>
      <c r="I348" s="80">
        <v>0</v>
      </c>
      <c r="J348" s="80">
        <v>9999</v>
      </c>
      <c r="K348" s="80">
        <v>9999</v>
      </c>
      <c r="L348" s="257">
        <v>0</v>
      </c>
      <c r="M348" s="80">
        <v>-3.1718088273221654</v>
      </c>
      <c r="N348" s="80">
        <v>0</v>
      </c>
      <c r="O348" s="80">
        <v>0</v>
      </c>
      <c r="P348" s="80">
        <v>0</v>
      </c>
      <c r="Q348" s="80">
        <v>0</v>
      </c>
      <c r="R348" s="80">
        <v>0</v>
      </c>
      <c r="S348" s="80">
        <v>0</v>
      </c>
      <c r="T348" s="80">
        <v>0</v>
      </c>
      <c r="U348" s="80">
        <v>0</v>
      </c>
      <c r="V348" s="80">
        <v>0</v>
      </c>
      <c r="W348" s="80">
        <v>0</v>
      </c>
      <c r="X348" s="80">
        <v>0</v>
      </c>
      <c r="Y348" s="80">
        <v>0</v>
      </c>
      <c r="Z348" s="80">
        <v>0</v>
      </c>
      <c r="AA348" s="80"/>
      <c r="AB348" s="80">
        <v>0</v>
      </c>
      <c r="AC348" s="80">
        <v>0</v>
      </c>
      <c r="AD348" s="80">
        <v>0</v>
      </c>
      <c r="AE348" s="80">
        <v>0</v>
      </c>
      <c r="AF348" s="80">
        <v>0</v>
      </c>
      <c r="AG348" s="80">
        <v>0</v>
      </c>
      <c r="AH348" s="80">
        <v>0</v>
      </c>
      <c r="AI348" s="80">
        <v>0</v>
      </c>
      <c r="AJ348" s="80">
        <v>0</v>
      </c>
      <c r="AK348" s="80">
        <v>0</v>
      </c>
      <c r="AL348" s="80">
        <v>0</v>
      </c>
      <c r="AM348" s="44">
        <v>0</v>
      </c>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44"/>
      <c r="BJ348" s="44"/>
      <c r="BK348" s="44"/>
      <c r="BL348" s="44"/>
      <c r="BM348" s="44"/>
      <c r="BN348" s="44"/>
      <c r="BO348" s="44"/>
      <c r="BP348" s="44"/>
      <c r="BQ348" s="44"/>
      <c r="BR348" s="44"/>
      <c r="BS348" s="44"/>
      <c r="BT348" s="44"/>
      <c r="BU348" s="44"/>
      <c r="BV348" s="44"/>
      <c r="BW348" s="44"/>
      <c r="BX348" s="44"/>
      <c r="BY348" s="44"/>
      <c r="BZ348" s="44"/>
      <c r="CA348" s="44"/>
      <c r="CB348" s="44"/>
      <c r="CC348" s="44"/>
      <c r="CD348" s="44"/>
      <c r="CE348" s="44"/>
      <c r="CF348" s="44"/>
      <c r="CG348" s="44"/>
      <c r="CH348" s="44"/>
      <c r="CI348" s="44"/>
      <c r="CJ348" s="44"/>
      <c r="CK348" s="44"/>
      <c r="CL348" s="44"/>
      <c r="CM348" s="44"/>
      <c r="CN348" s="44"/>
      <c r="CO348" s="44"/>
      <c r="CP348" s="44"/>
      <c r="CQ348" s="44"/>
      <c r="CR348" s="44"/>
      <c r="CS348" s="44"/>
      <c r="CT348" s="44"/>
      <c r="CU348" s="44"/>
      <c r="CV348" s="44"/>
      <c r="CW348" s="44"/>
      <c r="CX348" s="23"/>
      <c r="CY348" s="23"/>
      <c r="CZ348" s="23"/>
      <c r="DA348" s="23"/>
      <c r="DB348" s="23"/>
      <c r="DC348" s="23"/>
      <c r="DD348" s="23"/>
      <c r="DE348" s="23"/>
      <c r="DF348" s="23"/>
      <c r="DG348" s="23"/>
      <c r="DH348" s="23"/>
      <c r="DI348" s="23"/>
      <c r="DJ348" s="23"/>
      <c r="DK348" s="23"/>
      <c r="DL348" s="23"/>
      <c r="DM348" s="23"/>
      <c r="DN348" s="23"/>
      <c r="DO348" s="23"/>
      <c r="DP348" s="23"/>
      <c r="DQ348" s="23"/>
      <c r="DR348" s="23"/>
      <c r="DS348" s="23"/>
      <c r="DT348" s="23"/>
      <c r="DU348" s="23"/>
      <c r="DV348" s="23"/>
      <c r="DW348" s="23"/>
      <c r="DX348" s="23"/>
      <c r="DY348" s="23"/>
      <c r="DZ348" s="23"/>
      <c r="EA348" s="23"/>
    </row>
    <row r="349" spans="1:131">
      <c r="A349" s="23" t="s">
        <v>839</v>
      </c>
      <c r="B349" s="23"/>
      <c r="C349" s="80">
        <v>0</v>
      </c>
      <c r="D349" s="80">
        <v>0</v>
      </c>
      <c r="E349" s="80">
        <v>0</v>
      </c>
      <c r="F349" s="80">
        <v>0</v>
      </c>
      <c r="G349" s="80">
        <v>0</v>
      </c>
      <c r="H349" s="80">
        <v>-142.66760700385581</v>
      </c>
      <c r="I349" s="80">
        <v>0</v>
      </c>
      <c r="J349" s="80">
        <v>9999</v>
      </c>
      <c r="K349" s="80">
        <v>9999</v>
      </c>
      <c r="L349" s="257">
        <v>0</v>
      </c>
      <c r="M349" s="80">
        <v>-2.1503788519622464</v>
      </c>
      <c r="N349" s="80">
        <v>0</v>
      </c>
      <c r="O349" s="80">
        <v>0</v>
      </c>
      <c r="P349" s="80">
        <v>0</v>
      </c>
      <c r="Q349" s="80">
        <v>0</v>
      </c>
      <c r="R349" s="80">
        <v>0</v>
      </c>
      <c r="S349" s="80">
        <v>0</v>
      </c>
      <c r="T349" s="80">
        <v>0</v>
      </c>
      <c r="U349" s="80">
        <v>0</v>
      </c>
      <c r="V349" s="80">
        <v>0</v>
      </c>
      <c r="W349" s="80">
        <v>0</v>
      </c>
      <c r="X349" s="80">
        <v>0</v>
      </c>
      <c r="Y349" s="80">
        <v>0</v>
      </c>
      <c r="Z349" s="80">
        <v>0</v>
      </c>
      <c r="AA349" s="80"/>
      <c r="AB349" s="80">
        <v>0</v>
      </c>
      <c r="AC349" s="80">
        <v>0</v>
      </c>
      <c r="AD349" s="80">
        <v>0</v>
      </c>
      <c r="AE349" s="80">
        <v>0</v>
      </c>
      <c r="AF349" s="80">
        <v>0</v>
      </c>
      <c r="AG349" s="80">
        <v>0</v>
      </c>
      <c r="AH349" s="80">
        <v>0</v>
      </c>
      <c r="AI349" s="80">
        <v>0</v>
      </c>
      <c r="AJ349" s="80">
        <v>0</v>
      </c>
      <c r="AK349" s="80">
        <v>0</v>
      </c>
      <c r="AL349" s="80">
        <v>0</v>
      </c>
      <c r="AM349" s="44">
        <v>0</v>
      </c>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44"/>
      <c r="BJ349" s="44"/>
      <c r="BK349" s="44"/>
      <c r="BL349" s="44"/>
      <c r="BM349" s="44"/>
      <c r="BN349" s="44"/>
      <c r="BO349" s="44"/>
      <c r="BP349" s="44"/>
      <c r="BQ349" s="44"/>
      <c r="BR349" s="44"/>
      <c r="BS349" s="44"/>
      <c r="BT349" s="44"/>
      <c r="BU349" s="44"/>
      <c r="BV349" s="44"/>
      <c r="BW349" s="44"/>
      <c r="BX349" s="44"/>
      <c r="BY349" s="44"/>
      <c r="BZ349" s="44"/>
      <c r="CA349" s="44"/>
      <c r="CB349" s="44"/>
      <c r="CC349" s="44"/>
      <c r="CD349" s="44"/>
      <c r="CE349" s="44"/>
      <c r="CF349" s="44"/>
      <c r="CG349" s="44"/>
      <c r="CH349" s="44"/>
      <c r="CI349" s="44"/>
      <c r="CJ349" s="44"/>
      <c r="CK349" s="44"/>
      <c r="CL349" s="44"/>
      <c r="CM349" s="44"/>
      <c r="CN349" s="44"/>
      <c r="CO349" s="44"/>
      <c r="CP349" s="44"/>
      <c r="CQ349" s="44"/>
      <c r="CR349" s="44"/>
      <c r="CS349" s="44"/>
      <c r="CT349" s="44"/>
      <c r="CU349" s="44"/>
      <c r="CV349" s="44"/>
      <c r="CW349" s="44"/>
      <c r="CX349" s="23"/>
      <c r="CY349" s="23"/>
      <c r="CZ349" s="23"/>
      <c r="DA349" s="23"/>
      <c r="DB349" s="23"/>
      <c r="DC349" s="23"/>
      <c r="DD349" s="23"/>
      <c r="DE349" s="23"/>
      <c r="DF349" s="23"/>
      <c r="DG349" s="23"/>
      <c r="DH349" s="23"/>
      <c r="DI349" s="23"/>
      <c r="DJ349" s="23"/>
      <c r="DK349" s="23"/>
      <c r="DL349" s="23"/>
      <c r="DM349" s="23"/>
      <c r="DN349" s="23"/>
      <c r="DO349" s="23"/>
      <c r="DP349" s="23"/>
      <c r="DQ349" s="23"/>
      <c r="DR349" s="23"/>
      <c r="DS349" s="23"/>
      <c r="DT349" s="23"/>
      <c r="DU349" s="23"/>
      <c r="DV349" s="23"/>
      <c r="DW349" s="23"/>
      <c r="DX349" s="23"/>
      <c r="DY349" s="23"/>
      <c r="DZ349" s="23"/>
      <c r="EA349" s="23"/>
    </row>
    <row r="350" spans="1:131">
      <c r="A350" s="23" t="s">
        <v>840</v>
      </c>
      <c r="B350" s="23"/>
      <c r="C350" s="80">
        <v>0</v>
      </c>
      <c r="D350" s="80">
        <v>0</v>
      </c>
      <c r="E350" s="80">
        <v>0</v>
      </c>
      <c r="F350" s="80">
        <v>0</v>
      </c>
      <c r="G350" s="80">
        <v>0</v>
      </c>
      <c r="H350" s="80">
        <v>-243.63062456852035</v>
      </c>
      <c r="I350" s="80">
        <v>0</v>
      </c>
      <c r="J350" s="80">
        <v>9999</v>
      </c>
      <c r="K350" s="80">
        <v>9999</v>
      </c>
      <c r="L350" s="257">
        <v>0</v>
      </c>
      <c r="M350" s="80">
        <v>-3.8706819839999973</v>
      </c>
      <c r="N350" s="80">
        <v>0</v>
      </c>
      <c r="O350" s="80">
        <v>0</v>
      </c>
      <c r="P350" s="80">
        <v>0</v>
      </c>
      <c r="Q350" s="80">
        <v>0</v>
      </c>
      <c r="R350" s="80">
        <v>0</v>
      </c>
      <c r="S350" s="80">
        <v>0</v>
      </c>
      <c r="T350" s="80">
        <v>0</v>
      </c>
      <c r="U350" s="80">
        <v>0</v>
      </c>
      <c r="V350" s="80">
        <v>0</v>
      </c>
      <c r="W350" s="80">
        <v>0</v>
      </c>
      <c r="X350" s="80">
        <v>0</v>
      </c>
      <c r="Y350" s="80">
        <v>0</v>
      </c>
      <c r="Z350" s="80">
        <v>0</v>
      </c>
      <c r="AA350" s="80"/>
      <c r="AB350" s="80">
        <v>0</v>
      </c>
      <c r="AC350" s="80">
        <v>0</v>
      </c>
      <c r="AD350" s="80">
        <v>0</v>
      </c>
      <c r="AE350" s="80">
        <v>0</v>
      </c>
      <c r="AF350" s="80">
        <v>0</v>
      </c>
      <c r="AG350" s="80">
        <v>0</v>
      </c>
      <c r="AH350" s="80">
        <v>0</v>
      </c>
      <c r="AI350" s="80">
        <v>0</v>
      </c>
      <c r="AJ350" s="80">
        <v>0</v>
      </c>
      <c r="AK350" s="80">
        <v>0</v>
      </c>
      <c r="AL350" s="80">
        <v>0</v>
      </c>
      <c r="AM350" s="44">
        <v>0</v>
      </c>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44"/>
      <c r="BJ350" s="44"/>
      <c r="BK350" s="44"/>
      <c r="BL350" s="44"/>
      <c r="BM350" s="44"/>
      <c r="BN350" s="44"/>
      <c r="BO350" s="44"/>
      <c r="BP350" s="44"/>
      <c r="BQ350" s="44"/>
      <c r="BR350" s="44"/>
      <c r="BS350" s="44"/>
      <c r="BT350" s="44"/>
      <c r="BU350" s="44"/>
      <c r="BV350" s="44"/>
      <c r="BW350" s="44"/>
      <c r="BX350" s="44"/>
      <c r="BY350" s="44"/>
      <c r="BZ350" s="44"/>
      <c r="CA350" s="44"/>
      <c r="CB350" s="44"/>
      <c r="CC350" s="44"/>
      <c r="CD350" s="44"/>
      <c r="CE350" s="44"/>
      <c r="CF350" s="44"/>
      <c r="CG350" s="44"/>
      <c r="CH350" s="44"/>
      <c r="CI350" s="44"/>
      <c r="CJ350" s="44"/>
      <c r="CK350" s="44"/>
      <c r="CL350" s="44"/>
      <c r="CM350" s="44"/>
      <c r="CN350" s="44"/>
      <c r="CO350" s="44"/>
      <c r="CP350" s="44"/>
      <c r="CQ350" s="44"/>
      <c r="CR350" s="44"/>
      <c r="CS350" s="44"/>
      <c r="CT350" s="44"/>
      <c r="CU350" s="44"/>
      <c r="CV350" s="44"/>
      <c r="CW350" s="44"/>
      <c r="CX350" s="23"/>
      <c r="CY350" s="23"/>
      <c r="CZ350" s="23"/>
      <c r="DA350" s="23"/>
      <c r="DB350" s="23"/>
      <c r="DC350" s="23"/>
      <c r="DD350" s="23"/>
      <c r="DE350" s="23"/>
      <c r="DF350" s="23"/>
      <c r="DG350" s="23"/>
      <c r="DH350" s="23"/>
      <c r="DI350" s="23"/>
      <c r="DJ350" s="23"/>
      <c r="DK350" s="23"/>
      <c r="DL350" s="23"/>
      <c r="DM350" s="23"/>
      <c r="DN350" s="23"/>
      <c r="DO350" s="23"/>
      <c r="DP350" s="23"/>
      <c r="DQ350" s="23"/>
      <c r="DR350" s="23"/>
      <c r="DS350" s="23"/>
      <c r="DT350" s="23"/>
      <c r="DU350" s="23"/>
      <c r="DV350" s="23"/>
      <c r="DW350" s="23"/>
      <c r="DX350" s="23"/>
      <c r="DY350" s="23"/>
      <c r="DZ350" s="23"/>
      <c r="EA350" s="23"/>
    </row>
    <row r="351" spans="1:131">
      <c r="A351" s="23" t="s">
        <v>841</v>
      </c>
      <c r="B351" s="23"/>
      <c r="C351" s="80">
        <v>0</v>
      </c>
      <c r="D351" s="80">
        <v>0</v>
      </c>
      <c r="E351" s="80">
        <v>0</v>
      </c>
      <c r="F351" s="80">
        <v>0</v>
      </c>
      <c r="G351" s="80">
        <v>0</v>
      </c>
      <c r="H351" s="80">
        <v>-135.35034698251158</v>
      </c>
      <c r="I351" s="80">
        <v>0</v>
      </c>
      <c r="J351" s="80">
        <v>9999</v>
      </c>
      <c r="K351" s="80">
        <v>9999</v>
      </c>
      <c r="L351" s="257">
        <v>0</v>
      </c>
      <c r="M351" s="80">
        <v>-2.1503788799999999</v>
      </c>
      <c r="N351" s="80">
        <v>0</v>
      </c>
      <c r="O351" s="80">
        <v>0</v>
      </c>
      <c r="P351" s="80">
        <v>0</v>
      </c>
      <c r="Q351" s="80">
        <v>0</v>
      </c>
      <c r="R351" s="80">
        <v>0</v>
      </c>
      <c r="S351" s="80">
        <v>0</v>
      </c>
      <c r="T351" s="80">
        <v>0</v>
      </c>
      <c r="U351" s="80">
        <v>0</v>
      </c>
      <c r="V351" s="80">
        <v>0</v>
      </c>
      <c r="W351" s="80">
        <v>0</v>
      </c>
      <c r="X351" s="80">
        <v>0</v>
      </c>
      <c r="Y351" s="80">
        <v>0</v>
      </c>
      <c r="Z351" s="80">
        <v>0</v>
      </c>
      <c r="AA351" s="80"/>
      <c r="AB351" s="80">
        <v>0</v>
      </c>
      <c r="AC351" s="80">
        <v>0</v>
      </c>
      <c r="AD351" s="80">
        <v>0</v>
      </c>
      <c r="AE351" s="80">
        <v>0</v>
      </c>
      <c r="AF351" s="80">
        <v>0</v>
      </c>
      <c r="AG351" s="80">
        <v>0</v>
      </c>
      <c r="AH351" s="80">
        <v>0</v>
      </c>
      <c r="AI351" s="80">
        <v>0</v>
      </c>
      <c r="AJ351" s="80">
        <v>0</v>
      </c>
      <c r="AK351" s="80">
        <v>0</v>
      </c>
      <c r="AL351" s="80">
        <v>0</v>
      </c>
      <c r="AM351" s="44">
        <v>0</v>
      </c>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44"/>
      <c r="BJ351" s="44"/>
      <c r="BK351" s="44"/>
      <c r="BL351" s="44"/>
      <c r="BM351" s="44"/>
      <c r="BN351" s="44"/>
      <c r="BO351" s="44"/>
      <c r="BP351" s="44"/>
      <c r="BQ351" s="44"/>
      <c r="BR351" s="44"/>
      <c r="BS351" s="44"/>
      <c r="BT351" s="44"/>
      <c r="BU351" s="44"/>
      <c r="BV351" s="44"/>
      <c r="BW351" s="44"/>
      <c r="BX351" s="44"/>
      <c r="BY351" s="44"/>
      <c r="BZ351" s="44"/>
      <c r="CA351" s="44"/>
      <c r="CB351" s="44"/>
      <c r="CC351" s="44"/>
      <c r="CD351" s="44"/>
      <c r="CE351" s="44"/>
      <c r="CF351" s="44"/>
      <c r="CG351" s="44"/>
      <c r="CH351" s="44"/>
      <c r="CI351" s="44"/>
      <c r="CJ351" s="44"/>
      <c r="CK351" s="44"/>
      <c r="CL351" s="44"/>
      <c r="CM351" s="44"/>
      <c r="CN351" s="44"/>
      <c r="CO351" s="44"/>
      <c r="CP351" s="44"/>
      <c r="CQ351" s="44"/>
      <c r="CR351" s="44"/>
      <c r="CS351" s="44"/>
      <c r="CT351" s="44"/>
      <c r="CU351" s="44"/>
      <c r="CV351" s="44"/>
      <c r="CW351" s="44"/>
      <c r="CX351" s="23"/>
      <c r="CY351" s="23"/>
      <c r="CZ351" s="23"/>
      <c r="DA351" s="23"/>
      <c r="DB351" s="23"/>
      <c r="DC351" s="23"/>
      <c r="DD351" s="23"/>
      <c r="DE351" s="23"/>
      <c r="DF351" s="23"/>
      <c r="DG351" s="23"/>
      <c r="DH351" s="23"/>
      <c r="DI351" s="23"/>
      <c r="DJ351" s="23"/>
      <c r="DK351" s="23"/>
      <c r="DL351" s="23"/>
      <c r="DM351" s="23"/>
      <c r="DN351" s="23"/>
      <c r="DO351" s="23"/>
      <c r="DP351" s="23"/>
      <c r="DQ351" s="23"/>
      <c r="DR351" s="23"/>
      <c r="DS351" s="23"/>
      <c r="DT351" s="23"/>
      <c r="DU351" s="23"/>
      <c r="DV351" s="23"/>
      <c r="DW351" s="23"/>
      <c r="DX351" s="23"/>
      <c r="DY351" s="23"/>
      <c r="DZ351" s="23"/>
      <c r="EA351" s="23"/>
    </row>
    <row r="352" spans="1:131">
      <c r="A352" s="23" t="s">
        <v>842</v>
      </c>
      <c r="B352" s="23"/>
      <c r="C352" s="80">
        <v>0</v>
      </c>
      <c r="D352" s="80">
        <v>0</v>
      </c>
      <c r="E352" s="80">
        <v>0</v>
      </c>
      <c r="F352" s="80">
        <v>0</v>
      </c>
      <c r="G352" s="80">
        <v>0</v>
      </c>
      <c r="H352" s="80">
        <v>-64.605972635995229</v>
      </c>
      <c r="I352" s="80">
        <v>0</v>
      </c>
      <c r="J352" s="80">
        <v>9999</v>
      </c>
      <c r="K352" s="80">
        <v>9999</v>
      </c>
      <c r="L352" s="257">
        <v>0</v>
      </c>
      <c r="M352" s="80">
        <v>-0.96767050140727873</v>
      </c>
      <c r="N352" s="80">
        <v>0</v>
      </c>
      <c r="O352" s="80">
        <v>0</v>
      </c>
      <c r="P352" s="80">
        <v>0</v>
      </c>
      <c r="Q352" s="80">
        <v>0</v>
      </c>
      <c r="R352" s="80">
        <v>0</v>
      </c>
      <c r="S352" s="80">
        <v>0</v>
      </c>
      <c r="T352" s="80">
        <v>0</v>
      </c>
      <c r="U352" s="80">
        <v>0</v>
      </c>
      <c r="V352" s="80">
        <v>0</v>
      </c>
      <c r="W352" s="80">
        <v>0</v>
      </c>
      <c r="X352" s="80">
        <v>0</v>
      </c>
      <c r="Y352" s="80">
        <v>0</v>
      </c>
      <c r="Z352" s="80">
        <v>0</v>
      </c>
      <c r="AA352" s="80"/>
      <c r="AB352" s="80">
        <v>0</v>
      </c>
      <c r="AC352" s="80">
        <v>0</v>
      </c>
      <c r="AD352" s="80">
        <v>0</v>
      </c>
      <c r="AE352" s="80">
        <v>0</v>
      </c>
      <c r="AF352" s="80">
        <v>0</v>
      </c>
      <c r="AG352" s="80">
        <v>0</v>
      </c>
      <c r="AH352" s="80">
        <v>0</v>
      </c>
      <c r="AI352" s="80">
        <v>0</v>
      </c>
      <c r="AJ352" s="80">
        <v>0</v>
      </c>
      <c r="AK352" s="80">
        <v>0</v>
      </c>
      <c r="AL352" s="80">
        <v>0</v>
      </c>
      <c r="AM352" s="44">
        <v>0</v>
      </c>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44"/>
      <c r="BJ352" s="44"/>
      <c r="BK352" s="44"/>
      <c r="BL352" s="44"/>
      <c r="BM352" s="44"/>
      <c r="BN352" s="44"/>
      <c r="BO352" s="44"/>
      <c r="BP352" s="44"/>
      <c r="BQ352" s="44"/>
      <c r="BR352" s="44"/>
      <c r="BS352" s="44"/>
      <c r="BT352" s="44"/>
      <c r="BU352" s="44"/>
      <c r="BV352" s="44"/>
      <c r="BW352" s="44"/>
      <c r="BX352" s="44"/>
      <c r="BY352" s="44"/>
      <c r="BZ352" s="44"/>
      <c r="CA352" s="44"/>
      <c r="CB352" s="44"/>
      <c r="CC352" s="44"/>
      <c r="CD352" s="44"/>
      <c r="CE352" s="44"/>
      <c r="CF352" s="44"/>
      <c r="CG352" s="44"/>
      <c r="CH352" s="44"/>
      <c r="CI352" s="44"/>
      <c r="CJ352" s="44"/>
      <c r="CK352" s="44"/>
      <c r="CL352" s="44"/>
      <c r="CM352" s="44"/>
      <c r="CN352" s="44"/>
      <c r="CO352" s="44"/>
      <c r="CP352" s="44"/>
      <c r="CQ352" s="44"/>
      <c r="CR352" s="44"/>
      <c r="CS352" s="44"/>
      <c r="CT352" s="44"/>
      <c r="CU352" s="44"/>
      <c r="CV352" s="44"/>
      <c r="CW352" s="44"/>
      <c r="CX352" s="23"/>
      <c r="CY352" s="23"/>
      <c r="CZ352" s="23"/>
      <c r="DA352" s="23"/>
      <c r="DB352" s="23"/>
      <c r="DC352" s="23"/>
      <c r="DD352" s="23"/>
      <c r="DE352" s="23"/>
      <c r="DF352" s="23"/>
      <c r="DG352" s="23"/>
      <c r="DH352" s="23"/>
      <c r="DI352" s="23"/>
      <c r="DJ352" s="23"/>
      <c r="DK352" s="23"/>
      <c r="DL352" s="23"/>
      <c r="DM352" s="23"/>
      <c r="DN352" s="23"/>
      <c r="DO352" s="23"/>
      <c r="DP352" s="23"/>
      <c r="DQ352" s="23"/>
      <c r="DR352" s="23"/>
      <c r="DS352" s="23"/>
      <c r="DT352" s="23"/>
      <c r="DU352" s="23"/>
      <c r="DV352" s="23"/>
      <c r="DW352" s="23"/>
      <c r="DX352" s="23"/>
      <c r="DY352" s="23"/>
      <c r="DZ352" s="23"/>
      <c r="EA352" s="23"/>
    </row>
    <row r="353" spans="1:131">
      <c r="A353" s="23" t="s">
        <v>843</v>
      </c>
      <c r="B353" s="23"/>
      <c r="C353" s="80">
        <v>0</v>
      </c>
      <c r="D353" s="80">
        <v>0</v>
      </c>
      <c r="E353" s="80">
        <v>0</v>
      </c>
      <c r="F353" s="80">
        <v>0</v>
      </c>
      <c r="G353" s="80">
        <v>0</v>
      </c>
      <c r="H353" s="80">
        <v>-119.90751328314691</v>
      </c>
      <c r="I353" s="80">
        <v>0</v>
      </c>
      <c r="J353" s="80">
        <v>9999</v>
      </c>
      <c r="K353" s="80">
        <v>9999</v>
      </c>
      <c r="L353" s="257">
        <v>0</v>
      </c>
      <c r="M353" s="80">
        <v>-1.7740625908700156</v>
      </c>
      <c r="N353" s="80">
        <v>0</v>
      </c>
      <c r="O353" s="80">
        <v>0</v>
      </c>
      <c r="P353" s="80">
        <v>0</v>
      </c>
      <c r="Q353" s="80">
        <v>0</v>
      </c>
      <c r="R353" s="80">
        <v>0</v>
      </c>
      <c r="S353" s="80">
        <v>0</v>
      </c>
      <c r="T353" s="80">
        <v>0</v>
      </c>
      <c r="U353" s="80">
        <v>0</v>
      </c>
      <c r="V353" s="80">
        <v>0</v>
      </c>
      <c r="W353" s="80">
        <v>0</v>
      </c>
      <c r="X353" s="80">
        <v>0</v>
      </c>
      <c r="Y353" s="80">
        <v>0</v>
      </c>
      <c r="Z353" s="80">
        <v>0</v>
      </c>
      <c r="AA353" s="80"/>
      <c r="AB353" s="80">
        <v>0</v>
      </c>
      <c r="AC353" s="80">
        <v>0</v>
      </c>
      <c r="AD353" s="80">
        <v>0</v>
      </c>
      <c r="AE353" s="80">
        <v>0</v>
      </c>
      <c r="AF353" s="80">
        <v>0</v>
      </c>
      <c r="AG353" s="80">
        <v>0</v>
      </c>
      <c r="AH353" s="80">
        <v>0</v>
      </c>
      <c r="AI353" s="80">
        <v>0</v>
      </c>
      <c r="AJ353" s="80">
        <v>0</v>
      </c>
      <c r="AK353" s="80">
        <v>0</v>
      </c>
      <c r="AL353" s="80">
        <v>0</v>
      </c>
      <c r="AM353" s="44">
        <v>0</v>
      </c>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44"/>
      <c r="BJ353" s="44"/>
      <c r="BK353" s="44"/>
      <c r="BL353" s="44"/>
      <c r="BM353" s="44"/>
      <c r="BN353" s="44"/>
      <c r="BO353" s="44"/>
      <c r="BP353" s="44"/>
      <c r="BQ353" s="44"/>
      <c r="BR353" s="44"/>
      <c r="BS353" s="44"/>
      <c r="BT353" s="44"/>
      <c r="BU353" s="44"/>
      <c r="BV353" s="44"/>
      <c r="BW353" s="44"/>
      <c r="BX353" s="44"/>
      <c r="BY353" s="44"/>
      <c r="BZ353" s="44"/>
      <c r="CA353" s="44"/>
      <c r="CB353" s="44"/>
      <c r="CC353" s="44"/>
      <c r="CD353" s="44"/>
      <c r="CE353" s="44"/>
      <c r="CF353" s="44"/>
      <c r="CG353" s="44"/>
      <c r="CH353" s="44"/>
      <c r="CI353" s="44"/>
      <c r="CJ353" s="44"/>
      <c r="CK353" s="44"/>
      <c r="CL353" s="44"/>
      <c r="CM353" s="44"/>
      <c r="CN353" s="44"/>
      <c r="CO353" s="44"/>
      <c r="CP353" s="44"/>
      <c r="CQ353" s="44"/>
      <c r="CR353" s="44"/>
      <c r="CS353" s="44"/>
      <c r="CT353" s="44"/>
      <c r="CU353" s="44"/>
      <c r="CV353" s="44"/>
      <c r="CW353" s="44"/>
      <c r="CX353" s="23"/>
      <c r="CY353" s="23"/>
      <c r="CZ353" s="23"/>
      <c r="DA353" s="23"/>
      <c r="DB353" s="23"/>
      <c r="DC353" s="23"/>
      <c r="DD353" s="23"/>
      <c r="DE353" s="23"/>
      <c r="DF353" s="23"/>
      <c r="DG353" s="23"/>
      <c r="DH353" s="23"/>
      <c r="DI353" s="23"/>
      <c r="DJ353" s="23"/>
      <c r="DK353" s="23"/>
      <c r="DL353" s="23"/>
      <c r="DM353" s="23"/>
      <c r="DN353" s="23"/>
      <c r="DO353" s="23"/>
      <c r="DP353" s="23"/>
      <c r="DQ353" s="23"/>
      <c r="DR353" s="23"/>
      <c r="DS353" s="23"/>
      <c r="DT353" s="23"/>
      <c r="DU353" s="23"/>
      <c r="DV353" s="23"/>
      <c r="DW353" s="23"/>
      <c r="DX353" s="23"/>
      <c r="DY353" s="23"/>
      <c r="DZ353" s="23"/>
      <c r="EA353" s="23"/>
    </row>
    <row r="354" spans="1:131">
      <c r="A354" s="23" t="s">
        <v>844</v>
      </c>
      <c r="B354" s="23"/>
      <c r="C354" s="80">
        <v>0</v>
      </c>
      <c r="D354" s="80">
        <v>0</v>
      </c>
      <c r="E354" s="80">
        <v>0</v>
      </c>
      <c r="F354" s="80">
        <v>0</v>
      </c>
      <c r="G354" s="80">
        <v>0</v>
      </c>
      <c r="H354" s="80">
        <v>-156.2431233689492</v>
      </c>
      <c r="I354" s="80">
        <v>0</v>
      </c>
      <c r="J354" s="80">
        <v>9999</v>
      </c>
      <c r="K354" s="80">
        <v>9999</v>
      </c>
      <c r="L354" s="257">
        <v>0</v>
      </c>
      <c r="M354" s="80">
        <v>-2.3116573153760887</v>
      </c>
      <c r="N354" s="80">
        <v>0</v>
      </c>
      <c r="O354" s="80">
        <v>0</v>
      </c>
      <c r="P354" s="80">
        <v>0</v>
      </c>
      <c r="Q354" s="80">
        <v>0</v>
      </c>
      <c r="R354" s="80">
        <v>0</v>
      </c>
      <c r="S354" s="80">
        <v>0</v>
      </c>
      <c r="T354" s="80">
        <v>0</v>
      </c>
      <c r="U354" s="80">
        <v>0</v>
      </c>
      <c r="V354" s="80">
        <v>0</v>
      </c>
      <c r="W354" s="80">
        <v>0</v>
      </c>
      <c r="X354" s="80">
        <v>0</v>
      </c>
      <c r="Y354" s="80">
        <v>0</v>
      </c>
      <c r="Z354" s="80">
        <v>0</v>
      </c>
      <c r="AA354" s="80"/>
      <c r="AB354" s="80">
        <v>0</v>
      </c>
      <c r="AC354" s="80">
        <v>0</v>
      </c>
      <c r="AD354" s="80">
        <v>0</v>
      </c>
      <c r="AE354" s="80">
        <v>0</v>
      </c>
      <c r="AF354" s="80">
        <v>0</v>
      </c>
      <c r="AG354" s="80">
        <v>0</v>
      </c>
      <c r="AH354" s="80">
        <v>0</v>
      </c>
      <c r="AI354" s="80">
        <v>0</v>
      </c>
      <c r="AJ354" s="80">
        <v>0</v>
      </c>
      <c r="AK354" s="80">
        <v>0</v>
      </c>
      <c r="AL354" s="80">
        <v>0</v>
      </c>
      <c r="AM354" s="44">
        <v>0</v>
      </c>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44"/>
      <c r="BJ354" s="44"/>
      <c r="BK354" s="44"/>
      <c r="BL354" s="44"/>
      <c r="BM354" s="44"/>
      <c r="BN354" s="44"/>
      <c r="BO354" s="44"/>
      <c r="BP354" s="44"/>
      <c r="BQ354" s="44"/>
      <c r="BR354" s="44"/>
      <c r="BS354" s="44"/>
      <c r="BT354" s="44"/>
      <c r="BU354" s="44"/>
      <c r="BV354" s="44"/>
      <c r="BW354" s="44"/>
      <c r="BX354" s="44"/>
      <c r="BY354" s="44"/>
      <c r="BZ354" s="44"/>
      <c r="CA354" s="44"/>
      <c r="CB354" s="44"/>
      <c r="CC354" s="44"/>
      <c r="CD354" s="44"/>
      <c r="CE354" s="44"/>
      <c r="CF354" s="44"/>
      <c r="CG354" s="44"/>
      <c r="CH354" s="44"/>
      <c r="CI354" s="44"/>
      <c r="CJ354" s="44"/>
      <c r="CK354" s="44"/>
      <c r="CL354" s="44"/>
      <c r="CM354" s="44"/>
      <c r="CN354" s="44"/>
      <c r="CO354" s="44"/>
      <c r="CP354" s="44"/>
      <c r="CQ354" s="44"/>
      <c r="CR354" s="44"/>
      <c r="CS354" s="44"/>
      <c r="CT354" s="44"/>
      <c r="CU354" s="44"/>
      <c r="CV354" s="44"/>
      <c r="CW354" s="44"/>
      <c r="CX354" s="23"/>
      <c r="CY354" s="23"/>
      <c r="CZ354" s="23"/>
      <c r="DA354" s="23"/>
      <c r="DB354" s="23"/>
      <c r="DC354" s="23"/>
      <c r="DD354" s="23"/>
      <c r="DE354" s="23"/>
      <c r="DF354" s="23"/>
      <c r="DG354" s="23"/>
      <c r="DH354" s="23"/>
      <c r="DI354" s="23"/>
      <c r="DJ354" s="23"/>
      <c r="DK354" s="23"/>
      <c r="DL354" s="23"/>
      <c r="DM354" s="23"/>
      <c r="DN354" s="23"/>
      <c r="DO354" s="23"/>
      <c r="DP354" s="23"/>
      <c r="DQ354" s="23"/>
      <c r="DR354" s="23"/>
      <c r="DS354" s="23"/>
      <c r="DT354" s="23"/>
      <c r="DU354" s="23"/>
      <c r="DV354" s="23"/>
      <c r="DW354" s="23"/>
      <c r="DX354" s="23"/>
      <c r="DY354" s="23"/>
      <c r="DZ354" s="23"/>
      <c r="EA354" s="23"/>
    </row>
    <row r="355" spans="1:131">
      <c r="A355" s="23" t="s">
        <v>845</v>
      </c>
      <c r="B355" s="23"/>
      <c r="C355" s="80">
        <v>0</v>
      </c>
      <c r="D355" s="80">
        <v>0</v>
      </c>
      <c r="E355" s="80">
        <v>0</v>
      </c>
      <c r="F355" s="80">
        <v>0</v>
      </c>
      <c r="G355" s="80">
        <v>0</v>
      </c>
      <c r="H355" s="80">
        <v>-141.70887933462839</v>
      </c>
      <c r="I355" s="80">
        <v>0</v>
      </c>
      <c r="J355" s="80">
        <v>9999</v>
      </c>
      <c r="K355" s="80">
        <v>9999</v>
      </c>
      <c r="L355" s="257">
        <v>0</v>
      </c>
      <c r="M355" s="80">
        <v>-2.0966194255736608</v>
      </c>
      <c r="N355" s="80">
        <v>0</v>
      </c>
      <c r="O355" s="80">
        <v>0</v>
      </c>
      <c r="P355" s="80">
        <v>0</v>
      </c>
      <c r="Q355" s="80">
        <v>0</v>
      </c>
      <c r="R355" s="80">
        <v>0</v>
      </c>
      <c r="S355" s="80">
        <v>0</v>
      </c>
      <c r="T355" s="80">
        <v>0</v>
      </c>
      <c r="U355" s="80">
        <v>0</v>
      </c>
      <c r="V355" s="80">
        <v>0</v>
      </c>
      <c r="W355" s="80">
        <v>0</v>
      </c>
      <c r="X355" s="80">
        <v>0</v>
      </c>
      <c r="Y355" s="80">
        <v>0</v>
      </c>
      <c r="Z355" s="80">
        <v>0</v>
      </c>
      <c r="AA355" s="80"/>
      <c r="AB355" s="80">
        <v>0</v>
      </c>
      <c r="AC355" s="80">
        <v>0</v>
      </c>
      <c r="AD355" s="80">
        <v>0</v>
      </c>
      <c r="AE355" s="80">
        <v>0</v>
      </c>
      <c r="AF355" s="80">
        <v>0</v>
      </c>
      <c r="AG355" s="80">
        <v>0</v>
      </c>
      <c r="AH355" s="80">
        <v>0</v>
      </c>
      <c r="AI355" s="80">
        <v>0</v>
      </c>
      <c r="AJ355" s="80">
        <v>0</v>
      </c>
      <c r="AK355" s="80">
        <v>0</v>
      </c>
      <c r="AL355" s="80">
        <v>0</v>
      </c>
      <c r="AM355" s="44">
        <v>0</v>
      </c>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44"/>
      <c r="BJ355" s="44"/>
      <c r="BK355" s="44"/>
      <c r="BL355" s="44"/>
      <c r="BM355" s="44"/>
      <c r="BN355" s="44"/>
      <c r="BO355" s="44"/>
      <c r="BP355" s="44"/>
      <c r="BQ355" s="44"/>
      <c r="BR355" s="44"/>
      <c r="BS355" s="44"/>
      <c r="BT355" s="44"/>
      <c r="BU355" s="44"/>
      <c r="BV355" s="44"/>
      <c r="BW355" s="44"/>
      <c r="BX355" s="44"/>
      <c r="BY355" s="44"/>
      <c r="BZ355" s="44"/>
      <c r="CA355" s="44"/>
      <c r="CB355" s="44"/>
      <c r="CC355" s="44"/>
      <c r="CD355" s="44"/>
      <c r="CE355" s="44"/>
      <c r="CF355" s="44"/>
      <c r="CG355" s="44"/>
      <c r="CH355" s="44"/>
      <c r="CI355" s="44"/>
      <c r="CJ355" s="44"/>
      <c r="CK355" s="44"/>
      <c r="CL355" s="44"/>
      <c r="CM355" s="44"/>
      <c r="CN355" s="44"/>
      <c r="CO355" s="44"/>
      <c r="CP355" s="44"/>
      <c r="CQ355" s="44"/>
      <c r="CR355" s="44"/>
      <c r="CS355" s="44"/>
      <c r="CT355" s="44"/>
      <c r="CU355" s="44"/>
      <c r="CV355" s="44"/>
      <c r="CW355" s="44"/>
      <c r="CX355" s="23"/>
      <c r="CY355" s="23"/>
      <c r="CZ355" s="23"/>
      <c r="DA355" s="23"/>
      <c r="DB355" s="23"/>
      <c r="DC355" s="23"/>
      <c r="DD355" s="23"/>
      <c r="DE355" s="23"/>
      <c r="DF355" s="23"/>
      <c r="DG355" s="23"/>
      <c r="DH355" s="23"/>
      <c r="DI355" s="23"/>
      <c r="DJ355" s="23"/>
      <c r="DK355" s="23"/>
      <c r="DL355" s="23"/>
      <c r="DM355" s="23"/>
      <c r="DN355" s="23"/>
      <c r="DO355" s="23"/>
      <c r="DP355" s="23"/>
      <c r="DQ355" s="23"/>
      <c r="DR355" s="23"/>
      <c r="DS355" s="23"/>
      <c r="DT355" s="23"/>
      <c r="DU355" s="23"/>
      <c r="DV355" s="23"/>
      <c r="DW355" s="23"/>
      <c r="DX355" s="23"/>
      <c r="DY355" s="23"/>
      <c r="DZ355" s="23"/>
      <c r="EA355" s="23"/>
    </row>
    <row r="356" spans="1:131">
      <c r="A356" s="23" t="s">
        <v>846</v>
      </c>
      <c r="B356" s="23"/>
      <c r="C356" s="80">
        <v>0</v>
      </c>
      <c r="D356" s="80">
        <v>0</v>
      </c>
      <c r="E356" s="80">
        <v>0</v>
      </c>
      <c r="F356" s="80">
        <v>0</v>
      </c>
      <c r="G356" s="80">
        <v>0</v>
      </c>
      <c r="H356" s="80">
        <v>-112.64039126598654</v>
      </c>
      <c r="I356" s="80">
        <v>0</v>
      </c>
      <c r="J356" s="80">
        <v>9999</v>
      </c>
      <c r="K356" s="80">
        <v>9999</v>
      </c>
      <c r="L356" s="257">
        <v>0</v>
      </c>
      <c r="M356" s="80">
        <v>-1.6665436459688066</v>
      </c>
      <c r="N356" s="80">
        <v>0</v>
      </c>
      <c r="O356" s="80">
        <v>0</v>
      </c>
      <c r="P356" s="80">
        <v>0</v>
      </c>
      <c r="Q356" s="80">
        <v>0</v>
      </c>
      <c r="R356" s="80">
        <v>0</v>
      </c>
      <c r="S356" s="80">
        <v>0</v>
      </c>
      <c r="T356" s="80">
        <v>0</v>
      </c>
      <c r="U356" s="80">
        <v>0</v>
      </c>
      <c r="V356" s="80">
        <v>0</v>
      </c>
      <c r="W356" s="80">
        <v>0</v>
      </c>
      <c r="X356" s="80">
        <v>0</v>
      </c>
      <c r="Y356" s="80">
        <v>0</v>
      </c>
      <c r="Z356" s="80">
        <v>0</v>
      </c>
      <c r="AA356" s="80"/>
      <c r="AB356" s="80">
        <v>0</v>
      </c>
      <c r="AC356" s="80">
        <v>0</v>
      </c>
      <c r="AD356" s="80">
        <v>0</v>
      </c>
      <c r="AE356" s="80">
        <v>0</v>
      </c>
      <c r="AF356" s="80">
        <v>0</v>
      </c>
      <c r="AG356" s="80">
        <v>0</v>
      </c>
      <c r="AH356" s="80">
        <v>0</v>
      </c>
      <c r="AI356" s="80">
        <v>0</v>
      </c>
      <c r="AJ356" s="80">
        <v>0</v>
      </c>
      <c r="AK356" s="80">
        <v>0</v>
      </c>
      <c r="AL356" s="80">
        <v>0</v>
      </c>
      <c r="AM356" s="44">
        <v>0</v>
      </c>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44"/>
      <c r="BJ356" s="44"/>
      <c r="BK356" s="44"/>
      <c r="BL356" s="44"/>
      <c r="BM356" s="44"/>
      <c r="BN356" s="44"/>
      <c r="BO356" s="44"/>
      <c r="BP356" s="44"/>
      <c r="BQ356" s="44"/>
      <c r="BR356" s="44"/>
      <c r="BS356" s="44"/>
      <c r="BT356" s="44"/>
      <c r="BU356" s="44"/>
      <c r="BV356" s="44"/>
      <c r="BW356" s="44"/>
      <c r="BX356" s="44"/>
      <c r="BY356" s="44"/>
      <c r="BZ356" s="44"/>
      <c r="CA356" s="44"/>
      <c r="CB356" s="44"/>
      <c r="CC356" s="44"/>
      <c r="CD356" s="44"/>
      <c r="CE356" s="44"/>
      <c r="CF356" s="44"/>
      <c r="CG356" s="44"/>
      <c r="CH356" s="44"/>
      <c r="CI356" s="44"/>
      <c r="CJ356" s="44"/>
      <c r="CK356" s="44"/>
      <c r="CL356" s="44"/>
      <c r="CM356" s="44"/>
      <c r="CN356" s="44"/>
      <c r="CO356" s="44"/>
      <c r="CP356" s="44"/>
      <c r="CQ356" s="44"/>
      <c r="CR356" s="44"/>
      <c r="CS356" s="44"/>
      <c r="CT356" s="44"/>
      <c r="CU356" s="44"/>
      <c r="CV356" s="44"/>
      <c r="CW356" s="44"/>
      <c r="CX356" s="23"/>
      <c r="CY356" s="23"/>
      <c r="CZ356" s="23"/>
      <c r="DA356" s="23"/>
      <c r="DB356" s="23"/>
      <c r="DC356" s="23"/>
      <c r="DD356" s="23"/>
      <c r="DE356" s="23"/>
      <c r="DF356" s="23"/>
      <c r="DG356" s="23"/>
      <c r="DH356" s="23"/>
      <c r="DI356" s="23"/>
      <c r="DJ356" s="23"/>
      <c r="DK356" s="23"/>
      <c r="DL356" s="23"/>
      <c r="DM356" s="23"/>
      <c r="DN356" s="23"/>
      <c r="DO356" s="23"/>
      <c r="DP356" s="23"/>
      <c r="DQ356" s="23"/>
      <c r="DR356" s="23"/>
      <c r="DS356" s="23"/>
      <c r="DT356" s="23"/>
      <c r="DU356" s="23"/>
      <c r="DV356" s="23"/>
      <c r="DW356" s="23"/>
      <c r="DX356" s="23"/>
      <c r="DY356" s="23"/>
      <c r="DZ356" s="23"/>
      <c r="EA356" s="23"/>
    </row>
    <row r="357" spans="1:131">
      <c r="A357" s="23" t="s">
        <v>847</v>
      </c>
      <c r="B357" s="23"/>
      <c r="C357" s="80">
        <v>0</v>
      </c>
      <c r="D357" s="80">
        <v>0</v>
      </c>
      <c r="E357" s="80">
        <v>0</v>
      </c>
      <c r="F357" s="80">
        <v>0</v>
      </c>
      <c r="G357" s="80">
        <v>0</v>
      </c>
      <c r="H357" s="80">
        <v>-79.530594448010049</v>
      </c>
      <c r="I357" s="80">
        <v>0</v>
      </c>
      <c r="J357" s="80">
        <v>9999</v>
      </c>
      <c r="K357" s="80">
        <v>9999</v>
      </c>
      <c r="L357" s="257">
        <v>0</v>
      </c>
      <c r="M357" s="80">
        <v>-1.1827083817970334</v>
      </c>
      <c r="N357" s="80">
        <v>0</v>
      </c>
      <c r="O357" s="80">
        <v>0</v>
      </c>
      <c r="P357" s="80">
        <v>0</v>
      </c>
      <c r="Q357" s="80">
        <v>0</v>
      </c>
      <c r="R357" s="80">
        <v>0</v>
      </c>
      <c r="S357" s="80">
        <v>0</v>
      </c>
      <c r="T357" s="80">
        <v>0</v>
      </c>
      <c r="U357" s="80">
        <v>0</v>
      </c>
      <c r="V357" s="80">
        <v>0</v>
      </c>
      <c r="W357" s="80">
        <v>0</v>
      </c>
      <c r="X357" s="80">
        <v>0</v>
      </c>
      <c r="Y357" s="80">
        <v>0</v>
      </c>
      <c r="Z357" s="80">
        <v>0</v>
      </c>
      <c r="AA357" s="80"/>
      <c r="AB357" s="80">
        <v>0</v>
      </c>
      <c r="AC357" s="80">
        <v>0</v>
      </c>
      <c r="AD357" s="80">
        <v>0</v>
      </c>
      <c r="AE357" s="80">
        <v>0</v>
      </c>
      <c r="AF357" s="80">
        <v>0</v>
      </c>
      <c r="AG357" s="80">
        <v>0</v>
      </c>
      <c r="AH357" s="80">
        <v>0</v>
      </c>
      <c r="AI357" s="80">
        <v>0</v>
      </c>
      <c r="AJ357" s="80">
        <v>0</v>
      </c>
      <c r="AK357" s="80">
        <v>0</v>
      </c>
      <c r="AL357" s="80">
        <v>0</v>
      </c>
      <c r="AM357" s="44">
        <v>0</v>
      </c>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44"/>
      <c r="BJ357" s="44"/>
      <c r="BK357" s="44"/>
      <c r="BL357" s="44"/>
      <c r="BM357" s="44"/>
      <c r="BN357" s="44"/>
      <c r="BO357" s="44"/>
      <c r="BP357" s="44"/>
      <c r="BQ357" s="44"/>
      <c r="BR357" s="44"/>
      <c r="BS357" s="44"/>
      <c r="BT357" s="44"/>
      <c r="BU357" s="44"/>
      <c r="BV357" s="44"/>
      <c r="BW357" s="44"/>
      <c r="BX357" s="44"/>
      <c r="BY357" s="44"/>
      <c r="BZ357" s="44"/>
      <c r="CA357" s="44"/>
      <c r="CB357" s="44"/>
      <c r="CC357" s="44"/>
      <c r="CD357" s="44"/>
      <c r="CE357" s="44"/>
      <c r="CF357" s="44"/>
      <c r="CG357" s="44"/>
      <c r="CH357" s="44"/>
      <c r="CI357" s="44"/>
      <c r="CJ357" s="44"/>
      <c r="CK357" s="44"/>
      <c r="CL357" s="44"/>
      <c r="CM357" s="44"/>
      <c r="CN357" s="44"/>
      <c r="CO357" s="44"/>
      <c r="CP357" s="44"/>
      <c r="CQ357" s="44"/>
      <c r="CR357" s="44"/>
      <c r="CS357" s="44"/>
      <c r="CT357" s="44"/>
      <c r="CU357" s="44"/>
      <c r="CV357" s="44"/>
      <c r="CW357" s="44"/>
      <c r="CX357" s="23"/>
      <c r="CY357" s="23"/>
      <c r="CZ357" s="23"/>
      <c r="DA357" s="23"/>
      <c r="DB357" s="23"/>
      <c r="DC357" s="23"/>
      <c r="DD357" s="23"/>
      <c r="DE357" s="23"/>
      <c r="DF357" s="23"/>
      <c r="DG357" s="23"/>
      <c r="DH357" s="23"/>
      <c r="DI357" s="23"/>
      <c r="DJ357" s="23"/>
      <c r="DK357" s="23"/>
      <c r="DL357" s="23"/>
      <c r="DM357" s="23"/>
      <c r="DN357" s="23"/>
      <c r="DO357" s="23"/>
      <c r="DP357" s="23"/>
      <c r="DQ357" s="23"/>
      <c r="DR357" s="23"/>
      <c r="DS357" s="23"/>
      <c r="DT357" s="23"/>
      <c r="DU357" s="23"/>
      <c r="DV357" s="23"/>
      <c r="DW357" s="23"/>
      <c r="DX357" s="23"/>
      <c r="DY357" s="23"/>
      <c r="DZ357" s="23"/>
      <c r="EA357" s="23"/>
    </row>
    <row r="358" spans="1:131">
      <c r="A358" s="23" t="s">
        <v>848</v>
      </c>
      <c r="B358" s="23"/>
      <c r="C358" s="80">
        <v>0</v>
      </c>
      <c r="D358" s="80">
        <v>0</v>
      </c>
      <c r="E358" s="80">
        <v>0</v>
      </c>
      <c r="F358" s="80">
        <v>0</v>
      </c>
      <c r="G358" s="80">
        <v>0</v>
      </c>
      <c r="H358" s="80">
        <v>-140.98605379419951</v>
      </c>
      <c r="I358" s="80">
        <v>0</v>
      </c>
      <c r="J358" s="80">
        <v>9999</v>
      </c>
      <c r="K358" s="80">
        <v>9999</v>
      </c>
      <c r="L358" s="257">
        <v>0</v>
      </c>
      <c r="M358" s="80">
        <v>-2.0966194040947452</v>
      </c>
      <c r="N358" s="80">
        <v>0</v>
      </c>
      <c r="O358" s="80">
        <v>0</v>
      </c>
      <c r="P358" s="80">
        <v>0</v>
      </c>
      <c r="Q358" s="80">
        <v>0</v>
      </c>
      <c r="R358" s="80">
        <v>0</v>
      </c>
      <c r="S358" s="80">
        <v>0</v>
      </c>
      <c r="T358" s="80">
        <v>0</v>
      </c>
      <c r="U358" s="80">
        <v>0</v>
      </c>
      <c r="V358" s="80">
        <v>0</v>
      </c>
      <c r="W358" s="80">
        <v>0</v>
      </c>
      <c r="X358" s="80">
        <v>0</v>
      </c>
      <c r="Y358" s="80">
        <v>0</v>
      </c>
      <c r="Z358" s="80">
        <v>0</v>
      </c>
      <c r="AA358" s="80"/>
      <c r="AB358" s="80">
        <v>0</v>
      </c>
      <c r="AC358" s="80">
        <v>0</v>
      </c>
      <c r="AD358" s="80">
        <v>0</v>
      </c>
      <c r="AE358" s="80">
        <v>0</v>
      </c>
      <c r="AF358" s="80">
        <v>0</v>
      </c>
      <c r="AG358" s="80">
        <v>0</v>
      </c>
      <c r="AH358" s="80">
        <v>0</v>
      </c>
      <c r="AI358" s="80">
        <v>0</v>
      </c>
      <c r="AJ358" s="80">
        <v>0</v>
      </c>
      <c r="AK358" s="80">
        <v>0</v>
      </c>
      <c r="AL358" s="80">
        <v>0</v>
      </c>
      <c r="AM358" s="44">
        <v>0</v>
      </c>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44"/>
      <c r="BJ358" s="44"/>
      <c r="BK358" s="44"/>
      <c r="BL358" s="44"/>
      <c r="BM358" s="44"/>
      <c r="BN358" s="44"/>
      <c r="BO358" s="44"/>
      <c r="BP358" s="44"/>
      <c r="BQ358" s="44"/>
      <c r="BR358" s="44"/>
      <c r="BS358" s="44"/>
      <c r="BT358" s="44"/>
      <c r="BU358" s="44"/>
      <c r="BV358" s="44"/>
      <c r="BW358" s="44"/>
      <c r="BX358" s="44"/>
      <c r="BY358" s="44"/>
      <c r="BZ358" s="44"/>
      <c r="CA358" s="44"/>
      <c r="CB358" s="44"/>
      <c r="CC358" s="44"/>
      <c r="CD358" s="44"/>
      <c r="CE358" s="44"/>
      <c r="CF358" s="44"/>
      <c r="CG358" s="44"/>
      <c r="CH358" s="44"/>
      <c r="CI358" s="44"/>
      <c r="CJ358" s="44"/>
      <c r="CK358" s="44"/>
      <c r="CL358" s="44"/>
      <c r="CM358" s="44"/>
      <c r="CN358" s="44"/>
      <c r="CO358" s="44"/>
      <c r="CP358" s="44"/>
      <c r="CQ358" s="44"/>
      <c r="CR358" s="44"/>
      <c r="CS358" s="44"/>
      <c r="CT358" s="44"/>
      <c r="CU358" s="44"/>
      <c r="CV358" s="44"/>
      <c r="CW358" s="44"/>
      <c r="CX358" s="23"/>
      <c r="CY358" s="23"/>
      <c r="CZ358" s="23"/>
      <c r="DA358" s="23"/>
      <c r="DB358" s="23"/>
      <c r="DC358" s="23"/>
      <c r="DD358" s="23"/>
      <c r="DE358" s="23"/>
      <c r="DF358" s="23"/>
      <c r="DG358" s="23"/>
      <c r="DH358" s="23"/>
      <c r="DI358" s="23"/>
      <c r="DJ358" s="23"/>
      <c r="DK358" s="23"/>
      <c r="DL358" s="23"/>
      <c r="DM358" s="23"/>
      <c r="DN358" s="23"/>
      <c r="DO358" s="23"/>
      <c r="DP358" s="23"/>
      <c r="DQ358" s="23"/>
      <c r="DR358" s="23"/>
      <c r="DS358" s="23"/>
      <c r="DT358" s="23"/>
      <c r="DU358" s="23"/>
      <c r="DV358" s="23"/>
      <c r="DW358" s="23"/>
      <c r="DX358" s="23"/>
      <c r="DY358" s="23"/>
      <c r="DZ358" s="23"/>
      <c r="EA358" s="23"/>
    </row>
    <row r="359" spans="1:131">
      <c r="A359" s="23" t="s">
        <v>849</v>
      </c>
      <c r="B359" s="23"/>
      <c r="C359" s="80">
        <v>0</v>
      </c>
      <c r="D359" s="80">
        <v>0</v>
      </c>
      <c r="E359" s="80">
        <v>0</v>
      </c>
      <c r="F359" s="80">
        <v>0</v>
      </c>
      <c r="G359" s="80">
        <v>0</v>
      </c>
      <c r="H359" s="80">
        <v>-213.89261750229392</v>
      </c>
      <c r="I359" s="80">
        <v>0</v>
      </c>
      <c r="J359" s="80">
        <v>9999</v>
      </c>
      <c r="K359" s="80">
        <v>9999</v>
      </c>
      <c r="L359" s="257">
        <v>0</v>
      </c>
      <c r="M359" s="80">
        <v>-3.1718088273221654</v>
      </c>
      <c r="N359" s="80">
        <v>0</v>
      </c>
      <c r="O359" s="80">
        <v>0</v>
      </c>
      <c r="P359" s="80">
        <v>0</v>
      </c>
      <c r="Q359" s="80">
        <v>0</v>
      </c>
      <c r="R359" s="80">
        <v>0</v>
      </c>
      <c r="S359" s="80">
        <v>0</v>
      </c>
      <c r="T359" s="80">
        <v>0</v>
      </c>
      <c r="U359" s="80">
        <v>0</v>
      </c>
      <c r="V359" s="80">
        <v>0</v>
      </c>
      <c r="W359" s="80">
        <v>0</v>
      </c>
      <c r="X359" s="80">
        <v>0</v>
      </c>
      <c r="Y359" s="80">
        <v>0</v>
      </c>
      <c r="Z359" s="80">
        <v>0</v>
      </c>
      <c r="AA359" s="80"/>
      <c r="AB359" s="80">
        <v>0</v>
      </c>
      <c r="AC359" s="80">
        <v>0</v>
      </c>
      <c r="AD359" s="80">
        <v>0</v>
      </c>
      <c r="AE359" s="80">
        <v>0</v>
      </c>
      <c r="AF359" s="80">
        <v>0</v>
      </c>
      <c r="AG359" s="80">
        <v>0</v>
      </c>
      <c r="AH359" s="80">
        <v>0</v>
      </c>
      <c r="AI359" s="80">
        <v>0</v>
      </c>
      <c r="AJ359" s="80">
        <v>0</v>
      </c>
      <c r="AK359" s="80">
        <v>0</v>
      </c>
      <c r="AL359" s="80">
        <v>0</v>
      </c>
      <c r="AM359" s="44">
        <v>0</v>
      </c>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44"/>
      <c r="BJ359" s="44"/>
      <c r="BK359" s="44"/>
      <c r="BL359" s="44"/>
      <c r="BM359" s="44"/>
      <c r="BN359" s="44"/>
      <c r="BO359" s="44"/>
      <c r="BP359" s="44"/>
      <c r="BQ359" s="44"/>
      <c r="BR359" s="44"/>
      <c r="BS359" s="44"/>
      <c r="BT359" s="44"/>
      <c r="BU359" s="44"/>
      <c r="BV359" s="44"/>
      <c r="BW359" s="44"/>
      <c r="BX359" s="44"/>
      <c r="BY359" s="44"/>
      <c r="BZ359" s="44"/>
      <c r="CA359" s="44"/>
      <c r="CB359" s="44"/>
      <c r="CC359" s="44"/>
      <c r="CD359" s="44"/>
      <c r="CE359" s="44"/>
      <c r="CF359" s="44"/>
      <c r="CG359" s="44"/>
      <c r="CH359" s="44"/>
      <c r="CI359" s="44"/>
      <c r="CJ359" s="44"/>
      <c r="CK359" s="44"/>
      <c r="CL359" s="44"/>
      <c r="CM359" s="44"/>
      <c r="CN359" s="44"/>
      <c r="CO359" s="44"/>
      <c r="CP359" s="44"/>
      <c r="CQ359" s="44"/>
      <c r="CR359" s="44"/>
      <c r="CS359" s="44"/>
      <c r="CT359" s="44"/>
      <c r="CU359" s="44"/>
      <c r="CV359" s="44"/>
      <c r="CW359" s="44"/>
      <c r="CX359" s="23"/>
      <c r="CY359" s="23"/>
      <c r="CZ359" s="23"/>
      <c r="DA359" s="23"/>
      <c r="DB359" s="23"/>
      <c r="DC359" s="23"/>
      <c r="DD359" s="23"/>
      <c r="DE359" s="23"/>
      <c r="DF359" s="23"/>
      <c r="DG359" s="23"/>
      <c r="DH359" s="23"/>
      <c r="DI359" s="23"/>
      <c r="DJ359" s="23"/>
      <c r="DK359" s="23"/>
      <c r="DL359" s="23"/>
      <c r="DM359" s="23"/>
      <c r="DN359" s="23"/>
      <c r="DO359" s="23"/>
      <c r="DP359" s="23"/>
      <c r="DQ359" s="23"/>
      <c r="DR359" s="23"/>
      <c r="DS359" s="23"/>
      <c r="DT359" s="23"/>
      <c r="DU359" s="23"/>
      <c r="DV359" s="23"/>
      <c r="DW359" s="23"/>
      <c r="DX359" s="23"/>
      <c r="DY359" s="23"/>
      <c r="DZ359" s="23"/>
      <c r="EA359" s="23"/>
    </row>
    <row r="360" spans="1:131">
      <c r="A360" s="23" t="s">
        <v>850</v>
      </c>
      <c r="B360" s="23"/>
      <c r="C360" s="80">
        <v>0</v>
      </c>
      <c r="D360" s="80">
        <v>0</v>
      </c>
      <c r="E360" s="80">
        <v>0</v>
      </c>
      <c r="F360" s="80">
        <v>0</v>
      </c>
      <c r="G360" s="80">
        <v>0</v>
      </c>
      <c r="H360" s="80">
        <v>-142.66760700385581</v>
      </c>
      <c r="I360" s="80">
        <v>0</v>
      </c>
      <c r="J360" s="80">
        <v>9999</v>
      </c>
      <c r="K360" s="80">
        <v>9999</v>
      </c>
      <c r="L360" s="257">
        <v>0</v>
      </c>
      <c r="M360" s="80">
        <v>-2.1503788519622464</v>
      </c>
      <c r="N360" s="80">
        <v>0</v>
      </c>
      <c r="O360" s="80">
        <v>0</v>
      </c>
      <c r="P360" s="80">
        <v>0</v>
      </c>
      <c r="Q360" s="80">
        <v>0</v>
      </c>
      <c r="R360" s="80">
        <v>0</v>
      </c>
      <c r="S360" s="80">
        <v>0</v>
      </c>
      <c r="T360" s="80">
        <v>0</v>
      </c>
      <c r="U360" s="80">
        <v>0</v>
      </c>
      <c r="V360" s="80">
        <v>0</v>
      </c>
      <c r="W360" s="80">
        <v>0</v>
      </c>
      <c r="X360" s="80">
        <v>0</v>
      </c>
      <c r="Y360" s="80">
        <v>0</v>
      </c>
      <c r="Z360" s="80">
        <v>0</v>
      </c>
      <c r="AA360" s="80"/>
      <c r="AB360" s="80">
        <v>0</v>
      </c>
      <c r="AC360" s="80">
        <v>0</v>
      </c>
      <c r="AD360" s="80">
        <v>0</v>
      </c>
      <c r="AE360" s="80">
        <v>0</v>
      </c>
      <c r="AF360" s="80">
        <v>0</v>
      </c>
      <c r="AG360" s="80">
        <v>0</v>
      </c>
      <c r="AH360" s="80">
        <v>0</v>
      </c>
      <c r="AI360" s="80">
        <v>0</v>
      </c>
      <c r="AJ360" s="80">
        <v>0</v>
      </c>
      <c r="AK360" s="80">
        <v>0</v>
      </c>
      <c r="AL360" s="80">
        <v>0</v>
      </c>
      <c r="AM360" s="44">
        <v>0</v>
      </c>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44"/>
      <c r="BJ360" s="44"/>
      <c r="BK360" s="44"/>
      <c r="BL360" s="44"/>
      <c r="BM360" s="44"/>
      <c r="BN360" s="44"/>
      <c r="BO360" s="44"/>
      <c r="BP360" s="44"/>
      <c r="BQ360" s="44"/>
      <c r="BR360" s="44"/>
      <c r="BS360" s="44"/>
      <c r="BT360" s="44"/>
      <c r="BU360" s="44"/>
      <c r="BV360" s="44"/>
      <c r="BW360" s="44"/>
      <c r="BX360" s="44"/>
      <c r="BY360" s="44"/>
      <c r="BZ360" s="44"/>
      <c r="CA360" s="44"/>
      <c r="CB360" s="44"/>
      <c r="CC360" s="44"/>
      <c r="CD360" s="44"/>
      <c r="CE360" s="44"/>
      <c r="CF360" s="44"/>
      <c r="CG360" s="44"/>
      <c r="CH360" s="44"/>
      <c r="CI360" s="44"/>
      <c r="CJ360" s="44"/>
      <c r="CK360" s="44"/>
      <c r="CL360" s="44"/>
      <c r="CM360" s="44"/>
      <c r="CN360" s="44"/>
      <c r="CO360" s="44"/>
      <c r="CP360" s="44"/>
      <c r="CQ360" s="44"/>
      <c r="CR360" s="44"/>
      <c r="CS360" s="44"/>
      <c r="CT360" s="44"/>
      <c r="CU360" s="44"/>
      <c r="CV360" s="44"/>
      <c r="CW360" s="44"/>
      <c r="CX360" s="23"/>
      <c r="CY360" s="23"/>
      <c r="CZ360" s="23"/>
      <c r="DA360" s="23"/>
      <c r="DB360" s="23"/>
      <c r="DC360" s="23"/>
      <c r="DD360" s="23"/>
      <c r="DE360" s="23"/>
      <c r="DF360" s="23"/>
      <c r="DG360" s="23"/>
      <c r="DH360" s="23"/>
      <c r="DI360" s="23"/>
      <c r="DJ360" s="23"/>
      <c r="DK360" s="23"/>
      <c r="DL360" s="23"/>
      <c r="DM360" s="23"/>
      <c r="DN360" s="23"/>
      <c r="DO360" s="23"/>
      <c r="DP360" s="23"/>
      <c r="DQ360" s="23"/>
      <c r="DR360" s="23"/>
      <c r="DS360" s="23"/>
      <c r="DT360" s="23"/>
      <c r="DU360" s="23"/>
      <c r="DV360" s="23"/>
      <c r="DW360" s="23"/>
      <c r="DX360" s="23"/>
      <c r="DY360" s="23"/>
      <c r="DZ360" s="23"/>
      <c r="EA360" s="23"/>
    </row>
    <row r="361" spans="1:131">
      <c r="A361" s="23" t="s">
        <v>851</v>
      </c>
      <c r="B361" s="23"/>
      <c r="C361" s="80">
        <v>0</v>
      </c>
      <c r="D361" s="80">
        <v>0</v>
      </c>
      <c r="E361" s="80">
        <v>0</v>
      </c>
      <c r="F361" s="80">
        <v>0</v>
      </c>
      <c r="G361" s="80">
        <v>0</v>
      </c>
      <c r="H361" s="80">
        <v>-243.63062456852035</v>
      </c>
      <c r="I361" s="80">
        <v>0</v>
      </c>
      <c r="J361" s="80">
        <v>9999</v>
      </c>
      <c r="K361" s="80">
        <v>9999</v>
      </c>
      <c r="L361" s="257">
        <v>0</v>
      </c>
      <c r="M361" s="80">
        <v>-3.8706819839999973</v>
      </c>
      <c r="N361" s="80">
        <v>0</v>
      </c>
      <c r="O361" s="80">
        <v>0</v>
      </c>
      <c r="P361" s="80">
        <v>0</v>
      </c>
      <c r="Q361" s="80">
        <v>0</v>
      </c>
      <c r="R361" s="80">
        <v>0</v>
      </c>
      <c r="S361" s="80">
        <v>0</v>
      </c>
      <c r="T361" s="80">
        <v>0</v>
      </c>
      <c r="U361" s="80">
        <v>0</v>
      </c>
      <c r="V361" s="80">
        <v>0</v>
      </c>
      <c r="W361" s="80">
        <v>0</v>
      </c>
      <c r="X361" s="80">
        <v>0</v>
      </c>
      <c r="Y361" s="80">
        <v>0</v>
      </c>
      <c r="Z361" s="80">
        <v>0</v>
      </c>
      <c r="AA361" s="80"/>
      <c r="AB361" s="80">
        <v>0</v>
      </c>
      <c r="AC361" s="80">
        <v>0</v>
      </c>
      <c r="AD361" s="80">
        <v>0</v>
      </c>
      <c r="AE361" s="80">
        <v>0</v>
      </c>
      <c r="AF361" s="80">
        <v>0</v>
      </c>
      <c r="AG361" s="80">
        <v>0</v>
      </c>
      <c r="AH361" s="80">
        <v>0</v>
      </c>
      <c r="AI361" s="80">
        <v>0</v>
      </c>
      <c r="AJ361" s="80">
        <v>0</v>
      </c>
      <c r="AK361" s="80">
        <v>0</v>
      </c>
      <c r="AL361" s="80">
        <v>0</v>
      </c>
      <c r="AM361" s="44">
        <v>0</v>
      </c>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44"/>
      <c r="BJ361" s="44"/>
      <c r="BK361" s="44"/>
      <c r="BL361" s="44"/>
      <c r="BM361" s="44"/>
      <c r="BN361" s="44"/>
      <c r="BO361" s="44"/>
      <c r="BP361" s="44"/>
      <c r="BQ361" s="44"/>
      <c r="BR361" s="44"/>
      <c r="BS361" s="44"/>
      <c r="BT361" s="44"/>
      <c r="BU361" s="44"/>
      <c r="BV361" s="44"/>
      <c r="BW361" s="44"/>
      <c r="BX361" s="44"/>
      <c r="BY361" s="44"/>
      <c r="BZ361" s="44"/>
      <c r="CA361" s="44"/>
      <c r="CB361" s="44"/>
      <c r="CC361" s="44"/>
      <c r="CD361" s="44"/>
      <c r="CE361" s="44"/>
      <c r="CF361" s="44"/>
      <c r="CG361" s="44"/>
      <c r="CH361" s="44"/>
      <c r="CI361" s="44"/>
      <c r="CJ361" s="44"/>
      <c r="CK361" s="44"/>
      <c r="CL361" s="44"/>
      <c r="CM361" s="44"/>
      <c r="CN361" s="44"/>
      <c r="CO361" s="44"/>
      <c r="CP361" s="44"/>
      <c r="CQ361" s="44"/>
      <c r="CR361" s="44"/>
      <c r="CS361" s="44"/>
      <c r="CT361" s="44"/>
      <c r="CU361" s="44"/>
      <c r="CV361" s="44"/>
      <c r="CW361" s="44"/>
      <c r="CX361" s="23"/>
      <c r="CY361" s="23"/>
      <c r="CZ361" s="23"/>
      <c r="DA361" s="23"/>
      <c r="DB361" s="23"/>
      <c r="DC361" s="23"/>
      <c r="DD361" s="23"/>
      <c r="DE361" s="23"/>
      <c r="DF361" s="23"/>
      <c r="DG361" s="23"/>
      <c r="DH361" s="23"/>
      <c r="DI361" s="23"/>
      <c r="DJ361" s="23"/>
      <c r="DK361" s="23"/>
      <c r="DL361" s="23"/>
      <c r="DM361" s="23"/>
      <c r="DN361" s="23"/>
      <c r="DO361" s="23"/>
      <c r="DP361" s="23"/>
      <c r="DQ361" s="23"/>
      <c r="DR361" s="23"/>
      <c r="DS361" s="23"/>
      <c r="DT361" s="23"/>
      <c r="DU361" s="23"/>
      <c r="DV361" s="23"/>
      <c r="DW361" s="23"/>
      <c r="DX361" s="23"/>
      <c r="DY361" s="23"/>
      <c r="DZ361" s="23"/>
      <c r="EA361" s="23"/>
    </row>
    <row r="362" spans="1:131">
      <c r="A362" s="23" t="s">
        <v>852</v>
      </c>
      <c r="B362" s="23"/>
      <c r="C362" s="80">
        <v>0</v>
      </c>
      <c r="D362" s="80">
        <v>0</v>
      </c>
      <c r="E362" s="80">
        <v>0</v>
      </c>
      <c r="F362" s="80">
        <v>0</v>
      </c>
      <c r="G362" s="80">
        <v>0</v>
      </c>
      <c r="H362" s="80">
        <v>-135.35034698251158</v>
      </c>
      <c r="I362" s="80">
        <v>0</v>
      </c>
      <c r="J362" s="80">
        <v>9999</v>
      </c>
      <c r="K362" s="80">
        <v>9999</v>
      </c>
      <c r="L362" s="257">
        <v>0</v>
      </c>
      <c r="M362" s="80">
        <v>-2.1503788799999999</v>
      </c>
      <c r="N362" s="80">
        <v>0</v>
      </c>
      <c r="O362" s="80">
        <v>0</v>
      </c>
      <c r="P362" s="80">
        <v>0</v>
      </c>
      <c r="Q362" s="80">
        <v>0</v>
      </c>
      <c r="R362" s="80">
        <v>0</v>
      </c>
      <c r="S362" s="80">
        <v>0</v>
      </c>
      <c r="T362" s="80">
        <v>0</v>
      </c>
      <c r="U362" s="80">
        <v>0</v>
      </c>
      <c r="V362" s="80">
        <v>0</v>
      </c>
      <c r="W362" s="80">
        <v>0</v>
      </c>
      <c r="X362" s="80">
        <v>0</v>
      </c>
      <c r="Y362" s="80">
        <v>0</v>
      </c>
      <c r="Z362" s="80">
        <v>0</v>
      </c>
      <c r="AA362" s="80"/>
      <c r="AB362" s="80">
        <v>0</v>
      </c>
      <c r="AC362" s="80">
        <v>0</v>
      </c>
      <c r="AD362" s="80">
        <v>0</v>
      </c>
      <c r="AE362" s="80">
        <v>0</v>
      </c>
      <c r="AF362" s="80">
        <v>0</v>
      </c>
      <c r="AG362" s="80">
        <v>0</v>
      </c>
      <c r="AH362" s="80">
        <v>0</v>
      </c>
      <c r="AI362" s="80">
        <v>0</v>
      </c>
      <c r="AJ362" s="80">
        <v>0</v>
      </c>
      <c r="AK362" s="80">
        <v>0</v>
      </c>
      <c r="AL362" s="80">
        <v>0</v>
      </c>
      <c r="AM362" s="44">
        <v>0</v>
      </c>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44"/>
      <c r="BJ362" s="44"/>
      <c r="BK362" s="44"/>
      <c r="BL362" s="44"/>
      <c r="BM362" s="44"/>
      <c r="BN362" s="44"/>
      <c r="BO362" s="44"/>
      <c r="BP362" s="44"/>
      <c r="BQ362" s="44"/>
      <c r="BR362" s="44"/>
      <c r="BS362" s="44"/>
      <c r="BT362" s="44"/>
      <c r="BU362" s="44"/>
      <c r="BV362" s="44"/>
      <c r="BW362" s="44"/>
      <c r="BX362" s="44"/>
      <c r="BY362" s="44"/>
      <c r="BZ362" s="44"/>
      <c r="CA362" s="44"/>
      <c r="CB362" s="44"/>
      <c r="CC362" s="44"/>
      <c r="CD362" s="44"/>
      <c r="CE362" s="44"/>
      <c r="CF362" s="44"/>
      <c r="CG362" s="44"/>
      <c r="CH362" s="44"/>
      <c r="CI362" s="44"/>
      <c r="CJ362" s="44"/>
      <c r="CK362" s="44"/>
      <c r="CL362" s="44"/>
      <c r="CM362" s="44"/>
      <c r="CN362" s="44"/>
      <c r="CO362" s="44"/>
      <c r="CP362" s="44"/>
      <c r="CQ362" s="44"/>
      <c r="CR362" s="44"/>
      <c r="CS362" s="44"/>
      <c r="CT362" s="44"/>
      <c r="CU362" s="44"/>
      <c r="CV362" s="44"/>
      <c r="CW362" s="44"/>
      <c r="CX362" s="23"/>
      <c r="CY362" s="23"/>
      <c r="CZ362" s="23"/>
      <c r="DA362" s="23"/>
      <c r="DB362" s="23"/>
      <c r="DC362" s="23"/>
      <c r="DD362" s="23"/>
      <c r="DE362" s="23"/>
      <c r="DF362" s="23"/>
      <c r="DG362" s="23"/>
      <c r="DH362" s="23"/>
      <c r="DI362" s="23"/>
      <c r="DJ362" s="23"/>
      <c r="DK362" s="23"/>
      <c r="DL362" s="23"/>
      <c r="DM362" s="23"/>
      <c r="DN362" s="23"/>
      <c r="DO362" s="23"/>
      <c r="DP362" s="23"/>
      <c r="DQ362" s="23"/>
      <c r="DR362" s="23"/>
      <c r="DS362" s="23"/>
      <c r="DT362" s="23"/>
      <c r="DU362" s="23"/>
      <c r="DV362" s="23"/>
      <c r="DW362" s="23"/>
      <c r="DX362" s="23"/>
      <c r="DY362" s="23"/>
      <c r="DZ362" s="23"/>
      <c r="EA362" s="23"/>
    </row>
    <row r="363" spans="1:131">
      <c r="A363" s="23" t="s">
        <v>853</v>
      </c>
      <c r="B363" s="23"/>
      <c r="C363" s="80">
        <v>0</v>
      </c>
      <c r="D363" s="80">
        <v>0</v>
      </c>
      <c r="E363" s="80">
        <v>0</v>
      </c>
      <c r="F363" s="80">
        <v>0</v>
      </c>
      <c r="G363" s="80">
        <v>0</v>
      </c>
      <c r="H363" s="80">
        <v>-64.605972635995229</v>
      </c>
      <c r="I363" s="80">
        <v>0</v>
      </c>
      <c r="J363" s="80">
        <v>9999</v>
      </c>
      <c r="K363" s="80">
        <v>9999</v>
      </c>
      <c r="L363" s="257">
        <v>0</v>
      </c>
      <c r="M363" s="80">
        <v>-0.96767050140727873</v>
      </c>
      <c r="N363" s="80">
        <v>0</v>
      </c>
      <c r="O363" s="80">
        <v>0</v>
      </c>
      <c r="P363" s="80">
        <v>0</v>
      </c>
      <c r="Q363" s="80">
        <v>0</v>
      </c>
      <c r="R363" s="80">
        <v>0</v>
      </c>
      <c r="S363" s="80">
        <v>0</v>
      </c>
      <c r="T363" s="80">
        <v>0</v>
      </c>
      <c r="U363" s="80">
        <v>0</v>
      </c>
      <c r="V363" s="80">
        <v>0</v>
      </c>
      <c r="W363" s="80">
        <v>0</v>
      </c>
      <c r="X363" s="80">
        <v>0</v>
      </c>
      <c r="Y363" s="80">
        <v>0</v>
      </c>
      <c r="Z363" s="80">
        <v>0</v>
      </c>
      <c r="AA363" s="80"/>
      <c r="AB363" s="80">
        <v>0</v>
      </c>
      <c r="AC363" s="80">
        <v>0</v>
      </c>
      <c r="AD363" s="80">
        <v>0</v>
      </c>
      <c r="AE363" s="80">
        <v>0</v>
      </c>
      <c r="AF363" s="80">
        <v>0</v>
      </c>
      <c r="AG363" s="80">
        <v>0</v>
      </c>
      <c r="AH363" s="80">
        <v>0</v>
      </c>
      <c r="AI363" s="80">
        <v>0</v>
      </c>
      <c r="AJ363" s="80">
        <v>0</v>
      </c>
      <c r="AK363" s="80">
        <v>0</v>
      </c>
      <c r="AL363" s="80">
        <v>0</v>
      </c>
      <c r="AM363" s="44">
        <v>0</v>
      </c>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44"/>
      <c r="BJ363" s="44"/>
      <c r="BK363" s="44"/>
      <c r="BL363" s="44"/>
      <c r="BM363" s="44"/>
      <c r="BN363" s="44"/>
      <c r="BO363" s="44"/>
      <c r="BP363" s="44"/>
      <c r="BQ363" s="44"/>
      <c r="BR363" s="44"/>
      <c r="BS363" s="44"/>
      <c r="BT363" s="44"/>
      <c r="BU363" s="44"/>
      <c r="BV363" s="44"/>
      <c r="BW363" s="44"/>
      <c r="BX363" s="44"/>
      <c r="BY363" s="44"/>
      <c r="BZ363" s="44"/>
      <c r="CA363" s="44"/>
      <c r="CB363" s="44"/>
      <c r="CC363" s="44"/>
      <c r="CD363" s="44"/>
      <c r="CE363" s="44"/>
      <c r="CF363" s="44"/>
      <c r="CG363" s="44"/>
      <c r="CH363" s="44"/>
      <c r="CI363" s="44"/>
      <c r="CJ363" s="44"/>
      <c r="CK363" s="44"/>
      <c r="CL363" s="44"/>
      <c r="CM363" s="44"/>
      <c r="CN363" s="44"/>
      <c r="CO363" s="44"/>
      <c r="CP363" s="44"/>
      <c r="CQ363" s="44"/>
      <c r="CR363" s="44"/>
      <c r="CS363" s="44"/>
      <c r="CT363" s="44"/>
      <c r="CU363" s="44"/>
      <c r="CV363" s="44"/>
      <c r="CW363" s="44"/>
      <c r="CX363" s="23"/>
      <c r="CY363" s="23"/>
      <c r="CZ363" s="23"/>
      <c r="DA363" s="23"/>
      <c r="DB363" s="23"/>
      <c r="DC363" s="23"/>
      <c r="DD363" s="23"/>
      <c r="DE363" s="23"/>
      <c r="DF363" s="23"/>
      <c r="DG363" s="23"/>
      <c r="DH363" s="23"/>
      <c r="DI363" s="23"/>
      <c r="DJ363" s="23"/>
      <c r="DK363" s="23"/>
      <c r="DL363" s="23"/>
      <c r="DM363" s="23"/>
      <c r="DN363" s="23"/>
      <c r="DO363" s="23"/>
      <c r="DP363" s="23"/>
      <c r="DQ363" s="23"/>
      <c r="DR363" s="23"/>
      <c r="DS363" s="23"/>
      <c r="DT363" s="23"/>
      <c r="DU363" s="23"/>
      <c r="DV363" s="23"/>
      <c r="DW363" s="23"/>
      <c r="DX363" s="23"/>
      <c r="DY363" s="23"/>
      <c r="DZ363" s="23"/>
      <c r="EA363" s="23"/>
    </row>
    <row r="364" spans="1:131">
      <c r="A364" s="23"/>
      <c r="B364" s="23"/>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44"/>
      <c r="BJ364" s="44"/>
      <c r="BK364" s="44"/>
      <c r="BL364" s="44"/>
      <c r="BM364" s="44"/>
      <c r="BN364" s="44"/>
      <c r="BO364" s="44"/>
      <c r="BP364" s="44"/>
      <c r="BQ364" s="44"/>
      <c r="BR364" s="44"/>
      <c r="BS364" s="44"/>
      <c r="BT364" s="44"/>
      <c r="BU364" s="44"/>
      <c r="BV364" s="44"/>
      <c r="BW364" s="44"/>
      <c r="BX364" s="44"/>
      <c r="BY364" s="44"/>
      <c r="BZ364" s="44"/>
      <c r="CA364" s="44"/>
      <c r="CB364" s="44"/>
      <c r="CC364" s="44"/>
      <c r="CD364" s="44"/>
      <c r="CE364" s="44"/>
      <c r="CF364" s="44"/>
      <c r="CG364" s="44"/>
      <c r="CH364" s="44"/>
      <c r="CI364" s="44"/>
      <c r="CJ364" s="44"/>
      <c r="CK364" s="44"/>
      <c r="CL364" s="44"/>
      <c r="CM364" s="44"/>
      <c r="CN364" s="44"/>
      <c r="CO364" s="44"/>
      <c r="CP364" s="44"/>
      <c r="CQ364" s="44"/>
      <c r="CR364" s="44"/>
      <c r="CS364" s="44"/>
      <c r="CT364" s="44"/>
      <c r="CU364" s="44"/>
      <c r="CV364" s="44"/>
      <c r="CW364" s="44"/>
      <c r="CX364" s="23"/>
      <c r="CY364" s="23"/>
      <c r="CZ364" s="23"/>
      <c r="DA364" s="23"/>
      <c r="DB364" s="23"/>
      <c r="DC364" s="23"/>
      <c r="DD364" s="23"/>
      <c r="DE364" s="23"/>
      <c r="DF364" s="23"/>
      <c r="DG364" s="23"/>
      <c r="DH364" s="23"/>
      <c r="DI364" s="23"/>
      <c r="DJ364" s="23"/>
      <c r="DK364" s="23"/>
      <c r="DL364" s="23"/>
      <c r="DM364" s="23"/>
      <c r="DN364" s="23"/>
      <c r="DO364" s="23"/>
      <c r="DP364" s="23"/>
      <c r="DQ364" s="23"/>
      <c r="DR364" s="23"/>
      <c r="DS364" s="23"/>
      <c r="DT364" s="23"/>
      <c r="DU364" s="23"/>
      <c r="DV364" s="23"/>
      <c r="DW364" s="23"/>
      <c r="DX364" s="23"/>
      <c r="DY364" s="23"/>
      <c r="DZ364" s="23"/>
      <c r="EA364" s="23"/>
    </row>
  </sheetData>
  <mergeCells count="3">
    <mergeCell ref="I6:N6"/>
    <mergeCell ref="O6:P6"/>
    <mergeCell ref="R6:T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sheetPr codeName="Sheet6"/>
  <dimension ref="A1:AD82"/>
  <sheetViews>
    <sheetView topLeftCell="K1" workbookViewId="0">
      <selection activeCell="R6" sqref="R6"/>
    </sheetView>
  </sheetViews>
  <sheetFormatPr defaultRowHeight="12.75"/>
  <cols>
    <col min="1" max="1" width="60.85546875" customWidth="1"/>
    <col min="2" max="2" width="27.140625" customWidth="1"/>
    <col min="3" max="3" width="47.85546875" customWidth="1"/>
    <col min="4" max="4" width="47.5703125" customWidth="1"/>
    <col min="5" max="5" width="45.140625" customWidth="1"/>
    <col min="7" max="8" width="9.7109375" customWidth="1"/>
    <col min="10" max="10" width="15.85546875" customWidth="1"/>
    <col min="11" max="11" width="6.85546875" customWidth="1"/>
    <col min="12" max="12" width="13.140625" customWidth="1"/>
    <col min="13" max="13" width="26.28515625" customWidth="1"/>
    <col min="14" max="14" width="33.28515625" customWidth="1"/>
    <col min="15" max="15" width="11.28515625" customWidth="1"/>
    <col min="16" max="16" width="13.28515625" customWidth="1"/>
    <col min="17" max="17" width="11.7109375" customWidth="1"/>
    <col min="18" max="18" width="10.28515625" customWidth="1"/>
    <col min="19" max="19" width="11.140625" customWidth="1"/>
    <col min="20" max="20" width="13" customWidth="1"/>
    <col min="21" max="21" width="12.5703125" customWidth="1"/>
    <col min="22" max="22" width="15.42578125" customWidth="1"/>
    <col min="23" max="23" width="12.42578125" customWidth="1"/>
    <col min="24" max="24" width="11.7109375" customWidth="1"/>
    <col min="25" max="25" width="8.7109375" customWidth="1"/>
    <col min="26" max="27" width="13.28515625" customWidth="1"/>
    <col min="28" max="28" width="10.28515625" customWidth="1"/>
    <col min="29" max="29" width="11.7109375" customWidth="1"/>
    <col min="30" max="30" width="12.140625" customWidth="1"/>
  </cols>
  <sheetData>
    <row r="1" spans="1:30" ht="15.75">
      <c r="A1" s="55" t="s">
        <v>52</v>
      </c>
    </row>
    <row r="2" spans="1:30">
      <c r="A2" t="str">
        <f>'7PSourceSummary'!D2</f>
        <v>Lighting Controls Interior</v>
      </c>
    </row>
    <row r="4" spans="1:30">
      <c r="S4" s="336" t="s">
        <v>538</v>
      </c>
      <c r="T4" s="337">
        <v>0.7</v>
      </c>
      <c r="U4" s="340" t="s">
        <v>976</v>
      </c>
    </row>
    <row r="5" spans="1:30">
      <c r="S5" s="336" t="s">
        <v>539</v>
      </c>
      <c r="T5" s="337">
        <v>0.3</v>
      </c>
    </row>
    <row r="6" spans="1:30" ht="15">
      <c r="J6" s="240" t="s">
        <v>540</v>
      </c>
      <c r="K6" s="240" t="s">
        <v>541</v>
      </c>
      <c r="X6" s="246" t="s">
        <v>560</v>
      </c>
    </row>
    <row r="9" spans="1:30" ht="15">
      <c r="M9" s="240" t="s">
        <v>540</v>
      </c>
      <c r="N9" s="240" t="s">
        <v>541</v>
      </c>
    </row>
    <row r="10" spans="1:30" ht="51">
      <c r="A10" s="53" t="s">
        <v>23</v>
      </c>
      <c r="B10" s="53" t="s">
        <v>51</v>
      </c>
      <c r="C10" s="51" t="s">
        <v>50</v>
      </c>
      <c r="D10" s="54" t="s">
        <v>49</v>
      </c>
      <c r="E10" s="53" t="s">
        <v>15</v>
      </c>
      <c r="F10" s="53"/>
      <c r="G10" s="53"/>
      <c r="H10" s="54"/>
      <c r="J10" s="53" t="s">
        <v>47</v>
      </c>
      <c r="K10" s="53" t="s">
        <v>46</v>
      </c>
      <c r="L10" s="53" t="s">
        <v>45</v>
      </c>
      <c r="M10" s="241" t="s">
        <v>540</v>
      </c>
      <c r="N10" s="241" t="s">
        <v>541</v>
      </c>
      <c r="O10" s="53" t="s">
        <v>48</v>
      </c>
      <c r="P10" s="52" t="s">
        <v>561</v>
      </c>
      <c r="Q10" s="52" t="s">
        <v>557</v>
      </c>
      <c r="R10" s="52" t="s">
        <v>558</v>
      </c>
      <c r="S10" s="52" t="s">
        <v>781</v>
      </c>
      <c r="T10" s="52" t="s">
        <v>956</v>
      </c>
      <c r="U10" s="52" t="s">
        <v>559</v>
      </c>
      <c r="V10" s="52" t="s">
        <v>560</v>
      </c>
      <c r="W10" s="52" t="s">
        <v>204</v>
      </c>
      <c r="X10" s="52"/>
      <c r="Y10" s="52"/>
      <c r="Z10" s="52"/>
      <c r="AA10" s="52"/>
      <c r="AB10" s="52" t="s">
        <v>44</v>
      </c>
      <c r="AC10" s="52" t="s">
        <v>43</v>
      </c>
      <c r="AD10" s="51" t="s">
        <v>11</v>
      </c>
    </row>
    <row r="11" spans="1:30">
      <c r="A11" s="49" t="str">
        <f>CONCATENATE(B11,"-",O11,"-",J11,"-",K11)</f>
        <v>Lighting Controls Interior-Unitary-Large Off-New</v>
      </c>
      <c r="B11" s="239" t="s">
        <v>537</v>
      </c>
      <c r="C11" s="49" t="str">
        <f t="shared" ref="C11:C42" si="0">CONCATENATE(D11,"-",O11)</f>
        <v>Lighting Controls Interior-New-Large Off-Unitary</v>
      </c>
      <c r="D11" s="49" t="str">
        <f t="shared" ref="D11:D42" si="1">CONCATENATE(B11,"-",K11,"-",J11)</f>
        <v>Lighting Controls Interior-New-Large Off</v>
      </c>
      <c r="E11" s="49" t="str">
        <f t="shared" ref="E11:E42" si="2">CONCATENATE(B11,"-",K11)</f>
        <v>Lighting Controls Interior-New</v>
      </c>
      <c r="G11" s="49"/>
      <c r="H11" s="49"/>
      <c r="J11" s="49" t="s">
        <v>42</v>
      </c>
      <c r="K11" s="49" t="s">
        <v>41</v>
      </c>
      <c r="L11" s="48" t="str">
        <f ca="1">VLOOKUP(E11,[1]!STOCK,MATCH(J11,[1]!BLDGTYPE,0),FALSE)</f>
        <v>POST2013</v>
      </c>
      <c r="M11" s="242" t="str">
        <f>INDEX('[4]Lists&amp;Tables'!$BB$4:$BB$22,MATCH(J11,'[4]Lists&amp;Tables'!$BA$4:$BA$22,0),MATCH(M$9,'[4]Lists&amp;Tables'!$BB$3,0))</f>
        <v>C-LOff-Lgt-LPD Int-All-All-C</v>
      </c>
      <c r="N11" s="242" t="s">
        <v>542</v>
      </c>
      <c r="O11" s="50" t="s">
        <v>538</v>
      </c>
      <c r="P11">
        <v>15</v>
      </c>
      <c r="Q11" s="243">
        <f ca="1">VLOOKUP(CONCATENATE(O11,"kWh"),LookupNew,MATCH(J11,[1]!BLDGTYPE,0),FALSE)</f>
        <v>0.4</v>
      </c>
      <c r="R11" s="244">
        <f ca="1">VLOOKUP(CONCATENATE(O11,"Cost"),LookupNew,MATCH(J11,[1]!BLDGTYPE,0),FALSE)</f>
        <v>0.34107502876871904</v>
      </c>
      <c r="S11">
        <f>VLOOKUP(O11,$S$4:$T$5,2,FALSE)</f>
        <v>0.7</v>
      </c>
      <c r="T11" s="243">
        <f ca="1">Q11*U11</f>
        <v>0.4263686745298631</v>
      </c>
      <c r="U11" s="165">
        <f>'[5]Lists&amp;Tables'!AP4</f>
        <v>1.0659216863246577</v>
      </c>
      <c r="V11" s="245">
        <f>'[5]Lists&amp;Tables'!AQ4</f>
        <v>-8.1887999999999996E-3</v>
      </c>
      <c r="W11" s="324">
        <f ca="1">VLOOKUP(E11,[1]TURN!TURN,MATCH(J11,[1]!BLDGTYPE,0),FALSE)</f>
        <v>0</v>
      </c>
      <c r="AB11" s="247">
        <f ca="1">Q11*V11</f>
        <v>-3.2755200000000001E-3</v>
      </c>
    </row>
    <row r="12" spans="1:30">
      <c r="A12" s="49" t="str">
        <f t="shared" ref="A12:A75" si="3">CONCATENATE(B12,"-",O12,"-",J12,"-",K12)</f>
        <v>Lighting Controls Interior-Unitary-Medium Off-New</v>
      </c>
      <c r="B12" s="239" t="s">
        <v>537</v>
      </c>
      <c r="C12" s="49" t="str">
        <f t="shared" si="0"/>
        <v>Lighting Controls Interior-New-Medium Off-Unitary</v>
      </c>
      <c r="D12" s="49" t="str">
        <f t="shared" si="1"/>
        <v>Lighting Controls Interior-New-Medium Off</v>
      </c>
      <c r="E12" s="49" t="str">
        <f t="shared" si="2"/>
        <v>Lighting Controls Interior-New</v>
      </c>
      <c r="J12" t="s">
        <v>503</v>
      </c>
      <c r="K12" s="49" t="s">
        <v>41</v>
      </c>
      <c r="L12" s="48" t="str">
        <f ca="1">VLOOKUP(E12,[1]!STOCK,MATCH(J12,[1]!BLDGTYPE,0),FALSE)</f>
        <v>POST2013</v>
      </c>
      <c r="M12" s="242" t="str">
        <f>INDEX('[4]Lists&amp;Tables'!$BB$4:$BB$22,MATCH(J12,'[4]Lists&amp;Tables'!$BA$4:$BA$22,0),MATCH(M$9,'[4]Lists&amp;Tables'!$BB$3,0))</f>
        <v>C-LOff-Lgt-LPD Int-All-All-C</v>
      </c>
      <c r="N12" t="s">
        <v>542</v>
      </c>
      <c r="O12" s="50" t="s">
        <v>538</v>
      </c>
      <c r="P12">
        <v>15</v>
      </c>
      <c r="Q12" s="243">
        <f ca="1">VLOOKUP(CONCATENATE(O12,"kWh"),LookupNew,MATCH(J12,[1]!BLDGTYPE,0),FALSE)</f>
        <v>0.35</v>
      </c>
      <c r="R12" s="244">
        <f ca="1">VLOOKUP(CONCATENATE(O12,"Cost"),LookupNew,MATCH(J12,[1]!BLDGTYPE,0),FALSE)</f>
        <v>0.34107502876871904</v>
      </c>
      <c r="S12">
        <f t="shared" ref="S12:S75" si="4">VLOOKUP(O12,$S$4:$T$5,2,FALSE)</f>
        <v>0.7</v>
      </c>
      <c r="T12" s="243">
        <f t="shared" ref="T12:T75" ca="1" si="5">Q12*U12</f>
        <v>0.37816641300661713</v>
      </c>
      <c r="U12" s="165">
        <f>'[5]Lists&amp;Tables'!AP5</f>
        <v>1.0804754657331919</v>
      </c>
      <c r="V12" s="245">
        <f>'[5]Lists&amp;Tables'!AQ5</f>
        <v>-8.1887999999999996E-3</v>
      </c>
      <c r="W12" s="324">
        <f ca="1">VLOOKUP(E12,[1]TURN!TURN,MATCH(J12,[1]!BLDGTYPE,0),FALSE)</f>
        <v>0</v>
      </c>
      <c r="AB12" s="247">
        <f t="shared" ref="AB12:AB75" ca="1" si="6">Q12*V12</f>
        <v>-2.8660799999999996E-3</v>
      </c>
    </row>
    <row r="13" spans="1:30">
      <c r="A13" s="49" t="str">
        <f t="shared" si="3"/>
        <v>Lighting Controls Interior-Unitary-Small Off-New</v>
      </c>
      <c r="B13" s="239" t="s">
        <v>537</v>
      </c>
      <c r="C13" s="49" t="str">
        <f t="shared" si="0"/>
        <v>Lighting Controls Interior-New-Small Off-Unitary</v>
      </c>
      <c r="D13" s="49" t="str">
        <f t="shared" si="1"/>
        <v>Lighting Controls Interior-New-Small Off</v>
      </c>
      <c r="E13" s="49" t="str">
        <f t="shared" si="2"/>
        <v>Lighting Controls Interior-New</v>
      </c>
      <c r="J13" t="s">
        <v>504</v>
      </c>
      <c r="K13" s="49" t="s">
        <v>41</v>
      </c>
      <c r="L13" s="48" t="str">
        <f ca="1">VLOOKUP(E13,[1]!STOCK,MATCH(J13,[1]!BLDGTYPE,0),FALSE)</f>
        <v>POST2013</v>
      </c>
      <c r="M13" s="242" t="str">
        <f>INDEX('[4]Lists&amp;Tables'!$BB$4:$BB$22,MATCH(J13,'[4]Lists&amp;Tables'!$BA$4:$BA$22,0),MATCH(M$9,'[4]Lists&amp;Tables'!$BB$3,0))</f>
        <v>C-SOff-Lgt-LPD Int-All-All-C</v>
      </c>
      <c r="N13" t="s">
        <v>543</v>
      </c>
      <c r="O13" s="50" t="s">
        <v>538</v>
      </c>
      <c r="P13">
        <v>15</v>
      </c>
      <c r="Q13" s="243">
        <f ca="1">VLOOKUP(CONCATENATE(O13,"kWh"),LookupNew,MATCH(J13,[1]!BLDGTYPE,0),FALSE)</f>
        <v>0.35</v>
      </c>
      <c r="R13" s="244">
        <f ca="1">VLOOKUP(CONCATENATE(O13,"Cost"),LookupNew,MATCH(J13,[1]!BLDGTYPE,0),FALSE)</f>
        <v>0.34107502876871904</v>
      </c>
      <c r="S13">
        <f t="shared" si="4"/>
        <v>0.7</v>
      </c>
      <c r="T13" s="243">
        <f t="shared" ca="1" si="5"/>
        <v>0.36883038713767446</v>
      </c>
      <c r="U13" s="165">
        <f>'[5]Lists&amp;Tables'!AP6</f>
        <v>1.0538011061076413</v>
      </c>
      <c r="V13" s="245">
        <f>'[5]Lists&amp;Tables'!AQ6</f>
        <v>-2.1381866666666666E-2</v>
      </c>
      <c r="W13" s="324">
        <f ca="1">VLOOKUP(E13,[1]TURN!TURN,MATCH(J13,[1]!BLDGTYPE,0),FALSE)</f>
        <v>0</v>
      </c>
      <c r="AB13" s="247">
        <f t="shared" ca="1" si="6"/>
        <v>-7.4836533333333321E-3</v>
      </c>
    </row>
    <row r="14" spans="1:30">
      <c r="A14" s="49" t="str">
        <f t="shared" si="3"/>
        <v>Lighting Controls Interior-Unitary-Xlarge Ret-New</v>
      </c>
      <c r="B14" s="239" t="s">
        <v>537</v>
      </c>
      <c r="C14" s="49" t="str">
        <f t="shared" si="0"/>
        <v>Lighting Controls Interior-New-Xlarge Ret-Unitary</v>
      </c>
      <c r="D14" s="49" t="str">
        <f t="shared" si="1"/>
        <v>Lighting Controls Interior-New-Xlarge Ret</v>
      </c>
      <c r="E14" s="49" t="str">
        <f t="shared" si="2"/>
        <v>Lighting Controls Interior-New</v>
      </c>
      <c r="J14" t="s">
        <v>509</v>
      </c>
      <c r="K14" s="49" t="s">
        <v>41</v>
      </c>
      <c r="L14" s="48" t="str">
        <f ca="1">VLOOKUP(E14,[1]!STOCK,MATCH(J14,[1]!BLDGTYPE,0),FALSE)</f>
        <v>POST2013</v>
      </c>
      <c r="M14" s="242" t="str">
        <f>INDEX('[4]Lists&amp;Tables'!$BB$4:$BB$22,MATCH(J14,'[4]Lists&amp;Tables'!$BA$4:$BA$22,0),MATCH(M$9,'[4]Lists&amp;Tables'!$BB$3,0))</f>
        <v>C-Ret-Lgt-LPD Int-All-All-C</v>
      </c>
      <c r="N14" t="s">
        <v>544</v>
      </c>
      <c r="O14" s="50" t="s">
        <v>538</v>
      </c>
      <c r="P14">
        <v>15</v>
      </c>
      <c r="Q14" s="243">
        <f ca="1">VLOOKUP(CONCATENATE(O14,"kWh"),LookupNew,MATCH(J14,[1]!BLDGTYPE,0),FALSE)</f>
        <v>0</v>
      </c>
      <c r="R14" s="244">
        <f ca="1">VLOOKUP(CONCATENATE(O14,"Cost"),LookupNew,MATCH(J14,[1]!BLDGTYPE,0),FALSE)</f>
        <v>0</v>
      </c>
      <c r="S14">
        <f t="shared" si="4"/>
        <v>0.7</v>
      </c>
      <c r="T14" s="243">
        <f t="shared" ca="1" si="5"/>
        <v>0</v>
      </c>
      <c r="U14" s="165">
        <f>'[5]Lists&amp;Tables'!AP7</f>
        <v>0.97757926357393488</v>
      </c>
      <c r="V14" s="245">
        <f>'[5]Lists&amp;Tables'!AQ7</f>
        <v>-1.50128E-2</v>
      </c>
      <c r="W14" s="324">
        <f ca="1">VLOOKUP(E14,[1]TURN!TURN,MATCH(J14,[1]!BLDGTYPE,0),FALSE)</f>
        <v>0</v>
      </c>
      <c r="AB14" s="247">
        <f t="shared" ca="1" si="6"/>
        <v>0</v>
      </c>
    </row>
    <row r="15" spans="1:30">
      <c r="A15" s="49" t="str">
        <f t="shared" si="3"/>
        <v>Lighting Controls Interior-Unitary-Large Ret-New</v>
      </c>
      <c r="B15" s="239" t="s">
        <v>537</v>
      </c>
      <c r="C15" s="49" t="str">
        <f t="shared" si="0"/>
        <v>Lighting Controls Interior-New-Large Ret-Unitary</v>
      </c>
      <c r="D15" s="49" t="str">
        <f t="shared" si="1"/>
        <v>Lighting Controls Interior-New-Large Ret</v>
      </c>
      <c r="E15" s="49" t="str">
        <f t="shared" si="2"/>
        <v>Lighting Controls Interior-New</v>
      </c>
      <c r="J15" t="s">
        <v>510</v>
      </c>
      <c r="K15" s="49" t="s">
        <v>41</v>
      </c>
      <c r="L15" s="48" t="str">
        <f ca="1">VLOOKUP(E15,[1]!STOCK,MATCH(J15,[1]!BLDGTYPE,0),FALSE)</f>
        <v>POST2013</v>
      </c>
      <c r="M15" s="242" t="str">
        <f>INDEX('[4]Lists&amp;Tables'!$BB$4:$BB$22,MATCH(J15,'[4]Lists&amp;Tables'!$BA$4:$BA$22,0),MATCH(M$9,'[4]Lists&amp;Tables'!$BB$3,0))</f>
        <v>C-Ret-Lgt-LPD Int-All-All-C</v>
      </c>
      <c r="N15" t="s">
        <v>544</v>
      </c>
      <c r="O15" s="50" t="s">
        <v>538</v>
      </c>
      <c r="P15">
        <v>15</v>
      </c>
      <c r="Q15" s="243">
        <f ca="1">VLOOKUP(CONCATENATE(O15,"kWh"),LookupNew,MATCH(J15,[1]!BLDGTYPE,0),FALSE)</f>
        <v>0</v>
      </c>
      <c r="R15" s="244">
        <f ca="1">VLOOKUP(CONCATENATE(O15,"Cost"),LookupNew,MATCH(J15,[1]!BLDGTYPE,0),FALSE)</f>
        <v>0</v>
      </c>
      <c r="S15">
        <f t="shared" si="4"/>
        <v>0.7</v>
      </c>
      <c r="T15" s="243">
        <f t="shared" ca="1" si="5"/>
        <v>0</v>
      </c>
      <c r="U15" s="165">
        <f>'[5]Lists&amp;Tables'!AP8</f>
        <v>0.82894127262281558</v>
      </c>
      <c r="V15" s="245">
        <f>'[5]Lists&amp;Tables'!AQ8</f>
        <v>-1.9562133333333332E-2</v>
      </c>
      <c r="W15" s="324">
        <f ca="1">VLOOKUP(E15,[1]TURN!TURN,MATCH(J15,[1]!BLDGTYPE,0),FALSE)</f>
        <v>0</v>
      </c>
      <c r="AB15" s="247">
        <f t="shared" ca="1" si="6"/>
        <v>0</v>
      </c>
    </row>
    <row r="16" spans="1:30">
      <c r="A16" s="49" t="str">
        <f t="shared" si="3"/>
        <v>Lighting Controls Interior-Unitary-Medium Ret-New</v>
      </c>
      <c r="B16" s="239" t="s">
        <v>537</v>
      </c>
      <c r="C16" s="49" t="str">
        <f t="shared" si="0"/>
        <v>Lighting Controls Interior-New-Medium Ret-Unitary</v>
      </c>
      <c r="D16" s="49" t="str">
        <f t="shared" si="1"/>
        <v>Lighting Controls Interior-New-Medium Ret</v>
      </c>
      <c r="E16" s="49" t="str">
        <f t="shared" si="2"/>
        <v>Lighting Controls Interior-New</v>
      </c>
      <c r="J16" t="s">
        <v>511</v>
      </c>
      <c r="K16" s="49" t="s">
        <v>41</v>
      </c>
      <c r="L16" s="48" t="str">
        <f ca="1">VLOOKUP(E16,[1]!STOCK,MATCH(J16,[1]!BLDGTYPE,0),FALSE)</f>
        <v>POST2013</v>
      </c>
      <c r="M16" s="242" t="str">
        <f>INDEX('[4]Lists&amp;Tables'!$BB$4:$BB$22,MATCH(J16,'[4]Lists&amp;Tables'!$BA$4:$BA$22,0),MATCH(M$9,'[4]Lists&amp;Tables'!$BB$3,0))</f>
        <v>C-Ret-Lgt-LPD Int-All-All-C</v>
      </c>
      <c r="N16" t="s">
        <v>544</v>
      </c>
      <c r="O16" s="50" t="s">
        <v>538</v>
      </c>
      <c r="P16">
        <v>15</v>
      </c>
      <c r="Q16" s="243">
        <f ca="1">VLOOKUP(CONCATENATE(O16,"kWh"),LookupNew,MATCH(J16,[1]!BLDGTYPE,0),FALSE)</f>
        <v>0</v>
      </c>
      <c r="R16" s="244">
        <f ca="1">VLOOKUP(CONCATENATE(O16,"Cost"),LookupNew,MATCH(J16,[1]!BLDGTYPE,0),FALSE)</f>
        <v>0</v>
      </c>
      <c r="S16">
        <f t="shared" si="4"/>
        <v>0.7</v>
      </c>
      <c r="T16" s="243">
        <f t="shared" ca="1" si="5"/>
        <v>0</v>
      </c>
      <c r="U16" s="165">
        <f>'[5]Lists&amp;Tables'!AP9</f>
        <v>0.8715651907801627</v>
      </c>
      <c r="V16" s="245">
        <f>'[5]Lists&amp;Tables'!AQ9</f>
        <v>-1.7742399999999998E-2</v>
      </c>
      <c r="W16" s="324">
        <f ca="1">VLOOKUP(E16,[1]TURN!TURN,MATCH(J16,[1]!BLDGTYPE,0),FALSE)</f>
        <v>0</v>
      </c>
      <c r="AB16" s="247">
        <f t="shared" ca="1" si="6"/>
        <v>0</v>
      </c>
    </row>
    <row r="17" spans="1:28">
      <c r="A17" s="49" t="str">
        <f t="shared" si="3"/>
        <v>Lighting Controls Interior-Unitary-Small Ret-New</v>
      </c>
      <c r="B17" s="239" t="s">
        <v>537</v>
      </c>
      <c r="C17" s="49" t="str">
        <f t="shared" si="0"/>
        <v>Lighting Controls Interior-New-Small Ret-Unitary</v>
      </c>
      <c r="D17" s="49" t="str">
        <f t="shared" si="1"/>
        <v>Lighting Controls Interior-New-Small Ret</v>
      </c>
      <c r="E17" s="49" t="str">
        <f t="shared" si="2"/>
        <v>Lighting Controls Interior-New</v>
      </c>
      <c r="J17" t="s">
        <v>512</v>
      </c>
      <c r="K17" s="49" t="s">
        <v>41</v>
      </c>
      <c r="L17" s="48" t="str">
        <f ca="1">VLOOKUP(E17,[1]!STOCK,MATCH(J17,[1]!BLDGTYPE,0),FALSE)</f>
        <v>POST2013</v>
      </c>
      <c r="M17" s="242" t="str">
        <f>INDEX('[4]Lists&amp;Tables'!$BB$4:$BB$22,MATCH(J17,'[4]Lists&amp;Tables'!$BA$4:$BA$22,0),MATCH(M$9,'[4]Lists&amp;Tables'!$BB$3,0))</f>
        <v>C-Ret-Lgt-LPD Int-All-All-C</v>
      </c>
      <c r="N17" t="s">
        <v>544</v>
      </c>
      <c r="O17" s="50" t="s">
        <v>538</v>
      </c>
      <c r="P17">
        <v>15</v>
      </c>
      <c r="Q17" s="243">
        <f ca="1">VLOOKUP(CONCATENATE(O17,"kWh"),LookupNew,MATCH(J17,[1]!BLDGTYPE,0),FALSE)</f>
        <v>0</v>
      </c>
      <c r="R17" s="244">
        <f ca="1">VLOOKUP(CONCATENATE(O17,"Cost"),LookupNew,MATCH(J17,[1]!BLDGTYPE,0),FALSE)</f>
        <v>0</v>
      </c>
      <c r="S17">
        <f t="shared" si="4"/>
        <v>0.7</v>
      </c>
      <c r="T17" s="243">
        <f t="shared" ca="1" si="5"/>
        <v>0</v>
      </c>
      <c r="U17" s="165">
        <f>'[5]Lists&amp;Tables'!AP10</f>
        <v>0.96151554870691303</v>
      </c>
      <c r="V17" s="245">
        <f>'[5]Lists&amp;Tables'!AQ10</f>
        <v>-1.4102933333333333E-2</v>
      </c>
      <c r="W17" s="324">
        <f ca="1">VLOOKUP(E17,[1]TURN!TURN,MATCH(J17,[1]!BLDGTYPE,0),FALSE)</f>
        <v>0</v>
      </c>
      <c r="AB17" s="247">
        <f t="shared" ca="1" si="6"/>
        <v>0</v>
      </c>
    </row>
    <row r="18" spans="1:28">
      <c r="A18" s="49" t="str">
        <f t="shared" si="3"/>
        <v>Lighting Controls Interior-Unitary-School K-12-New</v>
      </c>
      <c r="B18" s="239" t="s">
        <v>537</v>
      </c>
      <c r="C18" s="49" t="str">
        <f t="shared" si="0"/>
        <v>Lighting Controls Interior-New-School K-12-Unitary</v>
      </c>
      <c r="D18" s="49" t="str">
        <f t="shared" si="1"/>
        <v>Lighting Controls Interior-New-School K-12</v>
      </c>
      <c r="E18" s="49" t="str">
        <f t="shared" si="2"/>
        <v>Lighting Controls Interior-New</v>
      </c>
      <c r="J18" t="s">
        <v>291</v>
      </c>
      <c r="K18" s="49" t="s">
        <v>41</v>
      </c>
      <c r="L18" s="48" t="str">
        <f ca="1">VLOOKUP(E18,[1]!STOCK,MATCH(J18,[1]!BLDGTYPE,0),FALSE)</f>
        <v>POST2013</v>
      </c>
      <c r="M18" s="242" t="str">
        <f>INDEX('[4]Lists&amp;Tables'!$BB$4:$BB$22,MATCH(J18,'[4]Lists&amp;Tables'!$BA$4:$BA$22,0),MATCH(M$9,'[4]Lists&amp;Tables'!$BB$3,0))</f>
        <v>C-K12-Lgt-LPD Int-All-All-C</v>
      </c>
      <c r="N18" t="s">
        <v>545</v>
      </c>
      <c r="O18" s="50" t="s">
        <v>538</v>
      </c>
      <c r="P18">
        <v>15</v>
      </c>
      <c r="Q18" s="243">
        <f ca="1">VLOOKUP(CONCATENATE(O18,"kWh"),LookupNew,MATCH(J18,[1]!BLDGTYPE,0),FALSE)</f>
        <v>0.3</v>
      </c>
      <c r="R18" s="244">
        <f ca="1">VLOOKUP(CONCATENATE(O18,"Cost"),LookupNew,MATCH(J18,[1]!BLDGTYPE,0),FALSE)</f>
        <v>0.34107502876871904</v>
      </c>
      <c r="S18">
        <f t="shared" si="4"/>
        <v>0.7</v>
      </c>
      <c r="T18" s="243">
        <f t="shared" ca="1" si="5"/>
        <v>0.27216811163396021</v>
      </c>
      <c r="U18" s="165">
        <f>'[5]Lists&amp;Tables'!AP11</f>
        <v>0.90722703877986732</v>
      </c>
      <c r="V18" s="245">
        <f>'[5]Lists&amp;Tables'!AQ11</f>
        <v>-2.18368E-2</v>
      </c>
      <c r="W18" s="324">
        <f ca="1">VLOOKUP(E18,[1]TURN!TURN,MATCH(J18,[1]!BLDGTYPE,0),FALSE)</f>
        <v>0</v>
      </c>
      <c r="AB18" s="247">
        <f t="shared" ca="1" si="6"/>
        <v>-6.5510400000000002E-3</v>
      </c>
    </row>
    <row r="19" spans="1:28">
      <c r="A19" s="49" t="str">
        <f t="shared" si="3"/>
        <v>Lighting Controls Interior-Unitary-University-New</v>
      </c>
      <c r="B19" s="239" t="s">
        <v>537</v>
      </c>
      <c r="C19" s="49" t="str">
        <f t="shared" si="0"/>
        <v>Lighting Controls Interior-New-University-Unitary</v>
      </c>
      <c r="D19" s="49" t="str">
        <f t="shared" si="1"/>
        <v>Lighting Controls Interior-New-University</v>
      </c>
      <c r="E19" s="49" t="str">
        <f t="shared" si="2"/>
        <v>Lighting Controls Interior-New</v>
      </c>
      <c r="J19" t="s">
        <v>505</v>
      </c>
      <c r="K19" s="49" t="s">
        <v>41</v>
      </c>
      <c r="L19" s="48" t="str">
        <f ca="1">VLOOKUP(E19,[1]!STOCK,MATCH(J19,[1]!BLDGTYPE,0),FALSE)</f>
        <v>POST2013</v>
      </c>
      <c r="M19" s="242" t="str">
        <f>INDEX('[4]Lists&amp;Tables'!$BB$4:$BB$22,MATCH(J19,'[4]Lists&amp;Tables'!$BA$4:$BA$22,0),MATCH(M$9,'[4]Lists&amp;Tables'!$BB$3,0))</f>
        <v>C-Unv-Lgt-LPD Int-All-All-C</v>
      </c>
      <c r="N19" t="s">
        <v>546</v>
      </c>
      <c r="O19" s="50" t="s">
        <v>538</v>
      </c>
      <c r="P19">
        <v>15</v>
      </c>
      <c r="Q19" s="243">
        <f ca="1">VLOOKUP(CONCATENATE(O19,"kWh"),LookupNew,MATCH(J19,[1]!BLDGTYPE,0),FALSE)</f>
        <v>0.3</v>
      </c>
      <c r="R19" s="244">
        <f ca="1">VLOOKUP(CONCATENATE(O19,"Cost"),LookupNew,MATCH(J19,[1]!BLDGTYPE,0),FALSE)</f>
        <v>0.34107502876871904</v>
      </c>
      <c r="S19">
        <f t="shared" si="4"/>
        <v>0.7</v>
      </c>
      <c r="T19" s="243">
        <f t="shared" ca="1" si="5"/>
        <v>0.30450920729709635</v>
      </c>
      <c r="U19" s="165">
        <f>'[5]Lists&amp;Tables'!AP12</f>
        <v>1.0150306909903213</v>
      </c>
      <c r="V19" s="245">
        <f>'[5]Lists&amp;Tables'!AQ12</f>
        <v>-2.1381866666666666E-2</v>
      </c>
      <c r="W19" s="324">
        <f ca="1">VLOOKUP(E19,[1]TURN!TURN,MATCH(J19,[1]!BLDGTYPE,0),FALSE)</f>
        <v>0</v>
      </c>
      <c r="AB19" s="247">
        <f t="shared" ca="1" si="6"/>
        <v>-6.4145599999999997E-3</v>
      </c>
    </row>
    <row r="20" spans="1:28">
      <c r="A20" s="49" t="str">
        <f t="shared" si="3"/>
        <v>Lighting Controls Interior-Unitary-Warehouse-New</v>
      </c>
      <c r="B20" s="239" t="s">
        <v>537</v>
      </c>
      <c r="C20" s="49" t="str">
        <f t="shared" si="0"/>
        <v>Lighting Controls Interior-New-Warehouse-Unitary</v>
      </c>
      <c r="D20" s="49" t="str">
        <f t="shared" si="1"/>
        <v>Lighting Controls Interior-New-Warehouse</v>
      </c>
      <c r="E20" s="49" t="str">
        <f t="shared" si="2"/>
        <v>Lighting Controls Interior-New</v>
      </c>
      <c r="J20" t="s">
        <v>292</v>
      </c>
      <c r="K20" s="49" t="s">
        <v>41</v>
      </c>
      <c r="L20" s="48" t="str">
        <f ca="1">VLOOKUP(E20,[1]!STOCK,MATCH(J20,[1]!BLDGTYPE,0),FALSE)</f>
        <v>POST2013</v>
      </c>
      <c r="M20" s="242" t="str">
        <f>INDEX('[4]Lists&amp;Tables'!$BB$4:$BB$22,MATCH(J20,'[4]Lists&amp;Tables'!$BA$4:$BA$22,0),MATCH(M$9,'[4]Lists&amp;Tables'!$BB$3,0))</f>
        <v>C-War-Lgt-LPD Int-All-All-C</v>
      </c>
      <c r="N20" t="s">
        <v>547</v>
      </c>
      <c r="O20" s="50" t="s">
        <v>538</v>
      </c>
      <c r="P20">
        <v>15</v>
      </c>
      <c r="Q20" s="243">
        <f ca="1">VLOOKUP(CONCATENATE(O20,"kWh"),LookupNew,MATCH(J20,[1]!BLDGTYPE,0),FALSE)</f>
        <v>0.18</v>
      </c>
      <c r="R20" s="244">
        <f ca="1">VLOOKUP(CONCATENATE(O20,"Cost"),LookupNew,MATCH(J20,[1]!BLDGTYPE,0),FALSE)</f>
        <v>0.15897585527520172</v>
      </c>
      <c r="S20">
        <f t="shared" si="4"/>
        <v>0.7</v>
      </c>
      <c r="T20" s="243">
        <f t="shared" ca="1" si="5"/>
        <v>0.13527619316994194</v>
      </c>
      <c r="U20" s="165">
        <f>'[5]Lists&amp;Tables'!AP13</f>
        <v>0.7515344064996774</v>
      </c>
      <c r="V20" s="245">
        <f>'[5]Lists&amp;Tables'!AQ13</f>
        <v>-1.7742399999999998E-2</v>
      </c>
      <c r="W20" s="324">
        <f ca="1">VLOOKUP(E20,[1]TURN!TURN,MATCH(J20,[1]!BLDGTYPE,0),FALSE)</f>
        <v>0</v>
      </c>
      <c r="AB20" s="247">
        <f t="shared" ca="1" si="6"/>
        <v>-3.1936319999999996E-3</v>
      </c>
    </row>
    <row r="21" spans="1:28">
      <c r="A21" s="49" t="str">
        <f t="shared" si="3"/>
        <v>Lighting Controls Interior-Unitary-Supermarket-New</v>
      </c>
      <c r="B21" s="239" t="s">
        <v>537</v>
      </c>
      <c r="C21" s="49" t="str">
        <f t="shared" si="0"/>
        <v>Lighting Controls Interior-New-Supermarket-Unitary</v>
      </c>
      <c r="D21" s="49" t="str">
        <f t="shared" si="1"/>
        <v>Lighting Controls Interior-New-Supermarket</v>
      </c>
      <c r="E21" s="49" t="str">
        <f t="shared" si="2"/>
        <v>Lighting Controls Interior-New</v>
      </c>
      <c r="J21" t="s">
        <v>506</v>
      </c>
      <c r="K21" s="49" t="s">
        <v>41</v>
      </c>
      <c r="L21" s="48" t="str">
        <f ca="1">VLOOKUP(E21,[1]!STOCK,MATCH(J21,[1]!BLDGTYPE,0),FALSE)</f>
        <v>POST2013</v>
      </c>
      <c r="M21" s="242" t="str">
        <f>INDEX('[4]Lists&amp;Tables'!$BB$4:$BB$22,MATCH(J21,'[4]Lists&amp;Tables'!$BA$4:$BA$22,0),MATCH(M$9,'[4]Lists&amp;Tables'!$BB$3,0))</f>
        <v>C-Gro-Lgt-LPD Int-All-All-C</v>
      </c>
      <c r="N21" t="s">
        <v>548</v>
      </c>
      <c r="O21" s="50" t="s">
        <v>538</v>
      </c>
      <c r="P21">
        <v>15</v>
      </c>
      <c r="Q21" s="243">
        <f ca="1">VLOOKUP(CONCATENATE(O21,"kWh"),LookupNew,MATCH(J21,[1]!BLDGTYPE,0),FALSE)</f>
        <v>0</v>
      </c>
      <c r="R21" s="244">
        <f ca="1">VLOOKUP(CONCATENATE(O21,"Cost"),LookupNew,MATCH(J21,[1]!BLDGTYPE,0),FALSE)</f>
        <v>0</v>
      </c>
      <c r="S21">
        <f t="shared" si="4"/>
        <v>0.7</v>
      </c>
      <c r="T21" s="243">
        <f t="shared" ca="1" si="5"/>
        <v>0</v>
      </c>
      <c r="U21" s="165">
        <f>'[5]Lists&amp;Tables'!AP14</f>
        <v>1.0417938720629913</v>
      </c>
      <c r="V21" s="245">
        <f>'[5]Lists&amp;Tables'!AQ14</f>
        <v>-1.0008533333333333E-2</v>
      </c>
      <c r="W21" s="324">
        <f ca="1">VLOOKUP(E21,[1]TURN!TURN,MATCH(J21,[1]!BLDGTYPE,0),FALSE)</f>
        <v>0</v>
      </c>
      <c r="AB21" s="247">
        <f t="shared" ca="1" si="6"/>
        <v>0</v>
      </c>
    </row>
    <row r="22" spans="1:28">
      <c r="A22" s="49" t="str">
        <f t="shared" si="3"/>
        <v>Lighting Controls Interior-Unitary-MiniMart-New</v>
      </c>
      <c r="B22" s="239" t="s">
        <v>537</v>
      </c>
      <c r="C22" s="49" t="str">
        <f t="shared" si="0"/>
        <v>Lighting Controls Interior-New-MiniMart-Unitary</v>
      </c>
      <c r="D22" s="49" t="str">
        <f t="shared" si="1"/>
        <v>Lighting Controls Interior-New-MiniMart</v>
      </c>
      <c r="E22" s="49" t="str">
        <f t="shared" si="2"/>
        <v>Lighting Controls Interior-New</v>
      </c>
      <c r="J22" t="s">
        <v>507</v>
      </c>
      <c r="K22" s="49" t="s">
        <v>41</v>
      </c>
      <c r="L22" s="48" t="str">
        <f ca="1">VLOOKUP(E22,[1]!STOCK,MATCH(J22,[1]!BLDGTYPE,0),FALSE)</f>
        <v>POST2013</v>
      </c>
      <c r="M22" s="242" t="str">
        <f>INDEX('[4]Lists&amp;Tables'!$BB$4:$BB$22,MATCH(J22,'[4]Lists&amp;Tables'!$BA$4:$BA$22,0),MATCH(M$9,'[4]Lists&amp;Tables'!$BB$3,0))</f>
        <v>C-Gro-Lgt-LPD Int-All-All-C</v>
      </c>
      <c r="N22" t="s">
        <v>548</v>
      </c>
      <c r="O22" s="50" t="s">
        <v>538</v>
      </c>
      <c r="P22">
        <v>15</v>
      </c>
      <c r="Q22" s="243">
        <f ca="1">VLOOKUP(CONCATENATE(O22,"kWh"),LookupNew,MATCH(J22,[1]!BLDGTYPE,0),FALSE)</f>
        <v>0</v>
      </c>
      <c r="R22" s="244">
        <f ca="1">VLOOKUP(CONCATENATE(O22,"Cost"),LookupNew,MATCH(J22,[1]!BLDGTYPE,0),FALSE)</f>
        <v>0</v>
      </c>
      <c r="S22">
        <f t="shared" si="4"/>
        <v>0.7</v>
      </c>
      <c r="T22" s="243">
        <f t="shared" ca="1" si="5"/>
        <v>0</v>
      </c>
      <c r="U22" s="165">
        <f>'[5]Lists&amp;Tables'!AP15</f>
        <v>1.0805008357447128</v>
      </c>
      <c r="V22" s="245">
        <f>'[5]Lists&amp;Tables'!AQ15</f>
        <v>-1.7742399999999998E-2</v>
      </c>
      <c r="W22" s="324">
        <f ca="1">VLOOKUP(E22,[1]TURN!TURN,MATCH(J22,[1]!BLDGTYPE,0),FALSE)</f>
        <v>0</v>
      </c>
      <c r="AB22" s="247">
        <f t="shared" ca="1" si="6"/>
        <v>0</v>
      </c>
    </row>
    <row r="23" spans="1:28">
      <c r="A23" s="49" t="str">
        <f t="shared" si="3"/>
        <v>Lighting Controls Interior-Unitary-Restaurant-New</v>
      </c>
      <c r="B23" s="239" t="s">
        <v>537</v>
      </c>
      <c r="C23" s="49" t="str">
        <f t="shared" si="0"/>
        <v>Lighting Controls Interior-New-Restaurant-Unitary</v>
      </c>
      <c r="D23" s="49" t="str">
        <f t="shared" si="1"/>
        <v>Lighting Controls Interior-New-Restaurant</v>
      </c>
      <c r="E23" s="49" t="str">
        <f t="shared" si="2"/>
        <v>Lighting Controls Interior-New</v>
      </c>
      <c r="J23" t="s">
        <v>289</v>
      </c>
      <c r="K23" s="49" t="s">
        <v>41</v>
      </c>
      <c r="L23" s="48" t="str">
        <f ca="1">VLOOKUP(E23,[1]!STOCK,MATCH(J23,[1]!BLDGTYPE,0),FALSE)</f>
        <v>POST2013</v>
      </c>
      <c r="M23" s="242" t="str">
        <f>INDEX('[4]Lists&amp;Tables'!$BB$4:$BB$22,MATCH(J23,'[4]Lists&amp;Tables'!$BA$4:$BA$22,0),MATCH(M$9,'[4]Lists&amp;Tables'!$BB$3,0))</f>
        <v>C-Res-Lgt-LPD Int-All-All-C</v>
      </c>
      <c r="N23" t="s">
        <v>549</v>
      </c>
      <c r="O23" s="50" t="s">
        <v>538</v>
      </c>
      <c r="P23">
        <v>15</v>
      </c>
      <c r="Q23" s="243">
        <f ca="1">VLOOKUP(CONCATENATE(O23,"kWh"),LookupNew,MATCH(J23,[1]!BLDGTYPE,0),FALSE)</f>
        <v>0</v>
      </c>
      <c r="R23" s="244">
        <f ca="1">VLOOKUP(CONCATENATE(O23,"Cost"),LookupNew,MATCH(J23,[1]!BLDGTYPE,0),FALSE)</f>
        <v>0</v>
      </c>
      <c r="S23">
        <f t="shared" si="4"/>
        <v>0.7</v>
      </c>
      <c r="T23" s="243">
        <f t="shared" ca="1" si="5"/>
        <v>0</v>
      </c>
      <c r="U23" s="165">
        <f>'[5]Lists&amp;Tables'!AP16</f>
        <v>0.92073401596975291</v>
      </c>
      <c r="V23" s="245">
        <f>'[5]Lists&amp;Tables'!AQ16</f>
        <v>-2.6841066666666667E-2</v>
      </c>
      <c r="W23" s="324">
        <f ca="1">VLOOKUP(E23,[1]TURN!TURN,MATCH(J23,[1]!BLDGTYPE,0),FALSE)</f>
        <v>0</v>
      </c>
      <c r="AB23" s="247">
        <f t="shared" ca="1" si="6"/>
        <v>0</v>
      </c>
    </row>
    <row r="24" spans="1:28">
      <c r="A24" s="49" t="str">
        <f t="shared" si="3"/>
        <v>Lighting Controls Interior-Unitary-Lodging-New</v>
      </c>
      <c r="B24" s="239" t="s">
        <v>537</v>
      </c>
      <c r="C24" s="49" t="str">
        <f t="shared" si="0"/>
        <v>Lighting Controls Interior-New-Lodging-Unitary</v>
      </c>
      <c r="D24" s="49" t="str">
        <f t="shared" si="1"/>
        <v>Lighting Controls Interior-New-Lodging</v>
      </c>
      <c r="E24" s="49" t="str">
        <f t="shared" si="2"/>
        <v>Lighting Controls Interior-New</v>
      </c>
      <c r="J24" t="s">
        <v>285</v>
      </c>
      <c r="K24" s="49" t="s">
        <v>41</v>
      </c>
      <c r="L24" s="48" t="str">
        <f ca="1">VLOOKUP(E24,[1]!STOCK,MATCH(J24,[1]!BLDGTYPE,0),FALSE)</f>
        <v>POST2013</v>
      </c>
      <c r="M24" s="242" t="str">
        <f>INDEX('[4]Lists&amp;Tables'!$BB$4:$BB$22,MATCH(J24,'[4]Lists&amp;Tables'!$BA$4:$BA$22,0),MATCH(M$9,'[4]Lists&amp;Tables'!$BB$3,0))</f>
        <v>C-Lod-Lgt-LPD Int-All-All-C</v>
      </c>
      <c r="N24" t="s">
        <v>550</v>
      </c>
      <c r="O24" s="50" t="s">
        <v>538</v>
      </c>
      <c r="P24">
        <v>15</v>
      </c>
      <c r="Q24" s="243">
        <f ca="1">VLOOKUP(CONCATENATE(O24,"kWh"),LookupNew,MATCH(J24,[1]!BLDGTYPE,0),FALSE)</f>
        <v>0</v>
      </c>
      <c r="R24" s="244">
        <f ca="1">VLOOKUP(CONCATENATE(O24,"Cost"),LookupNew,MATCH(J24,[1]!BLDGTYPE,0),FALSE)</f>
        <v>0</v>
      </c>
      <c r="S24">
        <f t="shared" si="4"/>
        <v>0.7</v>
      </c>
      <c r="T24" s="243">
        <f t="shared" ca="1" si="5"/>
        <v>0</v>
      </c>
      <c r="U24" s="165">
        <f>'[5]Lists&amp;Tables'!AP17</f>
        <v>0.91364191185321664</v>
      </c>
      <c r="V24" s="245">
        <f>'[5]Lists&amp;Tables'!AQ17</f>
        <v>-1.8197333333333333E-2</v>
      </c>
      <c r="W24" s="324">
        <f ca="1">VLOOKUP(E24,[1]TURN!TURN,MATCH(J24,[1]!BLDGTYPE,0),FALSE)</f>
        <v>0</v>
      </c>
      <c r="AB24" s="247">
        <f t="shared" ca="1" si="6"/>
        <v>0</v>
      </c>
    </row>
    <row r="25" spans="1:28">
      <c r="A25" s="49" t="str">
        <f t="shared" si="3"/>
        <v>Lighting Controls Interior-Unitary-Hospital-New</v>
      </c>
      <c r="B25" s="239" t="s">
        <v>537</v>
      </c>
      <c r="C25" s="49" t="str">
        <f t="shared" si="0"/>
        <v>Lighting Controls Interior-New-Hospital-Unitary</v>
      </c>
      <c r="D25" s="49" t="str">
        <f t="shared" si="1"/>
        <v>Lighting Controls Interior-New-Hospital</v>
      </c>
      <c r="E25" s="49" t="str">
        <f t="shared" si="2"/>
        <v>Lighting Controls Interior-New</v>
      </c>
      <c r="J25" t="s">
        <v>508</v>
      </c>
      <c r="K25" s="49" t="s">
        <v>41</v>
      </c>
      <c r="L25" s="48" t="str">
        <f ca="1">VLOOKUP(E25,[1]!STOCK,MATCH(J25,[1]!BLDGTYPE,0),FALSE)</f>
        <v>POST2013</v>
      </c>
      <c r="M25" s="242" t="str">
        <f>INDEX('[4]Lists&amp;Tables'!$BB$4:$BB$22,MATCH(J25,'[4]Lists&amp;Tables'!$BA$4:$BA$22,0),MATCH(M$9,'[4]Lists&amp;Tables'!$BB$3,0))</f>
        <v>C-Hos-Lgt-LPD Int-All-All-C</v>
      </c>
      <c r="N25" t="s">
        <v>551</v>
      </c>
      <c r="O25" s="50" t="s">
        <v>538</v>
      </c>
      <c r="P25">
        <v>15</v>
      </c>
      <c r="Q25" s="243">
        <f ca="1">VLOOKUP(CONCATENATE(O25,"kWh"),LookupNew,MATCH(J25,[1]!BLDGTYPE,0),FALSE)</f>
        <v>0</v>
      </c>
      <c r="R25" s="244">
        <f ca="1">VLOOKUP(CONCATENATE(O25,"Cost"),LookupNew,MATCH(J25,[1]!BLDGTYPE,0),FALSE)</f>
        <v>0</v>
      </c>
      <c r="S25">
        <f t="shared" si="4"/>
        <v>0.7</v>
      </c>
      <c r="T25" s="243">
        <f t="shared" ca="1" si="5"/>
        <v>0</v>
      </c>
      <c r="U25" s="165">
        <f>'[5]Lists&amp;Tables'!AP18</f>
        <v>0.82969226907044291</v>
      </c>
      <c r="V25" s="245">
        <f>'[5]Lists&amp;Tables'!AQ18</f>
        <v>-3.2755199999999998E-2</v>
      </c>
      <c r="W25" s="324">
        <f ca="1">VLOOKUP(E25,[1]TURN!TURN,MATCH(J25,[1]!BLDGTYPE,0),FALSE)</f>
        <v>0</v>
      </c>
      <c r="AB25" s="247">
        <f t="shared" ca="1" si="6"/>
        <v>0</v>
      </c>
    </row>
    <row r="26" spans="1:28">
      <c r="A26" s="49" t="str">
        <f t="shared" si="3"/>
        <v>Lighting Controls Interior-Unitary-Residential Care-New</v>
      </c>
      <c r="B26" s="239" t="s">
        <v>537</v>
      </c>
      <c r="C26" s="49" t="str">
        <f t="shared" si="0"/>
        <v>Lighting Controls Interior-New-Residential Care-Unitary</v>
      </c>
      <c r="D26" s="49" t="str">
        <f t="shared" si="1"/>
        <v>Lighting Controls Interior-New-Residential Care</v>
      </c>
      <c r="E26" s="49" t="str">
        <f t="shared" si="2"/>
        <v>Lighting Controls Interior-New</v>
      </c>
      <c r="J26" t="s">
        <v>288</v>
      </c>
      <c r="K26" s="49" t="s">
        <v>41</v>
      </c>
      <c r="L26" s="48" t="str">
        <f ca="1">VLOOKUP(E26,[1]!STOCK,MATCH(J26,[1]!BLDGTYPE,0),FALSE)</f>
        <v>POST2013</v>
      </c>
      <c r="M26" s="242" t="str">
        <f>INDEX('[4]Lists&amp;Tables'!$BB$4:$BB$22,MATCH(J26,'[4]Lists&amp;Tables'!$BA$4:$BA$22,0),MATCH(M$9,'[4]Lists&amp;Tables'!$BB$3,0))</f>
        <v>C-Hos-Lgt-LPD Int-All-All-C</v>
      </c>
      <c r="N26" t="s">
        <v>551</v>
      </c>
      <c r="O26" s="50" t="s">
        <v>538</v>
      </c>
      <c r="P26">
        <v>15</v>
      </c>
      <c r="Q26" s="243">
        <f ca="1">VLOOKUP(CONCATENATE(O26,"kWh"),LookupNew,MATCH(J26,[1]!BLDGTYPE,0),FALSE)</f>
        <v>0</v>
      </c>
      <c r="R26" s="244">
        <f ca="1">VLOOKUP(CONCATENATE(O26,"Cost"),LookupNew,MATCH(J26,[1]!BLDGTYPE,0),FALSE)</f>
        <v>0</v>
      </c>
      <c r="S26">
        <f t="shared" si="4"/>
        <v>0.7</v>
      </c>
      <c r="T26" s="243">
        <f t="shared" ca="1" si="5"/>
        <v>0</v>
      </c>
      <c r="U26" s="165">
        <f>'[5]Lists&amp;Tables'!AP19</f>
        <v>1.0435981578612779</v>
      </c>
      <c r="V26" s="245">
        <f>'[5]Lists&amp;Tables'!AQ19</f>
        <v>-1.8197333333333333E-2</v>
      </c>
      <c r="W26" s="324">
        <f ca="1">VLOOKUP(E26,[1]TURN!TURN,MATCH(J26,[1]!BLDGTYPE,0),FALSE)</f>
        <v>0</v>
      </c>
      <c r="AB26" s="247">
        <f t="shared" ca="1" si="6"/>
        <v>0</v>
      </c>
    </row>
    <row r="27" spans="1:28">
      <c r="A27" s="49" t="str">
        <f t="shared" si="3"/>
        <v>Lighting Controls Interior-Unitary-Assembly-New</v>
      </c>
      <c r="B27" s="239" t="s">
        <v>537</v>
      </c>
      <c r="C27" s="49" t="str">
        <f t="shared" si="0"/>
        <v>Lighting Controls Interior-New-Assembly-Unitary</v>
      </c>
      <c r="D27" s="49" t="str">
        <f t="shared" si="1"/>
        <v>Lighting Controls Interior-New-Assembly</v>
      </c>
      <c r="E27" s="49" t="str">
        <f t="shared" si="2"/>
        <v>Lighting Controls Interior-New</v>
      </c>
      <c r="J27" t="s">
        <v>283</v>
      </c>
      <c r="K27" s="49" t="s">
        <v>41</v>
      </c>
      <c r="L27" s="48" t="str">
        <f ca="1">VLOOKUP(E27,[1]!STOCK,MATCH(J27,[1]!BLDGTYPE,0),FALSE)</f>
        <v>POST2013</v>
      </c>
      <c r="M27" s="242" t="str">
        <f>INDEX('[4]Lists&amp;Tables'!$BB$4:$BB$22,MATCH(J27,'[4]Lists&amp;Tables'!$BA$4:$BA$22,0),MATCH(M$9,'[4]Lists&amp;Tables'!$BB$3,0))</f>
        <v>C-Oth-Lgt-LPD Int-All-All-C</v>
      </c>
      <c r="N27" t="s">
        <v>552</v>
      </c>
      <c r="O27" s="50" t="s">
        <v>538</v>
      </c>
      <c r="P27">
        <v>15</v>
      </c>
      <c r="Q27" s="243">
        <f ca="1">VLOOKUP(CONCATENATE(O27,"kWh"),LookupNew,MATCH(J27,[1]!BLDGTYPE,0),FALSE)</f>
        <v>0</v>
      </c>
      <c r="R27" s="244">
        <f ca="1">VLOOKUP(CONCATENATE(O27,"Cost"),LookupNew,MATCH(J27,[1]!BLDGTYPE,0),FALSE)</f>
        <v>0</v>
      </c>
      <c r="S27">
        <f t="shared" si="4"/>
        <v>0.7</v>
      </c>
      <c r="T27" s="243">
        <f t="shared" ca="1" si="5"/>
        <v>0</v>
      </c>
      <c r="U27" s="165">
        <f>'[5]Lists&amp;Tables'!AP20</f>
        <v>1.0820314279369219</v>
      </c>
      <c r="V27" s="245">
        <f>'[5]Lists&amp;Tables'!AQ20</f>
        <v>-8.1887999999999996E-3</v>
      </c>
      <c r="W27" s="324">
        <f ca="1">VLOOKUP(E27,[1]TURN!TURN,MATCH(J27,[1]!BLDGTYPE,0),FALSE)</f>
        <v>0</v>
      </c>
      <c r="AB27" s="247">
        <f t="shared" ca="1" si="6"/>
        <v>0</v>
      </c>
    </row>
    <row r="28" spans="1:28">
      <c r="A28" s="49" t="str">
        <f t="shared" si="3"/>
        <v>Lighting Controls Interior-Unitary-Other-New</v>
      </c>
      <c r="B28" s="239" t="s">
        <v>537</v>
      </c>
      <c r="C28" s="49" t="str">
        <f t="shared" si="0"/>
        <v>Lighting Controls Interior-New-Other-Unitary</v>
      </c>
      <c r="D28" s="49" t="str">
        <f t="shared" si="1"/>
        <v>Lighting Controls Interior-New-Other</v>
      </c>
      <c r="E28" s="49" t="str">
        <f t="shared" si="2"/>
        <v>Lighting Controls Interior-New</v>
      </c>
      <c r="J28" t="s">
        <v>287</v>
      </c>
      <c r="K28" s="49" t="s">
        <v>41</v>
      </c>
      <c r="L28" s="48" t="str">
        <f ca="1">VLOOKUP(E28,[1]!STOCK,MATCH(J28,[1]!BLDGTYPE,0),FALSE)</f>
        <v>POST2013</v>
      </c>
      <c r="M28" s="242" t="str">
        <f>INDEX('[4]Lists&amp;Tables'!$BB$4:$BB$22,MATCH(J28,'[4]Lists&amp;Tables'!$BA$4:$BA$22,0),MATCH(M$9,'[4]Lists&amp;Tables'!$BB$3,0))</f>
        <v>C-Oth-Lgt-LPD Int-All-All-C</v>
      </c>
      <c r="N28" t="s">
        <v>552</v>
      </c>
      <c r="O28" s="50" t="s">
        <v>538</v>
      </c>
      <c r="P28">
        <v>15</v>
      </c>
      <c r="Q28" s="243">
        <f ca="1">VLOOKUP(CONCATENATE(O28,"kWh"),LookupNew,MATCH(J28,[1]!BLDGTYPE,0),FALSE)</f>
        <v>0.35</v>
      </c>
      <c r="R28" s="244">
        <f ca="1">VLOOKUP(CONCATENATE(O28,"Cost"),LookupNew,MATCH(J28,[1]!BLDGTYPE,0),FALSE)</f>
        <v>0.34107502876871904</v>
      </c>
      <c r="S28">
        <f t="shared" si="4"/>
        <v>0.7</v>
      </c>
      <c r="T28" s="243">
        <f t="shared" ca="1" si="5"/>
        <v>0.37307259021363015</v>
      </c>
      <c r="U28" s="165">
        <f>U11</f>
        <v>1.0659216863246577</v>
      </c>
      <c r="V28" s="245">
        <f>V11</f>
        <v>-8.1887999999999996E-3</v>
      </c>
      <c r="W28" s="324">
        <f ca="1">VLOOKUP(E28,[1]TURN!TURN,MATCH(J28,[1]!BLDGTYPE,0),FALSE)</f>
        <v>0</v>
      </c>
      <c r="AB28" s="247">
        <f t="shared" ca="1" si="6"/>
        <v>-2.8660799999999996E-3</v>
      </c>
    </row>
    <row r="29" spans="1:28">
      <c r="A29" s="49" t="str">
        <f t="shared" si="3"/>
        <v>Lighting Controls Interior-Integrated-Large Off-New</v>
      </c>
      <c r="B29" s="239" t="s">
        <v>537</v>
      </c>
      <c r="C29" s="49" t="str">
        <f t="shared" si="0"/>
        <v>Lighting Controls Interior-New-Large Off-Integrated</v>
      </c>
      <c r="D29" s="49" t="str">
        <f t="shared" si="1"/>
        <v>Lighting Controls Interior-New-Large Off</v>
      </c>
      <c r="E29" s="49" t="str">
        <f t="shared" si="2"/>
        <v>Lighting Controls Interior-New</v>
      </c>
      <c r="J29" s="49" t="s">
        <v>42</v>
      </c>
      <c r="K29" s="49" t="s">
        <v>41</v>
      </c>
      <c r="L29" s="48" t="str">
        <f ca="1">VLOOKUP(E29,[1]!STOCK,MATCH(J29,[1]!BLDGTYPE,0),FALSE)</f>
        <v>POST2013</v>
      </c>
      <c r="M29" s="242" t="str">
        <f>INDEX('[4]Lists&amp;Tables'!$BB$4:$BB$22,MATCH(J29,'[4]Lists&amp;Tables'!$BA$4:$BA$22,0),MATCH(M$9,'[4]Lists&amp;Tables'!$BB$3,0))</f>
        <v>C-LOff-Lgt-LPD Int-All-All-C</v>
      </c>
      <c r="N29" s="242" t="s">
        <v>542</v>
      </c>
      <c r="O29" s="50" t="s">
        <v>539</v>
      </c>
      <c r="P29">
        <v>15</v>
      </c>
      <c r="Q29" s="243">
        <f ca="1">VLOOKUP(CONCATENATE(O29,"kWh"),LookupNew,MATCH(J29,[1]!BLDGTYPE,0),FALSE)</f>
        <v>0.55999999999999994</v>
      </c>
      <c r="R29" s="244">
        <f ca="1">VLOOKUP(CONCATENATE(O29,"Cost"),LookupNew,MATCH(J29,[1]!BLDGTYPE,0),FALSE)</f>
        <v>0.56277379746838629</v>
      </c>
      <c r="S29">
        <f t="shared" si="4"/>
        <v>0.3</v>
      </c>
      <c r="T29" s="243">
        <f t="shared" ca="1" si="5"/>
        <v>0.60506626081058734</v>
      </c>
      <c r="U29" s="165">
        <f t="shared" ref="U29:V29" si="7">U12</f>
        <v>1.0804754657331919</v>
      </c>
      <c r="V29" s="245">
        <f t="shared" si="7"/>
        <v>-8.1887999999999996E-3</v>
      </c>
      <c r="W29" s="324">
        <f ca="1">VLOOKUP(E29,[1]TURN!TURN,MATCH(J29,[1]!BLDGTYPE,0),FALSE)</f>
        <v>0</v>
      </c>
      <c r="AB29" s="247">
        <f t="shared" ca="1" si="6"/>
        <v>-4.585727999999999E-3</v>
      </c>
    </row>
    <row r="30" spans="1:28">
      <c r="A30" s="49" t="str">
        <f t="shared" si="3"/>
        <v>Lighting Controls Interior-Integrated-Medium Off-New</v>
      </c>
      <c r="B30" s="239" t="s">
        <v>537</v>
      </c>
      <c r="C30" s="49" t="str">
        <f t="shared" si="0"/>
        <v>Lighting Controls Interior-New-Medium Off-Integrated</v>
      </c>
      <c r="D30" s="49" t="str">
        <f t="shared" si="1"/>
        <v>Lighting Controls Interior-New-Medium Off</v>
      </c>
      <c r="E30" s="49" t="str">
        <f t="shared" si="2"/>
        <v>Lighting Controls Interior-New</v>
      </c>
      <c r="J30" t="s">
        <v>503</v>
      </c>
      <c r="K30" s="49" t="s">
        <v>41</v>
      </c>
      <c r="L30" s="48" t="str">
        <f ca="1">VLOOKUP(E30,[1]!STOCK,MATCH(J30,[1]!BLDGTYPE,0),FALSE)</f>
        <v>POST2013</v>
      </c>
      <c r="M30" s="242" t="str">
        <f>INDEX('[4]Lists&amp;Tables'!$BB$4:$BB$22,MATCH(J30,'[4]Lists&amp;Tables'!$BA$4:$BA$22,0),MATCH(M$9,'[4]Lists&amp;Tables'!$BB$3,0))</f>
        <v>C-LOff-Lgt-LPD Int-All-All-C</v>
      </c>
      <c r="N30" t="s">
        <v>542</v>
      </c>
      <c r="O30" s="50" t="s">
        <v>539</v>
      </c>
      <c r="P30">
        <v>15</v>
      </c>
      <c r="Q30" s="243">
        <f ca="1">VLOOKUP(CONCATENATE(O30,"kWh"),LookupNew,MATCH(J30,[1]!BLDGTYPE,0),FALSE)</f>
        <v>0.48999999999999994</v>
      </c>
      <c r="R30" s="244">
        <f ca="1">VLOOKUP(CONCATENATE(O30,"Cost"),LookupNew,MATCH(J30,[1]!BLDGTYPE,0),FALSE)</f>
        <v>0.56277379746838629</v>
      </c>
      <c r="S30">
        <f t="shared" si="4"/>
        <v>0.3</v>
      </c>
      <c r="T30" s="243">
        <f t="shared" ca="1" si="5"/>
        <v>0.51636254199274423</v>
      </c>
      <c r="U30" s="165">
        <f t="shared" ref="U30:V30" si="8">U13</f>
        <v>1.0538011061076413</v>
      </c>
      <c r="V30" s="245">
        <f t="shared" si="8"/>
        <v>-2.1381866666666666E-2</v>
      </c>
      <c r="W30" s="324">
        <f ca="1">VLOOKUP(E30,[1]TURN!TURN,MATCH(J30,[1]!BLDGTYPE,0),FALSE)</f>
        <v>0</v>
      </c>
      <c r="AB30" s="247">
        <f t="shared" ca="1" si="6"/>
        <v>-1.0477114666666665E-2</v>
      </c>
    </row>
    <row r="31" spans="1:28">
      <c r="A31" s="49" t="str">
        <f t="shared" si="3"/>
        <v>Lighting Controls Interior-Integrated-Small Off-New</v>
      </c>
      <c r="B31" s="239" t="s">
        <v>537</v>
      </c>
      <c r="C31" s="49" t="str">
        <f t="shared" si="0"/>
        <v>Lighting Controls Interior-New-Small Off-Integrated</v>
      </c>
      <c r="D31" s="49" t="str">
        <f t="shared" si="1"/>
        <v>Lighting Controls Interior-New-Small Off</v>
      </c>
      <c r="E31" s="49" t="str">
        <f t="shared" si="2"/>
        <v>Lighting Controls Interior-New</v>
      </c>
      <c r="J31" t="s">
        <v>504</v>
      </c>
      <c r="K31" s="49" t="s">
        <v>41</v>
      </c>
      <c r="L31" s="48" t="str">
        <f ca="1">VLOOKUP(E31,[1]!STOCK,MATCH(J31,[1]!BLDGTYPE,0),FALSE)</f>
        <v>POST2013</v>
      </c>
      <c r="M31" s="242" t="str">
        <f>INDEX('[4]Lists&amp;Tables'!$BB$4:$BB$22,MATCH(J31,'[4]Lists&amp;Tables'!$BA$4:$BA$22,0),MATCH(M$9,'[4]Lists&amp;Tables'!$BB$3,0))</f>
        <v>C-SOff-Lgt-LPD Int-All-All-C</v>
      </c>
      <c r="N31" t="s">
        <v>543</v>
      </c>
      <c r="O31" s="50" t="s">
        <v>539</v>
      </c>
      <c r="P31">
        <v>15</v>
      </c>
      <c r="Q31" s="243">
        <f ca="1">VLOOKUP(CONCATENATE(O31,"kWh"),LookupNew,MATCH(J31,[1]!BLDGTYPE,0),FALSE)</f>
        <v>0.48999999999999994</v>
      </c>
      <c r="R31" s="244">
        <f ca="1">VLOOKUP(CONCATENATE(O31,"Cost"),LookupNew,MATCH(J31,[1]!BLDGTYPE,0),FALSE)</f>
        <v>0.56277379746838629</v>
      </c>
      <c r="S31">
        <f t="shared" si="4"/>
        <v>0.3</v>
      </c>
      <c r="T31" s="243">
        <f t="shared" ca="1" si="5"/>
        <v>0.47901383915122803</v>
      </c>
      <c r="U31" s="165">
        <f t="shared" ref="U31:V31" si="9">U14</f>
        <v>0.97757926357393488</v>
      </c>
      <c r="V31" s="245">
        <f t="shared" si="9"/>
        <v>-1.50128E-2</v>
      </c>
      <c r="W31" s="324">
        <f ca="1">VLOOKUP(E31,[1]TURN!TURN,MATCH(J31,[1]!BLDGTYPE,0),FALSE)</f>
        <v>0</v>
      </c>
      <c r="AB31" s="247">
        <f t="shared" ca="1" si="6"/>
        <v>-7.3562719999999988E-3</v>
      </c>
    </row>
    <row r="32" spans="1:28">
      <c r="A32" s="49" t="str">
        <f t="shared" si="3"/>
        <v>Lighting Controls Interior-Integrated-Xlarge Ret-New</v>
      </c>
      <c r="B32" s="239" t="s">
        <v>537</v>
      </c>
      <c r="C32" s="49" t="str">
        <f t="shared" si="0"/>
        <v>Lighting Controls Interior-New-Xlarge Ret-Integrated</v>
      </c>
      <c r="D32" s="49" t="str">
        <f t="shared" si="1"/>
        <v>Lighting Controls Interior-New-Xlarge Ret</v>
      </c>
      <c r="E32" s="49" t="str">
        <f t="shared" si="2"/>
        <v>Lighting Controls Interior-New</v>
      </c>
      <c r="J32" t="s">
        <v>509</v>
      </c>
      <c r="K32" s="49" t="s">
        <v>41</v>
      </c>
      <c r="L32" s="48" t="str">
        <f ca="1">VLOOKUP(E32,[1]!STOCK,MATCH(J32,[1]!BLDGTYPE,0),FALSE)</f>
        <v>POST2013</v>
      </c>
      <c r="M32" s="242" t="str">
        <f>INDEX('[4]Lists&amp;Tables'!$BB$4:$BB$22,MATCH(J32,'[4]Lists&amp;Tables'!$BA$4:$BA$22,0),MATCH(M$9,'[4]Lists&amp;Tables'!$BB$3,0))</f>
        <v>C-Ret-Lgt-LPD Int-All-All-C</v>
      </c>
      <c r="N32" t="s">
        <v>544</v>
      </c>
      <c r="O32" s="50" t="s">
        <v>539</v>
      </c>
      <c r="P32">
        <v>15</v>
      </c>
      <c r="Q32" s="243">
        <f ca="1">VLOOKUP(CONCATENATE(O32,"kWh"),LookupNew,MATCH(J32,[1]!BLDGTYPE,0),FALSE)</f>
        <v>0</v>
      </c>
      <c r="R32" s="244">
        <f ca="1">VLOOKUP(CONCATENATE(O32,"Cost"),LookupNew,MATCH(J32,[1]!BLDGTYPE,0),FALSE)</f>
        <v>0</v>
      </c>
      <c r="S32">
        <f t="shared" si="4"/>
        <v>0.3</v>
      </c>
      <c r="T32" s="243">
        <f t="shared" ca="1" si="5"/>
        <v>0</v>
      </c>
      <c r="U32" s="165">
        <f t="shared" ref="U32:V32" si="10">U15</f>
        <v>0.82894127262281558</v>
      </c>
      <c r="V32" s="245">
        <f t="shared" si="10"/>
        <v>-1.9562133333333332E-2</v>
      </c>
      <c r="W32" s="324">
        <f ca="1">VLOOKUP(E32,[1]TURN!TURN,MATCH(J32,[1]!BLDGTYPE,0),FALSE)</f>
        <v>0</v>
      </c>
      <c r="AB32" s="247">
        <f t="shared" ca="1" si="6"/>
        <v>0</v>
      </c>
    </row>
    <row r="33" spans="1:28">
      <c r="A33" s="49" t="str">
        <f t="shared" si="3"/>
        <v>Lighting Controls Interior-Integrated-Large Ret-New</v>
      </c>
      <c r="B33" s="239" t="s">
        <v>537</v>
      </c>
      <c r="C33" s="49" t="str">
        <f t="shared" si="0"/>
        <v>Lighting Controls Interior-New-Large Ret-Integrated</v>
      </c>
      <c r="D33" s="49" t="str">
        <f t="shared" si="1"/>
        <v>Lighting Controls Interior-New-Large Ret</v>
      </c>
      <c r="E33" s="49" t="str">
        <f t="shared" si="2"/>
        <v>Lighting Controls Interior-New</v>
      </c>
      <c r="J33" t="s">
        <v>510</v>
      </c>
      <c r="K33" s="49" t="s">
        <v>41</v>
      </c>
      <c r="L33" s="48" t="str">
        <f ca="1">VLOOKUP(E33,[1]!STOCK,MATCH(J33,[1]!BLDGTYPE,0),FALSE)</f>
        <v>POST2013</v>
      </c>
      <c r="M33" s="242" t="str">
        <f>INDEX('[4]Lists&amp;Tables'!$BB$4:$BB$22,MATCH(J33,'[4]Lists&amp;Tables'!$BA$4:$BA$22,0),MATCH(M$9,'[4]Lists&amp;Tables'!$BB$3,0))</f>
        <v>C-Ret-Lgt-LPD Int-All-All-C</v>
      </c>
      <c r="N33" t="s">
        <v>544</v>
      </c>
      <c r="O33" s="50" t="s">
        <v>539</v>
      </c>
      <c r="P33">
        <v>15</v>
      </c>
      <c r="Q33" s="243">
        <f ca="1">VLOOKUP(CONCATENATE(O33,"kWh"),LookupNew,MATCH(J33,[1]!BLDGTYPE,0),FALSE)</f>
        <v>0</v>
      </c>
      <c r="R33" s="244">
        <f ca="1">VLOOKUP(CONCATENATE(O33,"Cost"),LookupNew,MATCH(J33,[1]!BLDGTYPE,0),FALSE)</f>
        <v>0</v>
      </c>
      <c r="S33">
        <f t="shared" si="4"/>
        <v>0.3</v>
      </c>
      <c r="T33" s="243">
        <f t="shared" ca="1" si="5"/>
        <v>0</v>
      </c>
      <c r="U33" s="165">
        <f t="shared" ref="U33:V33" si="11">U16</f>
        <v>0.8715651907801627</v>
      </c>
      <c r="V33" s="245">
        <f t="shared" si="11"/>
        <v>-1.7742399999999998E-2</v>
      </c>
      <c r="W33" s="324">
        <f ca="1">VLOOKUP(E33,[1]TURN!TURN,MATCH(J33,[1]!BLDGTYPE,0),FALSE)</f>
        <v>0</v>
      </c>
      <c r="AB33" s="247">
        <f t="shared" ca="1" si="6"/>
        <v>0</v>
      </c>
    </row>
    <row r="34" spans="1:28">
      <c r="A34" s="49" t="str">
        <f t="shared" si="3"/>
        <v>Lighting Controls Interior-Integrated-Medium Ret-New</v>
      </c>
      <c r="B34" s="239" t="s">
        <v>537</v>
      </c>
      <c r="C34" s="49" t="str">
        <f t="shared" si="0"/>
        <v>Lighting Controls Interior-New-Medium Ret-Integrated</v>
      </c>
      <c r="D34" s="49" t="str">
        <f t="shared" si="1"/>
        <v>Lighting Controls Interior-New-Medium Ret</v>
      </c>
      <c r="E34" s="49" t="str">
        <f t="shared" si="2"/>
        <v>Lighting Controls Interior-New</v>
      </c>
      <c r="J34" t="s">
        <v>511</v>
      </c>
      <c r="K34" s="49" t="s">
        <v>41</v>
      </c>
      <c r="L34" s="48" t="str">
        <f ca="1">VLOOKUP(E34,[1]!STOCK,MATCH(J34,[1]!BLDGTYPE,0),FALSE)</f>
        <v>POST2013</v>
      </c>
      <c r="M34" s="242" t="str">
        <f>INDEX('[4]Lists&amp;Tables'!$BB$4:$BB$22,MATCH(J34,'[4]Lists&amp;Tables'!$BA$4:$BA$22,0),MATCH(M$9,'[4]Lists&amp;Tables'!$BB$3,0))</f>
        <v>C-Ret-Lgt-LPD Int-All-All-C</v>
      </c>
      <c r="N34" t="s">
        <v>544</v>
      </c>
      <c r="O34" s="50" t="s">
        <v>539</v>
      </c>
      <c r="P34">
        <v>15</v>
      </c>
      <c r="Q34" s="243">
        <f ca="1">VLOOKUP(CONCATENATE(O34,"kWh"),LookupNew,MATCH(J34,[1]!BLDGTYPE,0),FALSE)</f>
        <v>0</v>
      </c>
      <c r="R34" s="244">
        <f ca="1">VLOOKUP(CONCATENATE(O34,"Cost"),LookupNew,MATCH(J34,[1]!BLDGTYPE,0),FALSE)</f>
        <v>0</v>
      </c>
      <c r="S34">
        <f t="shared" si="4"/>
        <v>0.3</v>
      </c>
      <c r="T34" s="243">
        <f t="shared" ca="1" si="5"/>
        <v>0</v>
      </c>
      <c r="U34" s="165">
        <f t="shared" ref="U34:V34" si="12">U17</f>
        <v>0.96151554870691303</v>
      </c>
      <c r="V34" s="245">
        <f t="shared" si="12"/>
        <v>-1.4102933333333333E-2</v>
      </c>
      <c r="W34" s="324">
        <f ca="1">VLOOKUP(E34,[1]TURN!TURN,MATCH(J34,[1]!BLDGTYPE,0),FALSE)</f>
        <v>0</v>
      </c>
      <c r="AB34" s="247">
        <f t="shared" ca="1" si="6"/>
        <v>0</v>
      </c>
    </row>
    <row r="35" spans="1:28">
      <c r="A35" s="49" t="str">
        <f t="shared" si="3"/>
        <v>Lighting Controls Interior-Integrated-Small Ret-New</v>
      </c>
      <c r="B35" s="239" t="s">
        <v>537</v>
      </c>
      <c r="C35" s="49" t="str">
        <f t="shared" si="0"/>
        <v>Lighting Controls Interior-New-Small Ret-Integrated</v>
      </c>
      <c r="D35" s="49" t="str">
        <f t="shared" si="1"/>
        <v>Lighting Controls Interior-New-Small Ret</v>
      </c>
      <c r="E35" s="49" t="str">
        <f t="shared" si="2"/>
        <v>Lighting Controls Interior-New</v>
      </c>
      <c r="J35" t="s">
        <v>512</v>
      </c>
      <c r="K35" s="49" t="s">
        <v>41</v>
      </c>
      <c r="L35" s="48" t="str">
        <f ca="1">VLOOKUP(E35,[1]!STOCK,MATCH(J35,[1]!BLDGTYPE,0),FALSE)</f>
        <v>POST2013</v>
      </c>
      <c r="M35" s="242" t="str">
        <f>INDEX('[4]Lists&amp;Tables'!$BB$4:$BB$22,MATCH(J35,'[4]Lists&amp;Tables'!$BA$4:$BA$22,0),MATCH(M$9,'[4]Lists&amp;Tables'!$BB$3,0))</f>
        <v>C-Ret-Lgt-LPD Int-All-All-C</v>
      </c>
      <c r="N35" t="s">
        <v>544</v>
      </c>
      <c r="O35" s="50" t="s">
        <v>539</v>
      </c>
      <c r="P35">
        <v>15</v>
      </c>
      <c r="Q35" s="243">
        <f ca="1">VLOOKUP(CONCATENATE(O35,"kWh"),LookupNew,MATCH(J35,[1]!BLDGTYPE,0),FALSE)</f>
        <v>0</v>
      </c>
      <c r="R35" s="244">
        <f ca="1">VLOOKUP(CONCATENATE(O35,"Cost"),LookupNew,MATCH(J35,[1]!BLDGTYPE,0),FALSE)</f>
        <v>0</v>
      </c>
      <c r="S35">
        <f t="shared" si="4"/>
        <v>0.3</v>
      </c>
      <c r="T35" s="243">
        <f t="shared" ca="1" si="5"/>
        <v>0</v>
      </c>
      <c r="U35" s="165">
        <f t="shared" ref="U35:V35" si="13">U18</f>
        <v>0.90722703877986732</v>
      </c>
      <c r="V35" s="245">
        <f t="shared" si="13"/>
        <v>-2.18368E-2</v>
      </c>
      <c r="W35" s="324">
        <f ca="1">VLOOKUP(E35,[1]TURN!TURN,MATCH(J35,[1]!BLDGTYPE,0),FALSE)</f>
        <v>0</v>
      </c>
      <c r="AB35" s="247">
        <f t="shared" ca="1" si="6"/>
        <v>0</v>
      </c>
    </row>
    <row r="36" spans="1:28">
      <c r="A36" s="49" t="str">
        <f t="shared" si="3"/>
        <v>Lighting Controls Interior-Integrated-School K-12-New</v>
      </c>
      <c r="B36" s="239" t="s">
        <v>537</v>
      </c>
      <c r="C36" s="49" t="str">
        <f t="shared" si="0"/>
        <v>Lighting Controls Interior-New-School K-12-Integrated</v>
      </c>
      <c r="D36" s="49" t="str">
        <f t="shared" si="1"/>
        <v>Lighting Controls Interior-New-School K-12</v>
      </c>
      <c r="E36" s="49" t="str">
        <f t="shared" si="2"/>
        <v>Lighting Controls Interior-New</v>
      </c>
      <c r="J36" t="s">
        <v>291</v>
      </c>
      <c r="K36" s="49" t="s">
        <v>41</v>
      </c>
      <c r="L36" s="48" t="str">
        <f ca="1">VLOOKUP(E36,[1]!STOCK,MATCH(J36,[1]!BLDGTYPE,0),FALSE)</f>
        <v>POST2013</v>
      </c>
      <c r="M36" s="242" t="str">
        <f>INDEX('[4]Lists&amp;Tables'!$BB$4:$BB$22,MATCH(J36,'[4]Lists&amp;Tables'!$BA$4:$BA$22,0),MATCH(M$9,'[4]Lists&amp;Tables'!$BB$3,0))</f>
        <v>C-K12-Lgt-LPD Int-All-All-C</v>
      </c>
      <c r="N36" t="s">
        <v>545</v>
      </c>
      <c r="O36" s="50" t="s">
        <v>539</v>
      </c>
      <c r="P36">
        <v>15</v>
      </c>
      <c r="Q36" s="243">
        <f ca="1">VLOOKUP(CONCATENATE(O36,"kWh"),LookupNew,MATCH(J36,[1]!BLDGTYPE,0),FALSE)</f>
        <v>0.42</v>
      </c>
      <c r="R36" s="244">
        <f ca="1">VLOOKUP(CONCATENATE(O36,"Cost"),LookupNew,MATCH(J36,[1]!BLDGTYPE,0),FALSE)</f>
        <v>0.56277379746838629</v>
      </c>
      <c r="S36">
        <f t="shared" si="4"/>
        <v>0.3</v>
      </c>
      <c r="T36" s="243">
        <f t="shared" ca="1" si="5"/>
        <v>0.42631289021593494</v>
      </c>
      <c r="U36" s="165">
        <f t="shared" ref="U36:V36" si="14">U19</f>
        <v>1.0150306909903213</v>
      </c>
      <c r="V36" s="245">
        <f t="shared" si="14"/>
        <v>-2.1381866666666666E-2</v>
      </c>
      <c r="W36" s="324">
        <f ca="1">VLOOKUP(E36,[1]TURN!TURN,MATCH(J36,[1]!BLDGTYPE,0),FALSE)</f>
        <v>0</v>
      </c>
      <c r="AB36" s="247">
        <f t="shared" ca="1" si="6"/>
        <v>-8.9803839999999992E-3</v>
      </c>
    </row>
    <row r="37" spans="1:28">
      <c r="A37" s="49" t="str">
        <f t="shared" si="3"/>
        <v>Lighting Controls Interior-Integrated-University-New</v>
      </c>
      <c r="B37" s="239" t="s">
        <v>537</v>
      </c>
      <c r="C37" s="49" t="str">
        <f t="shared" si="0"/>
        <v>Lighting Controls Interior-New-University-Integrated</v>
      </c>
      <c r="D37" s="49" t="str">
        <f t="shared" si="1"/>
        <v>Lighting Controls Interior-New-University</v>
      </c>
      <c r="E37" s="49" t="str">
        <f t="shared" si="2"/>
        <v>Lighting Controls Interior-New</v>
      </c>
      <c r="J37" t="s">
        <v>505</v>
      </c>
      <c r="K37" s="49" t="s">
        <v>41</v>
      </c>
      <c r="L37" s="48" t="str">
        <f ca="1">VLOOKUP(E37,[1]!STOCK,MATCH(J37,[1]!BLDGTYPE,0),FALSE)</f>
        <v>POST2013</v>
      </c>
      <c r="M37" s="242" t="str">
        <f>INDEX('[4]Lists&amp;Tables'!$BB$4:$BB$22,MATCH(J37,'[4]Lists&amp;Tables'!$BA$4:$BA$22,0),MATCH(M$9,'[4]Lists&amp;Tables'!$BB$3,0))</f>
        <v>C-Unv-Lgt-LPD Int-All-All-C</v>
      </c>
      <c r="N37" t="s">
        <v>546</v>
      </c>
      <c r="O37" s="50" t="s">
        <v>539</v>
      </c>
      <c r="P37">
        <v>15</v>
      </c>
      <c r="Q37" s="243">
        <f ca="1">VLOOKUP(CONCATENATE(O37,"kWh"),LookupNew,MATCH(J37,[1]!BLDGTYPE,0),FALSE)</f>
        <v>0.42</v>
      </c>
      <c r="R37" s="244">
        <f ca="1">VLOOKUP(CONCATENATE(O37,"Cost"),LookupNew,MATCH(J37,[1]!BLDGTYPE,0),FALSE)</f>
        <v>0.56277379746838629</v>
      </c>
      <c r="S37">
        <f t="shared" si="4"/>
        <v>0.3</v>
      </c>
      <c r="T37" s="243">
        <f t="shared" ca="1" si="5"/>
        <v>0.31564445072986452</v>
      </c>
      <c r="U37" s="165">
        <f t="shared" ref="U37:V37" si="15">U20</f>
        <v>0.7515344064996774</v>
      </c>
      <c r="V37" s="245">
        <f t="shared" si="15"/>
        <v>-1.7742399999999998E-2</v>
      </c>
      <c r="W37" s="324">
        <f ca="1">VLOOKUP(E37,[1]TURN!TURN,MATCH(J37,[1]!BLDGTYPE,0),FALSE)</f>
        <v>0</v>
      </c>
      <c r="AB37" s="247">
        <f t="shared" ca="1" si="6"/>
        <v>-7.451807999999999E-3</v>
      </c>
    </row>
    <row r="38" spans="1:28">
      <c r="A38" s="49" t="str">
        <f t="shared" si="3"/>
        <v>Lighting Controls Interior-Integrated-Warehouse-New</v>
      </c>
      <c r="B38" s="239" t="s">
        <v>537</v>
      </c>
      <c r="C38" s="49" t="str">
        <f t="shared" si="0"/>
        <v>Lighting Controls Interior-New-Warehouse-Integrated</v>
      </c>
      <c r="D38" s="49" t="str">
        <f t="shared" si="1"/>
        <v>Lighting Controls Interior-New-Warehouse</v>
      </c>
      <c r="E38" s="49" t="str">
        <f t="shared" si="2"/>
        <v>Lighting Controls Interior-New</v>
      </c>
      <c r="J38" t="s">
        <v>292</v>
      </c>
      <c r="K38" s="49" t="s">
        <v>41</v>
      </c>
      <c r="L38" s="48" t="str">
        <f ca="1">VLOOKUP(E38,[1]!STOCK,MATCH(J38,[1]!BLDGTYPE,0),FALSE)</f>
        <v>POST2013</v>
      </c>
      <c r="M38" s="242" t="str">
        <f>INDEX('[4]Lists&amp;Tables'!$BB$4:$BB$22,MATCH(J38,'[4]Lists&amp;Tables'!$BA$4:$BA$22,0),MATCH(M$9,'[4]Lists&amp;Tables'!$BB$3,0))</f>
        <v>C-War-Lgt-LPD Int-All-All-C</v>
      </c>
      <c r="N38" t="s">
        <v>547</v>
      </c>
      <c r="O38" s="50" t="s">
        <v>539</v>
      </c>
      <c r="P38">
        <v>15</v>
      </c>
      <c r="Q38" s="243">
        <f ca="1">VLOOKUP(CONCATENATE(O38,"kWh"),LookupNew,MATCH(J38,[1]!BLDGTYPE,0),FALSE)</f>
        <v>0.24</v>
      </c>
      <c r="R38" s="244">
        <f ca="1">VLOOKUP(CONCATENATE(O38,"Cost"),LookupNew,MATCH(J38,[1]!BLDGTYPE,0),FALSE)</f>
        <v>0.36855086149632699</v>
      </c>
      <c r="S38">
        <f t="shared" si="4"/>
        <v>0.3</v>
      </c>
      <c r="T38" s="243">
        <f t="shared" ca="1" si="5"/>
        <v>0.25003052929511793</v>
      </c>
      <c r="U38" s="165">
        <f t="shared" ref="U38:V38" si="16">U21</f>
        <v>1.0417938720629913</v>
      </c>
      <c r="V38" s="245">
        <f t="shared" si="16"/>
        <v>-1.0008533333333333E-2</v>
      </c>
      <c r="W38" s="324">
        <f ca="1">VLOOKUP(E38,[1]TURN!TURN,MATCH(J38,[1]!BLDGTYPE,0),FALSE)</f>
        <v>0</v>
      </c>
      <c r="AB38" s="247">
        <f t="shared" ca="1" si="6"/>
        <v>-2.4020479999999999E-3</v>
      </c>
    </row>
    <row r="39" spans="1:28">
      <c r="A39" s="49" t="str">
        <f t="shared" si="3"/>
        <v>Lighting Controls Interior-Integrated-Supermarket-New</v>
      </c>
      <c r="B39" s="239" t="s">
        <v>537</v>
      </c>
      <c r="C39" s="49" t="str">
        <f t="shared" si="0"/>
        <v>Lighting Controls Interior-New-Supermarket-Integrated</v>
      </c>
      <c r="D39" s="49" t="str">
        <f t="shared" si="1"/>
        <v>Lighting Controls Interior-New-Supermarket</v>
      </c>
      <c r="E39" s="49" t="str">
        <f t="shared" si="2"/>
        <v>Lighting Controls Interior-New</v>
      </c>
      <c r="J39" t="s">
        <v>506</v>
      </c>
      <c r="K39" s="49" t="s">
        <v>41</v>
      </c>
      <c r="L39" s="48" t="str">
        <f ca="1">VLOOKUP(E39,[1]!STOCK,MATCH(J39,[1]!BLDGTYPE,0),FALSE)</f>
        <v>POST2013</v>
      </c>
      <c r="M39" s="242" t="str">
        <f>INDEX('[4]Lists&amp;Tables'!$BB$4:$BB$22,MATCH(J39,'[4]Lists&amp;Tables'!$BA$4:$BA$22,0),MATCH(M$9,'[4]Lists&amp;Tables'!$BB$3,0))</f>
        <v>C-Gro-Lgt-LPD Int-All-All-C</v>
      </c>
      <c r="N39" t="s">
        <v>548</v>
      </c>
      <c r="O39" s="50" t="s">
        <v>539</v>
      </c>
      <c r="P39">
        <v>15</v>
      </c>
      <c r="Q39" s="243">
        <f ca="1">VLOOKUP(CONCATENATE(O39,"kWh"),LookupNew,MATCH(J39,[1]!BLDGTYPE,0),FALSE)</f>
        <v>0</v>
      </c>
      <c r="R39" s="244">
        <f ca="1">VLOOKUP(CONCATENATE(O39,"Cost"),LookupNew,MATCH(J39,[1]!BLDGTYPE,0),FALSE)</f>
        <v>0</v>
      </c>
      <c r="S39">
        <f t="shared" si="4"/>
        <v>0.3</v>
      </c>
      <c r="T39" s="243">
        <f t="shared" ca="1" si="5"/>
        <v>0</v>
      </c>
      <c r="U39" s="165">
        <f t="shared" ref="U39:V39" si="17">U22</f>
        <v>1.0805008357447128</v>
      </c>
      <c r="V39" s="245">
        <f t="shared" si="17"/>
        <v>-1.7742399999999998E-2</v>
      </c>
      <c r="W39" s="324">
        <f ca="1">VLOOKUP(E39,[1]TURN!TURN,MATCH(J39,[1]!BLDGTYPE,0),FALSE)</f>
        <v>0</v>
      </c>
      <c r="AB39" s="247">
        <f t="shared" ca="1" si="6"/>
        <v>0</v>
      </c>
    </row>
    <row r="40" spans="1:28">
      <c r="A40" s="49" t="str">
        <f t="shared" si="3"/>
        <v>Lighting Controls Interior-Integrated-MiniMart-New</v>
      </c>
      <c r="B40" s="239" t="s">
        <v>537</v>
      </c>
      <c r="C40" s="49" t="str">
        <f t="shared" si="0"/>
        <v>Lighting Controls Interior-New-MiniMart-Integrated</v>
      </c>
      <c r="D40" s="49" t="str">
        <f t="shared" si="1"/>
        <v>Lighting Controls Interior-New-MiniMart</v>
      </c>
      <c r="E40" s="49" t="str">
        <f t="shared" si="2"/>
        <v>Lighting Controls Interior-New</v>
      </c>
      <c r="J40" t="s">
        <v>507</v>
      </c>
      <c r="K40" s="49" t="s">
        <v>41</v>
      </c>
      <c r="L40" s="48" t="str">
        <f ca="1">VLOOKUP(E40,[1]!STOCK,MATCH(J40,[1]!BLDGTYPE,0),FALSE)</f>
        <v>POST2013</v>
      </c>
      <c r="M40" s="242" t="str">
        <f>INDEX('[4]Lists&amp;Tables'!$BB$4:$BB$22,MATCH(J40,'[4]Lists&amp;Tables'!$BA$4:$BA$22,0),MATCH(M$9,'[4]Lists&amp;Tables'!$BB$3,0))</f>
        <v>C-Gro-Lgt-LPD Int-All-All-C</v>
      </c>
      <c r="N40" t="s">
        <v>548</v>
      </c>
      <c r="O40" s="50" t="s">
        <v>539</v>
      </c>
      <c r="P40">
        <v>15</v>
      </c>
      <c r="Q40" s="243">
        <f ca="1">VLOOKUP(CONCATENATE(O40,"kWh"),LookupNew,MATCH(J40,[1]!BLDGTYPE,0),FALSE)</f>
        <v>0</v>
      </c>
      <c r="R40" s="244">
        <f ca="1">VLOOKUP(CONCATENATE(O40,"Cost"),LookupNew,MATCH(J40,[1]!BLDGTYPE,0),FALSE)</f>
        <v>0</v>
      </c>
      <c r="S40">
        <f t="shared" si="4"/>
        <v>0.3</v>
      </c>
      <c r="T40" s="243">
        <f t="shared" ca="1" si="5"/>
        <v>0</v>
      </c>
      <c r="U40" s="165">
        <f t="shared" ref="U40:V40" si="18">U23</f>
        <v>0.92073401596975291</v>
      </c>
      <c r="V40" s="245">
        <f t="shared" si="18"/>
        <v>-2.6841066666666667E-2</v>
      </c>
      <c r="W40" s="324">
        <f ca="1">VLOOKUP(E40,[1]TURN!TURN,MATCH(J40,[1]!BLDGTYPE,0),FALSE)</f>
        <v>0</v>
      </c>
      <c r="AB40" s="247">
        <f t="shared" ca="1" si="6"/>
        <v>0</v>
      </c>
    </row>
    <row r="41" spans="1:28">
      <c r="A41" s="49" t="str">
        <f t="shared" si="3"/>
        <v>Lighting Controls Interior-Integrated-Restaurant-New</v>
      </c>
      <c r="B41" s="239" t="s">
        <v>537</v>
      </c>
      <c r="C41" s="49" t="str">
        <f t="shared" si="0"/>
        <v>Lighting Controls Interior-New-Restaurant-Integrated</v>
      </c>
      <c r="D41" s="49" t="str">
        <f t="shared" si="1"/>
        <v>Lighting Controls Interior-New-Restaurant</v>
      </c>
      <c r="E41" s="49" t="str">
        <f t="shared" si="2"/>
        <v>Lighting Controls Interior-New</v>
      </c>
      <c r="J41" t="s">
        <v>289</v>
      </c>
      <c r="K41" s="49" t="s">
        <v>41</v>
      </c>
      <c r="L41" s="48" t="str">
        <f ca="1">VLOOKUP(E41,[1]!STOCK,MATCH(J41,[1]!BLDGTYPE,0),FALSE)</f>
        <v>POST2013</v>
      </c>
      <c r="M41" s="242" t="str">
        <f>INDEX('[4]Lists&amp;Tables'!$BB$4:$BB$22,MATCH(J41,'[4]Lists&amp;Tables'!$BA$4:$BA$22,0),MATCH(M$9,'[4]Lists&amp;Tables'!$BB$3,0))</f>
        <v>C-Res-Lgt-LPD Int-All-All-C</v>
      </c>
      <c r="N41" t="s">
        <v>549</v>
      </c>
      <c r="O41" s="50" t="s">
        <v>539</v>
      </c>
      <c r="P41">
        <v>15</v>
      </c>
      <c r="Q41" s="243">
        <f ca="1">VLOOKUP(CONCATENATE(O41,"kWh"),LookupNew,MATCH(J41,[1]!BLDGTYPE,0),FALSE)</f>
        <v>0</v>
      </c>
      <c r="R41" s="244">
        <f ca="1">VLOOKUP(CONCATENATE(O41,"Cost"),LookupNew,MATCH(J41,[1]!BLDGTYPE,0),FALSE)</f>
        <v>0</v>
      </c>
      <c r="S41">
        <f t="shared" si="4"/>
        <v>0.3</v>
      </c>
      <c r="T41" s="243">
        <f t="shared" ca="1" si="5"/>
        <v>0</v>
      </c>
      <c r="U41" s="165">
        <f t="shared" ref="U41:V41" si="19">U24</f>
        <v>0.91364191185321664</v>
      </c>
      <c r="V41" s="245">
        <f t="shared" si="19"/>
        <v>-1.8197333333333333E-2</v>
      </c>
      <c r="W41" s="324">
        <f ca="1">VLOOKUP(E41,[1]TURN!TURN,MATCH(J41,[1]!BLDGTYPE,0),FALSE)</f>
        <v>0</v>
      </c>
      <c r="AB41" s="247">
        <f t="shared" ca="1" si="6"/>
        <v>0</v>
      </c>
    </row>
    <row r="42" spans="1:28">
      <c r="A42" s="49" t="str">
        <f t="shared" si="3"/>
        <v>Lighting Controls Interior-Integrated-Lodging-New</v>
      </c>
      <c r="B42" s="239" t="s">
        <v>537</v>
      </c>
      <c r="C42" s="49" t="str">
        <f t="shared" si="0"/>
        <v>Lighting Controls Interior-New-Lodging-Integrated</v>
      </c>
      <c r="D42" s="49" t="str">
        <f t="shared" si="1"/>
        <v>Lighting Controls Interior-New-Lodging</v>
      </c>
      <c r="E42" s="49" t="str">
        <f t="shared" si="2"/>
        <v>Lighting Controls Interior-New</v>
      </c>
      <c r="J42" t="s">
        <v>285</v>
      </c>
      <c r="K42" s="49" t="s">
        <v>41</v>
      </c>
      <c r="L42" s="48" t="str">
        <f ca="1">VLOOKUP(E42,[1]!STOCK,MATCH(J42,[1]!BLDGTYPE,0),FALSE)</f>
        <v>POST2013</v>
      </c>
      <c r="M42" s="242" t="str">
        <f>INDEX('[4]Lists&amp;Tables'!$BB$4:$BB$22,MATCH(J42,'[4]Lists&amp;Tables'!$BA$4:$BA$22,0),MATCH(M$9,'[4]Lists&amp;Tables'!$BB$3,0))</f>
        <v>C-Lod-Lgt-LPD Int-All-All-C</v>
      </c>
      <c r="N42" t="s">
        <v>550</v>
      </c>
      <c r="O42" s="50" t="s">
        <v>539</v>
      </c>
      <c r="P42">
        <v>15</v>
      </c>
      <c r="Q42" s="243">
        <f ca="1">VLOOKUP(CONCATENATE(O42,"kWh"),LookupNew,MATCH(J42,[1]!BLDGTYPE,0),FALSE)</f>
        <v>0</v>
      </c>
      <c r="R42" s="244">
        <f ca="1">VLOOKUP(CONCATENATE(O42,"Cost"),LookupNew,MATCH(J42,[1]!BLDGTYPE,0),FALSE)</f>
        <v>0</v>
      </c>
      <c r="S42">
        <f t="shared" si="4"/>
        <v>0.3</v>
      </c>
      <c r="T42" s="243">
        <f t="shared" ca="1" si="5"/>
        <v>0</v>
      </c>
      <c r="U42" s="165">
        <f t="shared" ref="U42:V42" si="20">U25</f>
        <v>0.82969226907044291</v>
      </c>
      <c r="V42" s="245">
        <f t="shared" si="20"/>
        <v>-3.2755199999999998E-2</v>
      </c>
      <c r="W42" s="324">
        <f ca="1">VLOOKUP(E42,[1]TURN!TURN,MATCH(J42,[1]!BLDGTYPE,0),FALSE)</f>
        <v>0</v>
      </c>
      <c r="AB42" s="247">
        <f t="shared" ca="1" si="6"/>
        <v>0</v>
      </c>
    </row>
    <row r="43" spans="1:28">
      <c r="A43" s="49" t="str">
        <f t="shared" si="3"/>
        <v>Lighting Controls Interior-Integrated-Hospital-New</v>
      </c>
      <c r="B43" s="239" t="s">
        <v>537</v>
      </c>
      <c r="C43" s="49" t="str">
        <f t="shared" ref="C43:C74" si="21">CONCATENATE(D43,"-",O43)</f>
        <v>Lighting Controls Interior-New-Hospital-Integrated</v>
      </c>
      <c r="D43" s="49" t="str">
        <f t="shared" ref="D43:D74" si="22">CONCATENATE(B43,"-",K43,"-",J43)</f>
        <v>Lighting Controls Interior-New-Hospital</v>
      </c>
      <c r="E43" s="49" t="str">
        <f t="shared" ref="E43:E74" si="23">CONCATENATE(B43,"-",K43)</f>
        <v>Lighting Controls Interior-New</v>
      </c>
      <c r="J43" t="s">
        <v>508</v>
      </c>
      <c r="K43" s="49" t="s">
        <v>41</v>
      </c>
      <c r="L43" s="48" t="str">
        <f ca="1">VLOOKUP(E43,[1]!STOCK,MATCH(J43,[1]!BLDGTYPE,0),FALSE)</f>
        <v>POST2013</v>
      </c>
      <c r="M43" s="242" t="str">
        <f>INDEX('[4]Lists&amp;Tables'!$BB$4:$BB$22,MATCH(J43,'[4]Lists&amp;Tables'!$BA$4:$BA$22,0),MATCH(M$9,'[4]Lists&amp;Tables'!$BB$3,0))</f>
        <v>C-Hos-Lgt-LPD Int-All-All-C</v>
      </c>
      <c r="N43" t="s">
        <v>551</v>
      </c>
      <c r="O43" s="50" t="s">
        <v>539</v>
      </c>
      <c r="P43">
        <v>15</v>
      </c>
      <c r="Q43" s="243">
        <f ca="1">VLOOKUP(CONCATENATE(O43,"kWh"),LookupNew,MATCH(J43,[1]!BLDGTYPE,0),FALSE)</f>
        <v>0</v>
      </c>
      <c r="R43" s="244">
        <f ca="1">VLOOKUP(CONCATENATE(O43,"Cost"),LookupNew,MATCH(J43,[1]!BLDGTYPE,0),FALSE)</f>
        <v>0</v>
      </c>
      <c r="S43">
        <f t="shared" si="4"/>
        <v>0.3</v>
      </c>
      <c r="T43" s="243">
        <f t="shared" ca="1" si="5"/>
        <v>0</v>
      </c>
      <c r="U43" s="165">
        <f t="shared" ref="U43:V43" si="24">U26</f>
        <v>1.0435981578612779</v>
      </c>
      <c r="V43" s="245">
        <f t="shared" si="24"/>
        <v>-1.8197333333333333E-2</v>
      </c>
      <c r="W43" s="324">
        <f ca="1">VLOOKUP(E43,[1]TURN!TURN,MATCH(J43,[1]!BLDGTYPE,0),FALSE)</f>
        <v>0</v>
      </c>
      <c r="AB43" s="247">
        <f t="shared" ca="1" si="6"/>
        <v>0</v>
      </c>
    </row>
    <row r="44" spans="1:28">
      <c r="A44" s="49" t="str">
        <f t="shared" si="3"/>
        <v>Lighting Controls Interior-Integrated-Residential Care-New</v>
      </c>
      <c r="B44" s="239" t="s">
        <v>537</v>
      </c>
      <c r="C44" s="49" t="str">
        <f t="shared" si="21"/>
        <v>Lighting Controls Interior-New-Residential Care-Integrated</v>
      </c>
      <c r="D44" s="49" t="str">
        <f t="shared" si="22"/>
        <v>Lighting Controls Interior-New-Residential Care</v>
      </c>
      <c r="E44" s="49" t="str">
        <f t="shared" si="23"/>
        <v>Lighting Controls Interior-New</v>
      </c>
      <c r="J44" t="s">
        <v>288</v>
      </c>
      <c r="K44" s="49" t="s">
        <v>41</v>
      </c>
      <c r="L44" s="48" t="str">
        <f ca="1">VLOOKUP(E44,[1]!STOCK,MATCH(J44,[1]!BLDGTYPE,0),FALSE)</f>
        <v>POST2013</v>
      </c>
      <c r="M44" s="242" t="str">
        <f>INDEX('[4]Lists&amp;Tables'!$BB$4:$BB$22,MATCH(J44,'[4]Lists&amp;Tables'!$BA$4:$BA$22,0),MATCH(M$9,'[4]Lists&amp;Tables'!$BB$3,0))</f>
        <v>C-Hos-Lgt-LPD Int-All-All-C</v>
      </c>
      <c r="N44" t="s">
        <v>551</v>
      </c>
      <c r="O44" s="50" t="s">
        <v>539</v>
      </c>
      <c r="P44">
        <v>15</v>
      </c>
      <c r="Q44" s="243">
        <f ca="1">VLOOKUP(CONCATENATE(O44,"kWh"),LookupNew,MATCH(J44,[1]!BLDGTYPE,0),FALSE)</f>
        <v>0</v>
      </c>
      <c r="R44" s="244">
        <f ca="1">VLOOKUP(CONCATENATE(O44,"Cost"),LookupNew,MATCH(J44,[1]!BLDGTYPE,0),FALSE)</f>
        <v>0</v>
      </c>
      <c r="S44">
        <f t="shared" si="4"/>
        <v>0.3</v>
      </c>
      <c r="T44" s="243">
        <f t="shared" ca="1" si="5"/>
        <v>0</v>
      </c>
      <c r="U44" s="165">
        <f t="shared" ref="U44:V44" si="25">U27</f>
        <v>1.0820314279369219</v>
      </c>
      <c r="V44" s="245">
        <f t="shared" si="25"/>
        <v>-8.1887999999999996E-3</v>
      </c>
      <c r="W44" s="324">
        <f ca="1">VLOOKUP(E44,[1]TURN!TURN,MATCH(J44,[1]!BLDGTYPE,0),FALSE)</f>
        <v>0</v>
      </c>
      <c r="AB44" s="247">
        <f t="shared" ca="1" si="6"/>
        <v>0</v>
      </c>
    </row>
    <row r="45" spans="1:28">
      <c r="A45" s="49" t="str">
        <f t="shared" si="3"/>
        <v>Lighting Controls Interior-Integrated-Assembly-New</v>
      </c>
      <c r="B45" s="239" t="s">
        <v>537</v>
      </c>
      <c r="C45" s="49" t="str">
        <f t="shared" si="21"/>
        <v>Lighting Controls Interior-New-Assembly-Integrated</v>
      </c>
      <c r="D45" s="49" t="str">
        <f t="shared" si="22"/>
        <v>Lighting Controls Interior-New-Assembly</v>
      </c>
      <c r="E45" s="49" t="str">
        <f t="shared" si="23"/>
        <v>Lighting Controls Interior-New</v>
      </c>
      <c r="J45" t="s">
        <v>283</v>
      </c>
      <c r="K45" s="49" t="s">
        <v>41</v>
      </c>
      <c r="L45" s="48" t="str">
        <f ca="1">VLOOKUP(E45,[1]!STOCK,MATCH(J45,[1]!BLDGTYPE,0),FALSE)</f>
        <v>POST2013</v>
      </c>
      <c r="M45" s="242" t="str">
        <f>INDEX('[4]Lists&amp;Tables'!$BB$4:$BB$22,MATCH(J45,'[4]Lists&amp;Tables'!$BA$4:$BA$22,0),MATCH(M$9,'[4]Lists&amp;Tables'!$BB$3,0))</f>
        <v>C-Oth-Lgt-LPD Int-All-All-C</v>
      </c>
      <c r="N45" t="s">
        <v>552</v>
      </c>
      <c r="O45" s="50" t="s">
        <v>539</v>
      </c>
      <c r="P45">
        <v>15</v>
      </c>
      <c r="Q45" s="243">
        <f ca="1">VLOOKUP(CONCATENATE(O45,"kWh"),LookupNew,MATCH(J45,[1]!BLDGTYPE,0),FALSE)</f>
        <v>0</v>
      </c>
      <c r="R45" s="244">
        <f ca="1">VLOOKUP(CONCATENATE(O45,"Cost"),LookupNew,MATCH(J45,[1]!BLDGTYPE,0),FALSE)</f>
        <v>0</v>
      </c>
      <c r="S45">
        <f t="shared" si="4"/>
        <v>0.3</v>
      </c>
      <c r="T45" s="243">
        <f t="shared" ca="1" si="5"/>
        <v>0</v>
      </c>
      <c r="U45" s="165">
        <f t="shared" ref="U45:V45" si="26">U28</f>
        <v>1.0659216863246577</v>
      </c>
      <c r="V45" s="245">
        <f t="shared" si="26"/>
        <v>-8.1887999999999996E-3</v>
      </c>
      <c r="W45" s="324">
        <f ca="1">VLOOKUP(E45,[1]TURN!TURN,MATCH(J45,[1]!BLDGTYPE,0),FALSE)</f>
        <v>0</v>
      </c>
      <c r="AB45" s="247">
        <f t="shared" ca="1" si="6"/>
        <v>0</v>
      </c>
    </row>
    <row r="46" spans="1:28">
      <c r="A46" s="49" t="str">
        <f t="shared" si="3"/>
        <v>Lighting Controls Interior-Integrated-Other-New</v>
      </c>
      <c r="B46" s="239" t="s">
        <v>537</v>
      </c>
      <c r="C46" s="49" t="str">
        <f t="shared" si="21"/>
        <v>Lighting Controls Interior-New-Other-Integrated</v>
      </c>
      <c r="D46" s="49" t="str">
        <f t="shared" si="22"/>
        <v>Lighting Controls Interior-New-Other</v>
      </c>
      <c r="E46" s="49" t="str">
        <f t="shared" si="23"/>
        <v>Lighting Controls Interior-New</v>
      </c>
      <c r="J46" t="s">
        <v>287</v>
      </c>
      <c r="K46" s="49" t="s">
        <v>41</v>
      </c>
      <c r="L46" s="48" t="str">
        <f ca="1">VLOOKUP(E46,[1]!STOCK,MATCH(J46,[1]!BLDGTYPE,0),FALSE)</f>
        <v>POST2013</v>
      </c>
      <c r="M46" s="242" t="str">
        <f>INDEX('[4]Lists&amp;Tables'!$BB$4:$BB$22,MATCH(J46,'[4]Lists&amp;Tables'!$BA$4:$BA$22,0),MATCH(M$9,'[4]Lists&amp;Tables'!$BB$3,0))</f>
        <v>C-Oth-Lgt-LPD Int-All-All-C</v>
      </c>
      <c r="N46" t="s">
        <v>552</v>
      </c>
      <c r="O46" s="50" t="s">
        <v>539</v>
      </c>
      <c r="P46">
        <v>15</v>
      </c>
      <c r="Q46" s="243">
        <f ca="1">VLOOKUP(CONCATENATE(O46,"kWh"),LookupNew,MATCH(J46,[1]!BLDGTYPE,0),FALSE)</f>
        <v>0.48999999999999994</v>
      </c>
      <c r="R46" s="244">
        <f ca="1">VLOOKUP(CONCATENATE(O46,"Cost"),LookupNew,MATCH(J46,[1]!BLDGTYPE,0),FALSE)</f>
        <v>0.56277379746838629</v>
      </c>
      <c r="S46">
        <f t="shared" si="4"/>
        <v>0.3</v>
      </c>
      <c r="T46" s="243">
        <f t="shared" ca="1" si="5"/>
        <v>0.52943297820926394</v>
      </c>
      <c r="U46" s="165">
        <f t="shared" ref="U46:V46" si="27">U29</f>
        <v>1.0804754657331919</v>
      </c>
      <c r="V46" s="245">
        <f t="shared" si="27"/>
        <v>-8.1887999999999996E-3</v>
      </c>
      <c r="W46" s="324">
        <f ca="1">VLOOKUP(E46,[1]TURN!TURN,MATCH(J46,[1]!BLDGTYPE,0),FALSE)</f>
        <v>0</v>
      </c>
      <c r="AB46" s="247">
        <f t="shared" ca="1" si="6"/>
        <v>-4.0125119999999993E-3</v>
      </c>
    </row>
    <row r="47" spans="1:28">
      <c r="A47" s="49" t="str">
        <f t="shared" si="3"/>
        <v>Lighting Controls Interior-Unitary-Large Off-NR</v>
      </c>
      <c r="B47" s="239" t="s">
        <v>537</v>
      </c>
      <c r="C47" s="49" t="str">
        <f t="shared" si="21"/>
        <v>Lighting Controls Interior-NR-Large Off-Unitary</v>
      </c>
      <c r="D47" s="49" t="str">
        <f t="shared" si="22"/>
        <v>Lighting Controls Interior-NR-Large Off</v>
      </c>
      <c r="E47" s="49" t="str">
        <f t="shared" si="23"/>
        <v>Lighting Controls Interior-NR</v>
      </c>
      <c r="J47" s="49" t="s">
        <v>42</v>
      </c>
      <c r="K47" s="49" t="s">
        <v>198</v>
      </c>
      <c r="L47" s="48" t="str">
        <f ca="1">VLOOKUP(E47,[1]!STOCK,MATCH(J47,[1]!BLDGTYPE,0),FALSE)</f>
        <v>_PRE2013</v>
      </c>
      <c r="M47" s="242" t="str">
        <f>INDEX('[4]Lists&amp;Tables'!$BB$4:$BB$22,MATCH(J47,'[4]Lists&amp;Tables'!$BA$4:$BA$22,0),MATCH(M$9,'[4]Lists&amp;Tables'!$BB$3,0))</f>
        <v>C-LOff-Lgt-LPD Int-All-All-C</v>
      </c>
      <c r="N47" s="242" t="s">
        <v>542</v>
      </c>
      <c r="O47" s="50" t="s">
        <v>538</v>
      </c>
      <c r="P47">
        <v>15</v>
      </c>
      <c r="Q47" s="243">
        <f ca="1">VLOOKUP(CONCATENATE(O47,"kWh"),LookupNew,MATCH(J47,[1]!BLDGTYPE,0),FALSE)</f>
        <v>0.4</v>
      </c>
      <c r="R47" s="244">
        <f ca="1">VLOOKUP(CONCATENATE(O47,"Cost"),LookupNew,MATCH(J47,[1]!BLDGTYPE,0),FALSE)</f>
        <v>0.34107502876871904</v>
      </c>
      <c r="S47">
        <f t="shared" si="4"/>
        <v>0.7</v>
      </c>
      <c r="T47" s="243">
        <f t="shared" ca="1" si="5"/>
        <v>0.4263686745298631</v>
      </c>
      <c r="U47" s="165">
        <f t="shared" ref="U47:V64" si="28">U11</f>
        <v>1.0659216863246577</v>
      </c>
      <c r="V47" s="165">
        <f t="shared" si="28"/>
        <v>-8.1887999999999996E-3</v>
      </c>
      <c r="W47" s="324">
        <f ca="1">VLOOKUP(E47,[1]TURN!TURN,MATCH(J47,[1]!BLDGTYPE,0),FALSE)</f>
        <v>0.06</v>
      </c>
      <c r="AB47" s="247">
        <f t="shared" ca="1" si="6"/>
        <v>-3.2755200000000001E-3</v>
      </c>
    </row>
    <row r="48" spans="1:28">
      <c r="A48" s="49" t="str">
        <f t="shared" si="3"/>
        <v>Lighting Controls Interior-Unitary-Medium Off-NR</v>
      </c>
      <c r="B48" s="239" t="s">
        <v>537</v>
      </c>
      <c r="C48" s="49" t="str">
        <f t="shared" si="21"/>
        <v>Lighting Controls Interior-NR-Medium Off-Unitary</v>
      </c>
      <c r="D48" s="49" t="str">
        <f t="shared" si="22"/>
        <v>Lighting Controls Interior-NR-Medium Off</v>
      </c>
      <c r="E48" s="49" t="str">
        <f t="shared" si="23"/>
        <v>Lighting Controls Interior-NR</v>
      </c>
      <c r="J48" t="s">
        <v>503</v>
      </c>
      <c r="K48" s="49" t="s">
        <v>198</v>
      </c>
      <c r="L48" s="48" t="str">
        <f ca="1">VLOOKUP(E48,[1]!STOCK,MATCH(J48,[1]!BLDGTYPE,0),FALSE)</f>
        <v>_PRE2013</v>
      </c>
      <c r="M48" s="242" t="str">
        <f>INDEX('[4]Lists&amp;Tables'!$BB$4:$BB$22,MATCH(J48,'[4]Lists&amp;Tables'!$BA$4:$BA$22,0),MATCH(M$9,'[4]Lists&amp;Tables'!$BB$3,0))</f>
        <v>C-LOff-Lgt-LPD Int-All-All-C</v>
      </c>
      <c r="N48" t="s">
        <v>542</v>
      </c>
      <c r="O48" s="50" t="s">
        <v>538</v>
      </c>
      <c r="P48">
        <v>15</v>
      </c>
      <c r="Q48" s="243">
        <f ca="1">VLOOKUP(CONCATENATE(O48,"kWh"),LookupNew,MATCH(J48,[1]!BLDGTYPE,0),FALSE)</f>
        <v>0.35</v>
      </c>
      <c r="R48" s="244">
        <f ca="1">VLOOKUP(CONCATENATE(O48,"Cost"),LookupNew,MATCH(J48,[1]!BLDGTYPE,0),FALSE)</f>
        <v>0.34107502876871904</v>
      </c>
      <c r="S48">
        <f t="shared" si="4"/>
        <v>0.7</v>
      </c>
      <c r="T48" s="243">
        <f t="shared" ca="1" si="5"/>
        <v>0.37816641300661713</v>
      </c>
      <c r="U48" s="165">
        <f t="shared" si="28"/>
        <v>1.0804754657331919</v>
      </c>
      <c r="V48" s="165">
        <f t="shared" si="28"/>
        <v>-8.1887999999999996E-3</v>
      </c>
      <c r="W48" s="324">
        <f ca="1">VLOOKUP(E48,[1]TURN!TURN,MATCH(J48,[1]!BLDGTYPE,0),FALSE)</f>
        <v>0.06</v>
      </c>
      <c r="AB48" s="247">
        <f t="shared" ca="1" si="6"/>
        <v>-2.8660799999999996E-3</v>
      </c>
    </row>
    <row r="49" spans="1:28">
      <c r="A49" s="49" t="str">
        <f t="shared" si="3"/>
        <v>Lighting Controls Interior-Unitary-Small Off-NR</v>
      </c>
      <c r="B49" s="239" t="s">
        <v>537</v>
      </c>
      <c r="C49" s="49" t="str">
        <f t="shared" si="21"/>
        <v>Lighting Controls Interior-NR-Small Off-Unitary</v>
      </c>
      <c r="D49" s="49" t="str">
        <f t="shared" si="22"/>
        <v>Lighting Controls Interior-NR-Small Off</v>
      </c>
      <c r="E49" s="49" t="str">
        <f t="shared" si="23"/>
        <v>Lighting Controls Interior-NR</v>
      </c>
      <c r="J49" t="s">
        <v>504</v>
      </c>
      <c r="K49" s="49" t="s">
        <v>198</v>
      </c>
      <c r="L49" s="48" t="str">
        <f ca="1">VLOOKUP(E49,[1]!STOCK,MATCH(J49,[1]!BLDGTYPE,0),FALSE)</f>
        <v>_PRE2013</v>
      </c>
      <c r="M49" s="242" t="str">
        <f>INDEX('[4]Lists&amp;Tables'!$BB$4:$BB$22,MATCH(J49,'[4]Lists&amp;Tables'!$BA$4:$BA$22,0),MATCH(M$9,'[4]Lists&amp;Tables'!$BB$3,0))</f>
        <v>C-SOff-Lgt-LPD Int-All-All-C</v>
      </c>
      <c r="N49" t="s">
        <v>543</v>
      </c>
      <c r="O49" s="50" t="s">
        <v>538</v>
      </c>
      <c r="P49">
        <v>15</v>
      </c>
      <c r="Q49" s="243">
        <f ca="1">VLOOKUP(CONCATENATE(O49,"kWh"),LookupNew,MATCH(J49,[1]!BLDGTYPE,0),FALSE)</f>
        <v>0.35</v>
      </c>
      <c r="R49" s="244">
        <f ca="1">VLOOKUP(CONCATENATE(O49,"Cost"),LookupNew,MATCH(J49,[1]!BLDGTYPE,0),FALSE)</f>
        <v>0.34107502876871904</v>
      </c>
      <c r="S49">
        <f t="shared" si="4"/>
        <v>0.7</v>
      </c>
      <c r="T49" s="243">
        <f t="shared" ca="1" si="5"/>
        <v>0.36883038713767446</v>
      </c>
      <c r="U49" s="165">
        <f t="shared" si="28"/>
        <v>1.0538011061076413</v>
      </c>
      <c r="V49" s="165">
        <f t="shared" si="28"/>
        <v>-2.1381866666666666E-2</v>
      </c>
      <c r="W49" s="324">
        <f ca="1">VLOOKUP(E49,[1]TURN!TURN,MATCH(J49,[1]!BLDGTYPE,0),FALSE)</f>
        <v>0.06</v>
      </c>
      <c r="AB49" s="247">
        <f t="shared" ca="1" si="6"/>
        <v>-7.4836533333333321E-3</v>
      </c>
    </row>
    <row r="50" spans="1:28">
      <c r="A50" s="49" t="str">
        <f t="shared" si="3"/>
        <v>Lighting Controls Interior-Unitary-Xlarge Ret-NR</v>
      </c>
      <c r="B50" s="239" t="s">
        <v>537</v>
      </c>
      <c r="C50" s="49" t="str">
        <f t="shared" si="21"/>
        <v>Lighting Controls Interior-NR-Xlarge Ret-Unitary</v>
      </c>
      <c r="D50" s="49" t="str">
        <f t="shared" si="22"/>
        <v>Lighting Controls Interior-NR-Xlarge Ret</v>
      </c>
      <c r="E50" s="49" t="str">
        <f t="shared" si="23"/>
        <v>Lighting Controls Interior-NR</v>
      </c>
      <c r="J50" t="s">
        <v>509</v>
      </c>
      <c r="K50" s="49" t="s">
        <v>198</v>
      </c>
      <c r="L50" s="48" t="str">
        <f ca="1">VLOOKUP(E50,[1]!STOCK,MATCH(J50,[1]!BLDGTYPE,0),FALSE)</f>
        <v>_PRE2013</v>
      </c>
      <c r="M50" s="242" t="str">
        <f>INDEX('[4]Lists&amp;Tables'!$BB$4:$BB$22,MATCH(J50,'[4]Lists&amp;Tables'!$BA$4:$BA$22,0),MATCH(M$9,'[4]Lists&amp;Tables'!$BB$3,0))</f>
        <v>C-Ret-Lgt-LPD Int-All-All-C</v>
      </c>
      <c r="N50" t="s">
        <v>544</v>
      </c>
      <c r="O50" s="50" t="s">
        <v>538</v>
      </c>
      <c r="P50">
        <v>15</v>
      </c>
      <c r="Q50" s="243">
        <f ca="1">VLOOKUP(CONCATENATE(O50,"kWh"),LookupNew,MATCH(J50,[1]!BLDGTYPE,0),FALSE)</f>
        <v>0</v>
      </c>
      <c r="R50" s="244">
        <f ca="1">VLOOKUP(CONCATENATE(O50,"Cost"),LookupNew,MATCH(J50,[1]!BLDGTYPE,0),FALSE)</f>
        <v>0</v>
      </c>
      <c r="S50">
        <f t="shared" si="4"/>
        <v>0.7</v>
      </c>
      <c r="T50" s="243">
        <f t="shared" ca="1" si="5"/>
        <v>0</v>
      </c>
      <c r="U50" s="165">
        <f t="shared" si="28"/>
        <v>0.97757926357393488</v>
      </c>
      <c r="V50" s="165">
        <f t="shared" si="28"/>
        <v>-1.50128E-2</v>
      </c>
      <c r="W50" s="324">
        <f ca="1">VLOOKUP(E50,[1]TURN!TURN,MATCH(J50,[1]!BLDGTYPE,0),FALSE)</f>
        <v>0.06</v>
      </c>
      <c r="AB50" s="247">
        <f t="shared" ca="1" si="6"/>
        <v>0</v>
      </c>
    </row>
    <row r="51" spans="1:28">
      <c r="A51" s="49" t="str">
        <f t="shared" si="3"/>
        <v>Lighting Controls Interior-Unitary-Large Ret-NR</v>
      </c>
      <c r="B51" s="239" t="s">
        <v>537</v>
      </c>
      <c r="C51" s="49" t="str">
        <f t="shared" si="21"/>
        <v>Lighting Controls Interior-NR-Large Ret-Unitary</v>
      </c>
      <c r="D51" s="49" t="str">
        <f t="shared" si="22"/>
        <v>Lighting Controls Interior-NR-Large Ret</v>
      </c>
      <c r="E51" s="49" t="str">
        <f t="shared" si="23"/>
        <v>Lighting Controls Interior-NR</v>
      </c>
      <c r="J51" t="s">
        <v>510</v>
      </c>
      <c r="K51" s="49" t="s">
        <v>198</v>
      </c>
      <c r="L51" s="48" t="str">
        <f ca="1">VLOOKUP(E51,[1]!STOCK,MATCH(J51,[1]!BLDGTYPE,0),FALSE)</f>
        <v>_PRE2013</v>
      </c>
      <c r="M51" s="242" t="str">
        <f>INDEX('[4]Lists&amp;Tables'!$BB$4:$BB$22,MATCH(J51,'[4]Lists&amp;Tables'!$BA$4:$BA$22,0),MATCH(M$9,'[4]Lists&amp;Tables'!$BB$3,0))</f>
        <v>C-Ret-Lgt-LPD Int-All-All-C</v>
      </c>
      <c r="N51" t="s">
        <v>544</v>
      </c>
      <c r="O51" s="50" t="s">
        <v>538</v>
      </c>
      <c r="P51">
        <v>15</v>
      </c>
      <c r="Q51" s="243">
        <f ca="1">VLOOKUP(CONCATENATE(O51,"kWh"),LookupNew,MATCH(J51,[1]!BLDGTYPE,0),FALSE)</f>
        <v>0</v>
      </c>
      <c r="R51" s="244">
        <f ca="1">VLOOKUP(CONCATENATE(O51,"Cost"),LookupNew,MATCH(J51,[1]!BLDGTYPE,0),FALSE)</f>
        <v>0</v>
      </c>
      <c r="S51">
        <f t="shared" si="4"/>
        <v>0.7</v>
      </c>
      <c r="T51" s="243">
        <f t="shared" ca="1" si="5"/>
        <v>0</v>
      </c>
      <c r="U51" s="165">
        <f t="shared" si="28"/>
        <v>0.82894127262281558</v>
      </c>
      <c r="V51" s="165">
        <f t="shared" si="28"/>
        <v>-1.9562133333333332E-2</v>
      </c>
      <c r="W51" s="324">
        <f ca="1">VLOOKUP(E51,[1]TURN!TURN,MATCH(J51,[1]!BLDGTYPE,0),FALSE)</f>
        <v>0.06</v>
      </c>
      <c r="AB51" s="247">
        <f t="shared" ca="1" si="6"/>
        <v>0</v>
      </c>
    </row>
    <row r="52" spans="1:28">
      <c r="A52" s="49" t="str">
        <f t="shared" si="3"/>
        <v>Lighting Controls Interior-Unitary-Medium Ret-NR</v>
      </c>
      <c r="B52" s="239" t="s">
        <v>537</v>
      </c>
      <c r="C52" s="49" t="str">
        <f t="shared" si="21"/>
        <v>Lighting Controls Interior-NR-Medium Ret-Unitary</v>
      </c>
      <c r="D52" s="49" t="str">
        <f t="shared" si="22"/>
        <v>Lighting Controls Interior-NR-Medium Ret</v>
      </c>
      <c r="E52" s="49" t="str">
        <f t="shared" si="23"/>
        <v>Lighting Controls Interior-NR</v>
      </c>
      <c r="J52" t="s">
        <v>511</v>
      </c>
      <c r="K52" s="49" t="s">
        <v>198</v>
      </c>
      <c r="L52" s="48" t="str">
        <f ca="1">VLOOKUP(E52,[1]!STOCK,MATCH(J52,[1]!BLDGTYPE,0),FALSE)</f>
        <v>_PRE2013</v>
      </c>
      <c r="M52" s="242" t="str">
        <f>INDEX('[4]Lists&amp;Tables'!$BB$4:$BB$22,MATCH(J52,'[4]Lists&amp;Tables'!$BA$4:$BA$22,0),MATCH(M$9,'[4]Lists&amp;Tables'!$BB$3,0))</f>
        <v>C-Ret-Lgt-LPD Int-All-All-C</v>
      </c>
      <c r="N52" t="s">
        <v>544</v>
      </c>
      <c r="O52" s="50" t="s">
        <v>538</v>
      </c>
      <c r="P52">
        <v>15</v>
      </c>
      <c r="Q52" s="243">
        <f ca="1">VLOOKUP(CONCATENATE(O52,"kWh"),LookupNew,MATCH(J52,[1]!BLDGTYPE,0),FALSE)</f>
        <v>0</v>
      </c>
      <c r="R52" s="244">
        <f ca="1">VLOOKUP(CONCATENATE(O52,"Cost"),LookupNew,MATCH(J52,[1]!BLDGTYPE,0),FALSE)</f>
        <v>0</v>
      </c>
      <c r="S52">
        <f t="shared" si="4"/>
        <v>0.7</v>
      </c>
      <c r="T52" s="243">
        <f t="shared" ca="1" si="5"/>
        <v>0</v>
      </c>
      <c r="U52" s="165">
        <f t="shared" si="28"/>
        <v>0.8715651907801627</v>
      </c>
      <c r="V52" s="165">
        <f t="shared" si="28"/>
        <v>-1.7742399999999998E-2</v>
      </c>
      <c r="W52" s="324">
        <f ca="1">VLOOKUP(E52,[1]TURN!TURN,MATCH(J52,[1]!BLDGTYPE,0),FALSE)</f>
        <v>0.06</v>
      </c>
      <c r="AB52" s="247">
        <f t="shared" ca="1" si="6"/>
        <v>0</v>
      </c>
    </row>
    <row r="53" spans="1:28">
      <c r="A53" s="49" t="str">
        <f t="shared" si="3"/>
        <v>Lighting Controls Interior-Unitary-Small Ret-NR</v>
      </c>
      <c r="B53" s="239" t="s">
        <v>537</v>
      </c>
      <c r="C53" s="49" t="str">
        <f t="shared" si="21"/>
        <v>Lighting Controls Interior-NR-Small Ret-Unitary</v>
      </c>
      <c r="D53" s="49" t="str">
        <f t="shared" si="22"/>
        <v>Lighting Controls Interior-NR-Small Ret</v>
      </c>
      <c r="E53" s="49" t="str">
        <f t="shared" si="23"/>
        <v>Lighting Controls Interior-NR</v>
      </c>
      <c r="J53" t="s">
        <v>512</v>
      </c>
      <c r="K53" s="49" t="s">
        <v>198</v>
      </c>
      <c r="L53" s="48" t="str">
        <f ca="1">VLOOKUP(E53,[1]!STOCK,MATCH(J53,[1]!BLDGTYPE,0),FALSE)</f>
        <v>_PRE2013</v>
      </c>
      <c r="M53" s="242" t="str">
        <f>INDEX('[4]Lists&amp;Tables'!$BB$4:$BB$22,MATCH(J53,'[4]Lists&amp;Tables'!$BA$4:$BA$22,0),MATCH(M$9,'[4]Lists&amp;Tables'!$BB$3,0))</f>
        <v>C-Ret-Lgt-LPD Int-All-All-C</v>
      </c>
      <c r="N53" t="s">
        <v>544</v>
      </c>
      <c r="O53" s="50" t="s">
        <v>538</v>
      </c>
      <c r="P53">
        <v>15</v>
      </c>
      <c r="Q53" s="243">
        <f ca="1">VLOOKUP(CONCATENATE(O53,"kWh"),LookupNew,MATCH(J53,[1]!BLDGTYPE,0),FALSE)</f>
        <v>0</v>
      </c>
      <c r="R53" s="244">
        <f ca="1">VLOOKUP(CONCATENATE(O53,"Cost"),LookupNew,MATCH(J53,[1]!BLDGTYPE,0),FALSE)</f>
        <v>0</v>
      </c>
      <c r="S53">
        <f t="shared" si="4"/>
        <v>0.7</v>
      </c>
      <c r="T53" s="243">
        <f t="shared" ca="1" si="5"/>
        <v>0</v>
      </c>
      <c r="U53" s="165">
        <f t="shared" si="28"/>
        <v>0.96151554870691303</v>
      </c>
      <c r="V53" s="165">
        <f t="shared" si="28"/>
        <v>-1.4102933333333333E-2</v>
      </c>
      <c r="W53" s="324">
        <f ca="1">VLOOKUP(E53,[1]TURN!TURN,MATCH(J53,[1]!BLDGTYPE,0),FALSE)</f>
        <v>0.06</v>
      </c>
      <c r="AB53" s="247">
        <f t="shared" ca="1" si="6"/>
        <v>0</v>
      </c>
    </row>
    <row r="54" spans="1:28">
      <c r="A54" s="49" t="str">
        <f t="shared" si="3"/>
        <v>Lighting Controls Interior-Unitary-School K-12-NR</v>
      </c>
      <c r="B54" s="239" t="s">
        <v>537</v>
      </c>
      <c r="C54" s="49" t="str">
        <f t="shared" si="21"/>
        <v>Lighting Controls Interior-NR-School K-12-Unitary</v>
      </c>
      <c r="D54" s="49" t="str">
        <f t="shared" si="22"/>
        <v>Lighting Controls Interior-NR-School K-12</v>
      </c>
      <c r="E54" s="49" t="str">
        <f t="shared" si="23"/>
        <v>Lighting Controls Interior-NR</v>
      </c>
      <c r="J54" t="s">
        <v>291</v>
      </c>
      <c r="K54" s="49" t="s">
        <v>198</v>
      </c>
      <c r="L54" s="48" t="str">
        <f ca="1">VLOOKUP(E54,[1]!STOCK,MATCH(J54,[1]!BLDGTYPE,0),FALSE)</f>
        <v>_PRE2013</v>
      </c>
      <c r="M54" s="242" t="str">
        <f>INDEX('[4]Lists&amp;Tables'!$BB$4:$BB$22,MATCH(J54,'[4]Lists&amp;Tables'!$BA$4:$BA$22,0),MATCH(M$9,'[4]Lists&amp;Tables'!$BB$3,0))</f>
        <v>C-K12-Lgt-LPD Int-All-All-C</v>
      </c>
      <c r="N54" t="s">
        <v>545</v>
      </c>
      <c r="O54" s="50" t="s">
        <v>538</v>
      </c>
      <c r="P54">
        <v>15</v>
      </c>
      <c r="Q54" s="243">
        <f ca="1">VLOOKUP(CONCATENATE(O54,"kWh"),LookupNew,MATCH(J54,[1]!BLDGTYPE,0),FALSE)</f>
        <v>0.3</v>
      </c>
      <c r="R54" s="244">
        <f ca="1">VLOOKUP(CONCATENATE(O54,"Cost"),LookupNew,MATCH(J54,[1]!BLDGTYPE,0),FALSE)</f>
        <v>0.34107502876871904</v>
      </c>
      <c r="S54">
        <f t="shared" si="4"/>
        <v>0.7</v>
      </c>
      <c r="T54" s="243">
        <f t="shared" ca="1" si="5"/>
        <v>0.27216811163396021</v>
      </c>
      <c r="U54" s="165">
        <f t="shared" si="28"/>
        <v>0.90722703877986732</v>
      </c>
      <c r="V54" s="165">
        <f t="shared" si="28"/>
        <v>-2.18368E-2</v>
      </c>
      <c r="W54" s="324">
        <f ca="1">VLOOKUP(E54,[1]TURN!TURN,MATCH(J54,[1]!BLDGTYPE,0),FALSE)</f>
        <v>0.06</v>
      </c>
      <c r="AB54" s="247">
        <f t="shared" ca="1" si="6"/>
        <v>-6.5510400000000002E-3</v>
      </c>
    </row>
    <row r="55" spans="1:28">
      <c r="A55" s="49" t="str">
        <f t="shared" si="3"/>
        <v>Lighting Controls Interior-Unitary-University-NR</v>
      </c>
      <c r="B55" s="239" t="s">
        <v>537</v>
      </c>
      <c r="C55" s="49" t="str">
        <f t="shared" si="21"/>
        <v>Lighting Controls Interior-NR-University-Unitary</v>
      </c>
      <c r="D55" s="49" t="str">
        <f t="shared" si="22"/>
        <v>Lighting Controls Interior-NR-University</v>
      </c>
      <c r="E55" s="49" t="str">
        <f t="shared" si="23"/>
        <v>Lighting Controls Interior-NR</v>
      </c>
      <c r="J55" t="s">
        <v>505</v>
      </c>
      <c r="K55" s="49" t="s">
        <v>198</v>
      </c>
      <c r="L55" s="48" t="str">
        <f ca="1">VLOOKUP(E55,[1]!STOCK,MATCH(J55,[1]!BLDGTYPE,0),FALSE)</f>
        <v>_PRE2013</v>
      </c>
      <c r="M55" s="242" t="str">
        <f>INDEX('[4]Lists&amp;Tables'!$BB$4:$BB$22,MATCH(J55,'[4]Lists&amp;Tables'!$BA$4:$BA$22,0),MATCH(M$9,'[4]Lists&amp;Tables'!$BB$3,0))</f>
        <v>C-Unv-Lgt-LPD Int-All-All-C</v>
      </c>
      <c r="N55" t="s">
        <v>546</v>
      </c>
      <c r="O55" s="50" t="s">
        <v>538</v>
      </c>
      <c r="P55">
        <v>15</v>
      </c>
      <c r="Q55" s="243">
        <f ca="1">VLOOKUP(CONCATENATE(O55,"kWh"),LookupNew,MATCH(J55,[1]!BLDGTYPE,0),FALSE)</f>
        <v>0.3</v>
      </c>
      <c r="R55" s="244">
        <f ca="1">VLOOKUP(CONCATENATE(O55,"Cost"),LookupNew,MATCH(J55,[1]!BLDGTYPE,0),FALSE)</f>
        <v>0.34107502876871904</v>
      </c>
      <c r="S55">
        <f t="shared" si="4"/>
        <v>0.7</v>
      </c>
      <c r="T55" s="243">
        <f t="shared" ca="1" si="5"/>
        <v>0.30450920729709635</v>
      </c>
      <c r="U55" s="165">
        <f t="shared" si="28"/>
        <v>1.0150306909903213</v>
      </c>
      <c r="V55" s="165">
        <f t="shared" si="28"/>
        <v>-2.1381866666666666E-2</v>
      </c>
      <c r="W55" s="324">
        <f ca="1">VLOOKUP(E55,[1]TURN!TURN,MATCH(J55,[1]!BLDGTYPE,0),FALSE)</f>
        <v>0.06</v>
      </c>
      <c r="AB55" s="247">
        <f t="shared" ca="1" si="6"/>
        <v>-6.4145599999999997E-3</v>
      </c>
    </row>
    <row r="56" spans="1:28">
      <c r="A56" s="49" t="str">
        <f t="shared" si="3"/>
        <v>Lighting Controls Interior-Unitary-Warehouse-NR</v>
      </c>
      <c r="B56" s="239" t="s">
        <v>537</v>
      </c>
      <c r="C56" s="49" t="str">
        <f t="shared" si="21"/>
        <v>Lighting Controls Interior-NR-Warehouse-Unitary</v>
      </c>
      <c r="D56" s="49" t="str">
        <f t="shared" si="22"/>
        <v>Lighting Controls Interior-NR-Warehouse</v>
      </c>
      <c r="E56" s="49" t="str">
        <f t="shared" si="23"/>
        <v>Lighting Controls Interior-NR</v>
      </c>
      <c r="J56" t="s">
        <v>292</v>
      </c>
      <c r="K56" s="49" t="s">
        <v>198</v>
      </c>
      <c r="L56" s="48" t="str">
        <f ca="1">VLOOKUP(E56,[1]!STOCK,MATCH(J56,[1]!BLDGTYPE,0),FALSE)</f>
        <v>_PRE2013</v>
      </c>
      <c r="M56" s="242" t="str">
        <f>INDEX('[4]Lists&amp;Tables'!$BB$4:$BB$22,MATCH(J56,'[4]Lists&amp;Tables'!$BA$4:$BA$22,0),MATCH(M$9,'[4]Lists&amp;Tables'!$BB$3,0))</f>
        <v>C-War-Lgt-LPD Int-All-All-C</v>
      </c>
      <c r="N56" t="s">
        <v>547</v>
      </c>
      <c r="O56" s="50" t="s">
        <v>538</v>
      </c>
      <c r="P56">
        <v>15</v>
      </c>
      <c r="Q56" s="243">
        <f ca="1">VLOOKUP(CONCATENATE(O56,"kWh"),LookupNew,MATCH(J56,[1]!BLDGTYPE,0),FALSE)</f>
        <v>0.18</v>
      </c>
      <c r="R56" s="244">
        <f ca="1">VLOOKUP(CONCATENATE(O56,"Cost"),LookupNew,MATCH(J56,[1]!BLDGTYPE,0),FALSE)</f>
        <v>0.15897585527520172</v>
      </c>
      <c r="S56">
        <f t="shared" si="4"/>
        <v>0.7</v>
      </c>
      <c r="T56" s="243">
        <f t="shared" ca="1" si="5"/>
        <v>0.13527619316994194</v>
      </c>
      <c r="U56" s="165">
        <f t="shared" si="28"/>
        <v>0.7515344064996774</v>
      </c>
      <c r="V56" s="165">
        <f t="shared" si="28"/>
        <v>-1.7742399999999998E-2</v>
      </c>
      <c r="W56" s="324">
        <f ca="1">VLOOKUP(E56,[1]TURN!TURN,MATCH(J56,[1]!BLDGTYPE,0),FALSE)</f>
        <v>0.06</v>
      </c>
      <c r="AB56" s="247">
        <f t="shared" ca="1" si="6"/>
        <v>-3.1936319999999996E-3</v>
      </c>
    </row>
    <row r="57" spans="1:28">
      <c r="A57" s="49" t="str">
        <f t="shared" si="3"/>
        <v>Lighting Controls Interior-Unitary-Supermarket-NR</v>
      </c>
      <c r="B57" s="239" t="s">
        <v>537</v>
      </c>
      <c r="C57" s="49" t="str">
        <f t="shared" si="21"/>
        <v>Lighting Controls Interior-NR-Supermarket-Unitary</v>
      </c>
      <c r="D57" s="49" t="str">
        <f t="shared" si="22"/>
        <v>Lighting Controls Interior-NR-Supermarket</v>
      </c>
      <c r="E57" s="49" t="str">
        <f t="shared" si="23"/>
        <v>Lighting Controls Interior-NR</v>
      </c>
      <c r="J57" t="s">
        <v>506</v>
      </c>
      <c r="K57" s="49" t="s">
        <v>198</v>
      </c>
      <c r="L57" s="48" t="str">
        <f ca="1">VLOOKUP(E57,[1]!STOCK,MATCH(J57,[1]!BLDGTYPE,0),FALSE)</f>
        <v>_PRE2013</v>
      </c>
      <c r="M57" s="242" t="str">
        <f>INDEX('[4]Lists&amp;Tables'!$BB$4:$BB$22,MATCH(J57,'[4]Lists&amp;Tables'!$BA$4:$BA$22,0),MATCH(M$9,'[4]Lists&amp;Tables'!$BB$3,0))</f>
        <v>C-Gro-Lgt-LPD Int-All-All-C</v>
      </c>
      <c r="N57" t="s">
        <v>548</v>
      </c>
      <c r="O57" s="50" t="s">
        <v>538</v>
      </c>
      <c r="P57">
        <v>15</v>
      </c>
      <c r="Q57" s="243">
        <f ca="1">VLOOKUP(CONCATENATE(O57,"kWh"),LookupNew,MATCH(J57,[1]!BLDGTYPE,0),FALSE)</f>
        <v>0</v>
      </c>
      <c r="R57" s="244">
        <f ca="1">VLOOKUP(CONCATENATE(O57,"Cost"),LookupNew,MATCH(J57,[1]!BLDGTYPE,0),FALSE)</f>
        <v>0</v>
      </c>
      <c r="S57">
        <f t="shared" si="4"/>
        <v>0.7</v>
      </c>
      <c r="T57" s="243">
        <f t="shared" ca="1" si="5"/>
        <v>0</v>
      </c>
      <c r="U57" s="165">
        <f t="shared" si="28"/>
        <v>1.0417938720629913</v>
      </c>
      <c r="V57" s="165">
        <f t="shared" si="28"/>
        <v>-1.0008533333333333E-2</v>
      </c>
      <c r="W57" s="324">
        <f ca="1">VLOOKUP(E57,[1]TURN!TURN,MATCH(J57,[1]!BLDGTYPE,0),FALSE)</f>
        <v>0.06</v>
      </c>
      <c r="AB57" s="247">
        <f t="shared" ca="1" si="6"/>
        <v>0</v>
      </c>
    </row>
    <row r="58" spans="1:28">
      <c r="A58" s="49" t="str">
        <f t="shared" si="3"/>
        <v>Lighting Controls Interior-Unitary-MiniMart-NR</v>
      </c>
      <c r="B58" s="239" t="s">
        <v>537</v>
      </c>
      <c r="C58" s="49" t="str">
        <f t="shared" si="21"/>
        <v>Lighting Controls Interior-NR-MiniMart-Unitary</v>
      </c>
      <c r="D58" s="49" t="str">
        <f t="shared" si="22"/>
        <v>Lighting Controls Interior-NR-MiniMart</v>
      </c>
      <c r="E58" s="49" t="str">
        <f t="shared" si="23"/>
        <v>Lighting Controls Interior-NR</v>
      </c>
      <c r="J58" t="s">
        <v>507</v>
      </c>
      <c r="K58" s="49" t="s">
        <v>198</v>
      </c>
      <c r="L58" s="48" t="str">
        <f ca="1">VLOOKUP(E58,[1]!STOCK,MATCH(J58,[1]!BLDGTYPE,0),FALSE)</f>
        <v>_PRE2013</v>
      </c>
      <c r="M58" s="242" t="str">
        <f>INDEX('[4]Lists&amp;Tables'!$BB$4:$BB$22,MATCH(J58,'[4]Lists&amp;Tables'!$BA$4:$BA$22,0),MATCH(M$9,'[4]Lists&amp;Tables'!$BB$3,0))</f>
        <v>C-Gro-Lgt-LPD Int-All-All-C</v>
      </c>
      <c r="N58" t="s">
        <v>548</v>
      </c>
      <c r="O58" s="50" t="s">
        <v>538</v>
      </c>
      <c r="P58">
        <v>15</v>
      </c>
      <c r="Q58" s="243">
        <f ca="1">VLOOKUP(CONCATENATE(O58,"kWh"),LookupNew,MATCH(J58,[1]!BLDGTYPE,0),FALSE)</f>
        <v>0</v>
      </c>
      <c r="R58" s="244">
        <f ca="1">VLOOKUP(CONCATENATE(O58,"Cost"),LookupNew,MATCH(J58,[1]!BLDGTYPE,0),FALSE)</f>
        <v>0</v>
      </c>
      <c r="S58">
        <f t="shared" si="4"/>
        <v>0.7</v>
      </c>
      <c r="T58" s="243">
        <f t="shared" ca="1" si="5"/>
        <v>0</v>
      </c>
      <c r="U58" s="165">
        <f t="shared" si="28"/>
        <v>1.0805008357447128</v>
      </c>
      <c r="V58" s="165">
        <f t="shared" si="28"/>
        <v>-1.7742399999999998E-2</v>
      </c>
      <c r="W58" s="324">
        <f ca="1">VLOOKUP(E58,[1]TURN!TURN,MATCH(J58,[1]!BLDGTYPE,0),FALSE)</f>
        <v>0.06</v>
      </c>
      <c r="AB58" s="247">
        <f t="shared" ca="1" si="6"/>
        <v>0</v>
      </c>
    </row>
    <row r="59" spans="1:28">
      <c r="A59" s="49" t="str">
        <f t="shared" si="3"/>
        <v>Lighting Controls Interior-Unitary-Restaurant-NR</v>
      </c>
      <c r="B59" s="239" t="s">
        <v>537</v>
      </c>
      <c r="C59" s="49" t="str">
        <f t="shared" si="21"/>
        <v>Lighting Controls Interior-NR-Restaurant-Unitary</v>
      </c>
      <c r="D59" s="49" t="str">
        <f t="shared" si="22"/>
        <v>Lighting Controls Interior-NR-Restaurant</v>
      </c>
      <c r="E59" s="49" t="str">
        <f t="shared" si="23"/>
        <v>Lighting Controls Interior-NR</v>
      </c>
      <c r="J59" t="s">
        <v>289</v>
      </c>
      <c r="K59" s="49" t="s">
        <v>198</v>
      </c>
      <c r="L59" s="48" t="str">
        <f ca="1">VLOOKUP(E59,[1]!STOCK,MATCH(J59,[1]!BLDGTYPE,0),FALSE)</f>
        <v>_PRE2013</v>
      </c>
      <c r="M59" s="242" t="str">
        <f>INDEX('[4]Lists&amp;Tables'!$BB$4:$BB$22,MATCH(J59,'[4]Lists&amp;Tables'!$BA$4:$BA$22,0),MATCH(M$9,'[4]Lists&amp;Tables'!$BB$3,0))</f>
        <v>C-Res-Lgt-LPD Int-All-All-C</v>
      </c>
      <c r="N59" t="s">
        <v>549</v>
      </c>
      <c r="O59" s="50" t="s">
        <v>538</v>
      </c>
      <c r="P59">
        <v>15</v>
      </c>
      <c r="Q59" s="243">
        <f ca="1">VLOOKUP(CONCATENATE(O59,"kWh"),LookupNew,MATCH(J59,[1]!BLDGTYPE,0),FALSE)</f>
        <v>0</v>
      </c>
      <c r="R59" s="244">
        <f ca="1">VLOOKUP(CONCATENATE(O59,"Cost"),LookupNew,MATCH(J59,[1]!BLDGTYPE,0),FALSE)</f>
        <v>0</v>
      </c>
      <c r="S59">
        <f t="shared" si="4"/>
        <v>0.7</v>
      </c>
      <c r="T59" s="243">
        <f t="shared" ca="1" si="5"/>
        <v>0</v>
      </c>
      <c r="U59" s="165">
        <f t="shared" si="28"/>
        <v>0.92073401596975291</v>
      </c>
      <c r="V59" s="165">
        <f t="shared" si="28"/>
        <v>-2.6841066666666667E-2</v>
      </c>
      <c r="W59" s="324">
        <f ca="1">VLOOKUP(E59,[1]TURN!TURN,MATCH(J59,[1]!BLDGTYPE,0),FALSE)</f>
        <v>0.06</v>
      </c>
      <c r="AB59" s="247">
        <f t="shared" ca="1" si="6"/>
        <v>0</v>
      </c>
    </row>
    <row r="60" spans="1:28">
      <c r="A60" s="49" t="str">
        <f t="shared" si="3"/>
        <v>Lighting Controls Interior-Unitary-Lodging-NR</v>
      </c>
      <c r="B60" s="239" t="s">
        <v>537</v>
      </c>
      <c r="C60" s="49" t="str">
        <f t="shared" si="21"/>
        <v>Lighting Controls Interior-NR-Lodging-Unitary</v>
      </c>
      <c r="D60" s="49" t="str">
        <f t="shared" si="22"/>
        <v>Lighting Controls Interior-NR-Lodging</v>
      </c>
      <c r="E60" s="49" t="str">
        <f t="shared" si="23"/>
        <v>Lighting Controls Interior-NR</v>
      </c>
      <c r="J60" t="s">
        <v>285</v>
      </c>
      <c r="K60" s="49" t="s">
        <v>198</v>
      </c>
      <c r="L60" s="48" t="str">
        <f ca="1">VLOOKUP(E60,[1]!STOCK,MATCH(J60,[1]!BLDGTYPE,0),FALSE)</f>
        <v>_PRE2013</v>
      </c>
      <c r="M60" s="242" t="str">
        <f>INDEX('[4]Lists&amp;Tables'!$BB$4:$BB$22,MATCH(J60,'[4]Lists&amp;Tables'!$BA$4:$BA$22,0),MATCH(M$9,'[4]Lists&amp;Tables'!$BB$3,0))</f>
        <v>C-Lod-Lgt-LPD Int-All-All-C</v>
      </c>
      <c r="N60" t="s">
        <v>550</v>
      </c>
      <c r="O60" s="50" t="s">
        <v>538</v>
      </c>
      <c r="P60">
        <v>15</v>
      </c>
      <c r="Q60" s="243">
        <f ca="1">VLOOKUP(CONCATENATE(O60,"kWh"),LookupNew,MATCH(J60,[1]!BLDGTYPE,0),FALSE)</f>
        <v>0</v>
      </c>
      <c r="R60" s="244">
        <f ca="1">VLOOKUP(CONCATENATE(O60,"Cost"),LookupNew,MATCH(J60,[1]!BLDGTYPE,0),FALSE)</f>
        <v>0</v>
      </c>
      <c r="S60">
        <f t="shared" si="4"/>
        <v>0.7</v>
      </c>
      <c r="T60" s="243">
        <f t="shared" ca="1" si="5"/>
        <v>0</v>
      </c>
      <c r="U60" s="165">
        <f t="shared" si="28"/>
        <v>0.91364191185321664</v>
      </c>
      <c r="V60" s="165">
        <f t="shared" si="28"/>
        <v>-1.8197333333333333E-2</v>
      </c>
      <c r="W60" s="324">
        <f ca="1">VLOOKUP(E60,[1]TURN!TURN,MATCH(J60,[1]!BLDGTYPE,0),FALSE)</f>
        <v>0.06</v>
      </c>
      <c r="AB60" s="247">
        <f t="shared" ca="1" si="6"/>
        <v>0</v>
      </c>
    </row>
    <row r="61" spans="1:28">
      <c r="A61" s="49" t="str">
        <f t="shared" si="3"/>
        <v>Lighting Controls Interior-Unitary-Hospital-NR</v>
      </c>
      <c r="B61" s="239" t="s">
        <v>537</v>
      </c>
      <c r="C61" s="49" t="str">
        <f t="shared" si="21"/>
        <v>Lighting Controls Interior-NR-Hospital-Unitary</v>
      </c>
      <c r="D61" s="49" t="str">
        <f t="shared" si="22"/>
        <v>Lighting Controls Interior-NR-Hospital</v>
      </c>
      <c r="E61" s="49" t="str">
        <f t="shared" si="23"/>
        <v>Lighting Controls Interior-NR</v>
      </c>
      <c r="J61" t="s">
        <v>508</v>
      </c>
      <c r="K61" s="49" t="s">
        <v>198</v>
      </c>
      <c r="L61" s="48" t="str">
        <f ca="1">VLOOKUP(E61,[1]!STOCK,MATCH(J61,[1]!BLDGTYPE,0),FALSE)</f>
        <v>_PRE2013</v>
      </c>
      <c r="M61" s="242" t="str">
        <f>INDEX('[4]Lists&amp;Tables'!$BB$4:$BB$22,MATCH(J61,'[4]Lists&amp;Tables'!$BA$4:$BA$22,0),MATCH(M$9,'[4]Lists&amp;Tables'!$BB$3,0))</f>
        <v>C-Hos-Lgt-LPD Int-All-All-C</v>
      </c>
      <c r="N61" t="s">
        <v>551</v>
      </c>
      <c r="O61" s="50" t="s">
        <v>538</v>
      </c>
      <c r="P61">
        <v>15</v>
      </c>
      <c r="Q61" s="243">
        <f ca="1">VLOOKUP(CONCATENATE(O61,"kWh"),LookupNew,MATCH(J61,[1]!BLDGTYPE,0),FALSE)</f>
        <v>0</v>
      </c>
      <c r="R61" s="244">
        <f ca="1">VLOOKUP(CONCATENATE(O61,"Cost"),LookupNew,MATCH(J61,[1]!BLDGTYPE,0),FALSE)</f>
        <v>0</v>
      </c>
      <c r="S61">
        <f t="shared" si="4"/>
        <v>0.7</v>
      </c>
      <c r="T61" s="243">
        <f t="shared" ca="1" si="5"/>
        <v>0</v>
      </c>
      <c r="U61" s="165">
        <f t="shared" si="28"/>
        <v>0.82969226907044291</v>
      </c>
      <c r="V61" s="165">
        <f t="shared" si="28"/>
        <v>-3.2755199999999998E-2</v>
      </c>
      <c r="W61" s="324">
        <f ca="1">VLOOKUP(E61,[1]TURN!TURN,MATCH(J61,[1]!BLDGTYPE,0),FALSE)</f>
        <v>0.06</v>
      </c>
      <c r="AB61" s="247">
        <f t="shared" ca="1" si="6"/>
        <v>0</v>
      </c>
    </row>
    <row r="62" spans="1:28">
      <c r="A62" s="49" t="str">
        <f t="shared" si="3"/>
        <v>Lighting Controls Interior-Unitary-Residential Care-NR</v>
      </c>
      <c r="B62" s="239" t="s">
        <v>537</v>
      </c>
      <c r="C62" s="49" t="str">
        <f t="shared" si="21"/>
        <v>Lighting Controls Interior-NR-Residential Care-Unitary</v>
      </c>
      <c r="D62" s="49" t="str">
        <f t="shared" si="22"/>
        <v>Lighting Controls Interior-NR-Residential Care</v>
      </c>
      <c r="E62" s="49" t="str">
        <f t="shared" si="23"/>
        <v>Lighting Controls Interior-NR</v>
      </c>
      <c r="J62" t="s">
        <v>288</v>
      </c>
      <c r="K62" s="49" t="s">
        <v>198</v>
      </c>
      <c r="L62" s="48" t="str">
        <f ca="1">VLOOKUP(E62,[1]!STOCK,MATCH(J62,[1]!BLDGTYPE,0),FALSE)</f>
        <v>_PRE2013</v>
      </c>
      <c r="M62" s="242" t="str">
        <f>INDEX('[4]Lists&amp;Tables'!$BB$4:$BB$22,MATCH(J62,'[4]Lists&amp;Tables'!$BA$4:$BA$22,0),MATCH(M$9,'[4]Lists&amp;Tables'!$BB$3,0))</f>
        <v>C-Hos-Lgt-LPD Int-All-All-C</v>
      </c>
      <c r="N62" t="s">
        <v>551</v>
      </c>
      <c r="O62" s="50" t="s">
        <v>538</v>
      </c>
      <c r="P62">
        <v>15</v>
      </c>
      <c r="Q62" s="243">
        <f ca="1">VLOOKUP(CONCATENATE(O62,"kWh"),LookupNew,MATCH(J62,[1]!BLDGTYPE,0),FALSE)</f>
        <v>0</v>
      </c>
      <c r="R62" s="244">
        <f ca="1">VLOOKUP(CONCATENATE(O62,"Cost"),LookupNew,MATCH(J62,[1]!BLDGTYPE,0),FALSE)</f>
        <v>0</v>
      </c>
      <c r="S62">
        <f t="shared" si="4"/>
        <v>0.7</v>
      </c>
      <c r="T62" s="243">
        <f t="shared" ca="1" si="5"/>
        <v>0</v>
      </c>
      <c r="U62" s="165">
        <f t="shared" si="28"/>
        <v>1.0435981578612779</v>
      </c>
      <c r="V62" s="165">
        <f t="shared" si="28"/>
        <v>-1.8197333333333333E-2</v>
      </c>
      <c r="W62" s="324">
        <f ca="1">VLOOKUP(E62,[1]TURN!TURN,MATCH(J62,[1]!BLDGTYPE,0),FALSE)</f>
        <v>0.06</v>
      </c>
      <c r="AB62" s="247">
        <f t="shared" ca="1" si="6"/>
        <v>0</v>
      </c>
    </row>
    <row r="63" spans="1:28">
      <c r="A63" s="49" t="str">
        <f t="shared" si="3"/>
        <v>Lighting Controls Interior-Unitary-Assembly-NR</v>
      </c>
      <c r="B63" s="239" t="s">
        <v>537</v>
      </c>
      <c r="C63" s="49" t="str">
        <f t="shared" si="21"/>
        <v>Lighting Controls Interior-NR-Assembly-Unitary</v>
      </c>
      <c r="D63" s="49" t="str">
        <f t="shared" si="22"/>
        <v>Lighting Controls Interior-NR-Assembly</v>
      </c>
      <c r="E63" s="49" t="str">
        <f t="shared" si="23"/>
        <v>Lighting Controls Interior-NR</v>
      </c>
      <c r="J63" t="s">
        <v>283</v>
      </c>
      <c r="K63" s="49" t="s">
        <v>198</v>
      </c>
      <c r="L63" s="48" t="str">
        <f ca="1">VLOOKUP(E63,[1]!STOCK,MATCH(J63,[1]!BLDGTYPE,0),FALSE)</f>
        <v>_PRE2013</v>
      </c>
      <c r="M63" s="242" t="str">
        <f>INDEX('[4]Lists&amp;Tables'!$BB$4:$BB$22,MATCH(J63,'[4]Lists&amp;Tables'!$BA$4:$BA$22,0),MATCH(M$9,'[4]Lists&amp;Tables'!$BB$3,0))</f>
        <v>C-Oth-Lgt-LPD Int-All-All-C</v>
      </c>
      <c r="N63" t="s">
        <v>552</v>
      </c>
      <c r="O63" s="50" t="s">
        <v>538</v>
      </c>
      <c r="P63">
        <v>15</v>
      </c>
      <c r="Q63" s="243">
        <f ca="1">VLOOKUP(CONCATENATE(O63,"kWh"),LookupNew,MATCH(J63,[1]!BLDGTYPE,0),FALSE)</f>
        <v>0</v>
      </c>
      <c r="R63" s="244">
        <f ca="1">VLOOKUP(CONCATENATE(O63,"Cost"),LookupNew,MATCH(J63,[1]!BLDGTYPE,0),FALSE)</f>
        <v>0</v>
      </c>
      <c r="S63">
        <f t="shared" si="4"/>
        <v>0.7</v>
      </c>
      <c r="T63" s="243">
        <f t="shared" ca="1" si="5"/>
        <v>0</v>
      </c>
      <c r="U63" s="165">
        <f t="shared" si="28"/>
        <v>1.0820314279369219</v>
      </c>
      <c r="V63" s="165">
        <f t="shared" si="28"/>
        <v>-8.1887999999999996E-3</v>
      </c>
      <c r="W63" s="324">
        <f ca="1">VLOOKUP(E63,[1]TURN!TURN,MATCH(J63,[1]!BLDGTYPE,0),FALSE)</f>
        <v>0.06</v>
      </c>
      <c r="AB63" s="247">
        <f t="shared" ca="1" si="6"/>
        <v>0</v>
      </c>
    </row>
    <row r="64" spans="1:28">
      <c r="A64" s="49" t="str">
        <f t="shared" si="3"/>
        <v>Lighting Controls Interior-Unitary-Other-NR</v>
      </c>
      <c r="B64" s="239" t="s">
        <v>537</v>
      </c>
      <c r="C64" s="49" t="str">
        <f t="shared" si="21"/>
        <v>Lighting Controls Interior-NR-Other-Unitary</v>
      </c>
      <c r="D64" s="49" t="str">
        <f t="shared" si="22"/>
        <v>Lighting Controls Interior-NR-Other</v>
      </c>
      <c r="E64" s="49" t="str">
        <f t="shared" si="23"/>
        <v>Lighting Controls Interior-NR</v>
      </c>
      <c r="J64" t="s">
        <v>287</v>
      </c>
      <c r="K64" s="49" t="s">
        <v>198</v>
      </c>
      <c r="L64" s="48" t="str">
        <f ca="1">VLOOKUP(E64,[1]!STOCK,MATCH(J64,[1]!BLDGTYPE,0),FALSE)</f>
        <v>_PRE2013</v>
      </c>
      <c r="M64" s="242" t="str">
        <f>INDEX('[4]Lists&amp;Tables'!$BB$4:$BB$22,MATCH(J64,'[4]Lists&amp;Tables'!$BA$4:$BA$22,0),MATCH(M$9,'[4]Lists&amp;Tables'!$BB$3,0))</f>
        <v>C-Oth-Lgt-LPD Int-All-All-C</v>
      </c>
      <c r="N64" t="s">
        <v>552</v>
      </c>
      <c r="O64" s="50" t="s">
        <v>538</v>
      </c>
      <c r="P64">
        <v>15</v>
      </c>
      <c r="Q64" s="243">
        <f ca="1">VLOOKUP(CONCATENATE(O64,"kWh"),LookupNew,MATCH(J64,[1]!BLDGTYPE,0),FALSE)</f>
        <v>0.35</v>
      </c>
      <c r="R64" s="244">
        <f ca="1">VLOOKUP(CONCATENATE(O64,"Cost"),LookupNew,MATCH(J64,[1]!BLDGTYPE,0),FALSE)</f>
        <v>0.34107502876871904</v>
      </c>
      <c r="S64">
        <f t="shared" si="4"/>
        <v>0.7</v>
      </c>
      <c r="T64" s="243">
        <f t="shared" ca="1" si="5"/>
        <v>0.37307259021363015</v>
      </c>
      <c r="U64" s="165">
        <f t="shared" si="28"/>
        <v>1.0659216863246577</v>
      </c>
      <c r="V64" s="165">
        <f t="shared" si="28"/>
        <v>-8.1887999999999996E-3</v>
      </c>
      <c r="W64" s="324">
        <f ca="1">VLOOKUP(E64,[1]TURN!TURN,MATCH(J64,[1]!BLDGTYPE,0),FALSE)</f>
        <v>0.06</v>
      </c>
      <c r="AB64" s="247">
        <f t="shared" ca="1" si="6"/>
        <v>-2.8660799999999996E-3</v>
      </c>
    </row>
    <row r="65" spans="1:28">
      <c r="A65" s="49" t="str">
        <f t="shared" si="3"/>
        <v>Lighting Controls Interior-Integrated-Large Off-NR</v>
      </c>
      <c r="B65" s="239" t="s">
        <v>537</v>
      </c>
      <c r="C65" s="49" t="str">
        <f t="shared" si="21"/>
        <v>Lighting Controls Interior-NR-Large Off-Integrated</v>
      </c>
      <c r="D65" s="49" t="str">
        <f t="shared" si="22"/>
        <v>Lighting Controls Interior-NR-Large Off</v>
      </c>
      <c r="E65" s="49" t="str">
        <f t="shared" si="23"/>
        <v>Lighting Controls Interior-NR</v>
      </c>
      <c r="J65" s="49" t="s">
        <v>42</v>
      </c>
      <c r="K65" s="49" t="s">
        <v>198</v>
      </c>
      <c r="L65" s="48" t="str">
        <f ca="1">VLOOKUP(E65,[1]!STOCK,MATCH(J65,[1]!BLDGTYPE,0),FALSE)</f>
        <v>_PRE2013</v>
      </c>
      <c r="M65" s="242" t="str">
        <f>INDEX('[4]Lists&amp;Tables'!$BB$4:$BB$22,MATCH(J65,'[4]Lists&amp;Tables'!$BA$4:$BA$22,0),MATCH(M$9,'[4]Lists&amp;Tables'!$BB$3,0))</f>
        <v>C-LOff-Lgt-LPD Int-All-All-C</v>
      </c>
      <c r="N65" s="242" t="s">
        <v>542</v>
      </c>
      <c r="O65" s="50" t="s">
        <v>539</v>
      </c>
      <c r="P65">
        <v>15</v>
      </c>
      <c r="Q65" s="243">
        <f ca="1">VLOOKUP(CONCATENATE(O65,"kWh"),LookupNew,MATCH(J65,[1]!BLDGTYPE,0),FALSE)</f>
        <v>0.55999999999999994</v>
      </c>
      <c r="R65" s="244">
        <f ca="1">VLOOKUP(CONCATENATE(O65,"Cost"),LookupNew,MATCH(J65,[1]!BLDGTYPE,0),FALSE)</f>
        <v>0.56277379746838629</v>
      </c>
      <c r="S65">
        <f t="shared" si="4"/>
        <v>0.3</v>
      </c>
      <c r="T65" s="243">
        <f t="shared" ca="1" si="5"/>
        <v>0.59691614434180829</v>
      </c>
      <c r="U65" s="165">
        <f t="shared" ref="U65:V82" si="29">U11</f>
        <v>1.0659216863246577</v>
      </c>
      <c r="V65" s="165">
        <f t="shared" si="29"/>
        <v>-8.1887999999999996E-3</v>
      </c>
      <c r="W65" s="324">
        <f ca="1">VLOOKUP(E65,[1]TURN!TURN,MATCH(J65,[1]!BLDGTYPE,0),FALSE)</f>
        <v>0.06</v>
      </c>
      <c r="AB65" s="247">
        <f t="shared" ca="1" si="6"/>
        <v>-4.585727999999999E-3</v>
      </c>
    </row>
    <row r="66" spans="1:28">
      <c r="A66" s="49" t="str">
        <f t="shared" si="3"/>
        <v>Lighting Controls Interior-Integrated-Medium Off-NR</v>
      </c>
      <c r="B66" s="239" t="s">
        <v>537</v>
      </c>
      <c r="C66" s="49" t="str">
        <f t="shared" si="21"/>
        <v>Lighting Controls Interior-NR-Medium Off-Integrated</v>
      </c>
      <c r="D66" s="49" t="str">
        <f t="shared" si="22"/>
        <v>Lighting Controls Interior-NR-Medium Off</v>
      </c>
      <c r="E66" s="49" t="str">
        <f t="shared" si="23"/>
        <v>Lighting Controls Interior-NR</v>
      </c>
      <c r="J66" t="s">
        <v>503</v>
      </c>
      <c r="K66" s="49" t="s">
        <v>198</v>
      </c>
      <c r="L66" s="48" t="str">
        <f ca="1">VLOOKUP(E66,[1]!STOCK,MATCH(J66,[1]!BLDGTYPE,0),FALSE)</f>
        <v>_PRE2013</v>
      </c>
      <c r="M66" s="242" t="str">
        <f>INDEX('[4]Lists&amp;Tables'!$BB$4:$BB$22,MATCH(J66,'[4]Lists&amp;Tables'!$BA$4:$BA$22,0),MATCH(M$9,'[4]Lists&amp;Tables'!$BB$3,0))</f>
        <v>C-LOff-Lgt-LPD Int-All-All-C</v>
      </c>
      <c r="N66" t="s">
        <v>542</v>
      </c>
      <c r="O66" s="50" t="s">
        <v>539</v>
      </c>
      <c r="P66">
        <v>15</v>
      </c>
      <c r="Q66" s="243">
        <f ca="1">VLOOKUP(CONCATENATE(O66,"kWh"),LookupNew,MATCH(J66,[1]!BLDGTYPE,0),FALSE)</f>
        <v>0.48999999999999994</v>
      </c>
      <c r="R66" s="244">
        <f ca="1">VLOOKUP(CONCATENATE(O66,"Cost"),LookupNew,MATCH(J66,[1]!BLDGTYPE,0),FALSE)</f>
        <v>0.56277379746838629</v>
      </c>
      <c r="S66">
        <f t="shared" si="4"/>
        <v>0.3</v>
      </c>
      <c r="T66" s="243">
        <f t="shared" ca="1" si="5"/>
        <v>0.52943297820926394</v>
      </c>
      <c r="U66" s="165">
        <f t="shared" si="29"/>
        <v>1.0804754657331919</v>
      </c>
      <c r="V66" s="165">
        <f t="shared" si="29"/>
        <v>-8.1887999999999996E-3</v>
      </c>
      <c r="W66" s="324">
        <f ca="1">VLOOKUP(E66,[1]TURN!TURN,MATCH(J66,[1]!BLDGTYPE,0),FALSE)</f>
        <v>0.06</v>
      </c>
      <c r="AB66" s="247">
        <f t="shared" ca="1" si="6"/>
        <v>-4.0125119999999993E-3</v>
      </c>
    </row>
    <row r="67" spans="1:28">
      <c r="A67" s="49" t="str">
        <f t="shared" si="3"/>
        <v>Lighting Controls Interior-Integrated-Small Off-NR</v>
      </c>
      <c r="B67" s="239" t="s">
        <v>537</v>
      </c>
      <c r="C67" s="49" t="str">
        <f t="shared" si="21"/>
        <v>Lighting Controls Interior-NR-Small Off-Integrated</v>
      </c>
      <c r="D67" s="49" t="str">
        <f t="shared" si="22"/>
        <v>Lighting Controls Interior-NR-Small Off</v>
      </c>
      <c r="E67" s="49" t="str">
        <f t="shared" si="23"/>
        <v>Lighting Controls Interior-NR</v>
      </c>
      <c r="J67" t="s">
        <v>504</v>
      </c>
      <c r="K67" s="49" t="s">
        <v>198</v>
      </c>
      <c r="L67" s="48" t="str">
        <f ca="1">VLOOKUP(E67,[1]!STOCK,MATCH(J67,[1]!BLDGTYPE,0),FALSE)</f>
        <v>_PRE2013</v>
      </c>
      <c r="M67" s="242" t="str">
        <f>INDEX('[4]Lists&amp;Tables'!$BB$4:$BB$22,MATCH(J67,'[4]Lists&amp;Tables'!$BA$4:$BA$22,0),MATCH(M$9,'[4]Lists&amp;Tables'!$BB$3,0))</f>
        <v>C-SOff-Lgt-LPD Int-All-All-C</v>
      </c>
      <c r="N67" t="s">
        <v>543</v>
      </c>
      <c r="O67" s="50" t="s">
        <v>539</v>
      </c>
      <c r="P67">
        <v>15</v>
      </c>
      <c r="Q67" s="243">
        <f ca="1">VLOOKUP(CONCATENATE(O67,"kWh"),LookupNew,MATCH(J67,[1]!BLDGTYPE,0),FALSE)</f>
        <v>0.48999999999999994</v>
      </c>
      <c r="R67" s="244">
        <f ca="1">VLOOKUP(CONCATENATE(O67,"Cost"),LookupNew,MATCH(J67,[1]!BLDGTYPE,0),FALSE)</f>
        <v>0.56277379746838629</v>
      </c>
      <c r="S67">
        <f t="shared" si="4"/>
        <v>0.3</v>
      </c>
      <c r="T67" s="243">
        <f t="shared" ca="1" si="5"/>
        <v>0.51636254199274423</v>
      </c>
      <c r="U67" s="165">
        <f t="shared" si="29"/>
        <v>1.0538011061076413</v>
      </c>
      <c r="V67" s="165">
        <f t="shared" si="29"/>
        <v>-2.1381866666666666E-2</v>
      </c>
      <c r="W67" s="324">
        <f ca="1">VLOOKUP(E67,[1]TURN!TURN,MATCH(J67,[1]!BLDGTYPE,0),FALSE)</f>
        <v>0.06</v>
      </c>
      <c r="AB67" s="247">
        <f t="shared" ca="1" si="6"/>
        <v>-1.0477114666666665E-2</v>
      </c>
    </row>
    <row r="68" spans="1:28">
      <c r="A68" s="49" t="str">
        <f t="shared" si="3"/>
        <v>Lighting Controls Interior-Integrated-Xlarge Ret-NR</v>
      </c>
      <c r="B68" s="239" t="s">
        <v>537</v>
      </c>
      <c r="C68" s="49" t="str">
        <f t="shared" si="21"/>
        <v>Lighting Controls Interior-NR-Xlarge Ret-Integrated</v>
      </c>
      <c r="D68" s="49" t="str">
        <f t="shared" si="22"/>
        <v>Lighting Controls Interior-NR-Xlarge Ret</v>
      </c>
      <c r="E68" s="49" t="str">
        <f t="shared" si="23"/>
        <v>Lighting Controls Interior-NR</v>
      </c>
      <c r="J68" t="s">
        <v>509</v>
      </c>
      <c r="K68" s="49" t="s">
        <v>198</v>
      </c>
      <c r="L68" s="48" t="str">
        <f ca="1">VLOOKUP(E68,[1]!STOCK,MATCH(J68,[1]!BLDGTYPE,0),FALSE)</f>
        <v>_PRE2013</v>
      </c>
      <c r="M68" s="242" t="str">
        <f>INDEX('[4]Lists&amp;Tables'!$BB$4:$BB$22,MATCH(J68,'[4]Lists&amp;Tables'!$BA$4:$BA$22,0),MATCH(M$9,'[4]Lists&amp;Tables'!$BB$3,0))</f>
        <v>C-Ret-Lgt-LPD Int-All-All-C</v>
      </c>
      <c r="N68" t="s">
        <v>544</v>
      </c>
      <c r="O68" s="50" t="s">
        <v>539</v>
      </c>
      <c r="P68">
        <v>15</v>
      </c>
      <c r="Q68" s="243">
        <f ca="1">VLOOKUP(CONCATENATE(O68,"kWh"),LookupNew,MATCH(J68,[1]!BLDGTYPE,0),FALSE)</f>
        <v>0</v>
      </c>
      <c r="R68" s="244">
        <f ca="1">VLOOKUP(CONCATENATE(O68,"Cost"),LookupNew,MATCH(J68,[1]!BLDGTYPE,0),FALSE)</f>
        <v>0</v>
      </c>
      <c r="S68">
        <f t="shared" si="4"/>
        <v>0.3</v>
      </c>
      <c r="T68" s="243">
        <f t="shared" ca="1" si="5"/>
        <v>0</v>
      </c>
      <c r="U68" s="165">
        <f t="shared" si="29"/>
        <v>0.97757926357393488</v>
      </c>
      <c r="V68" s="165">
        <f t="shared" si="29"/>
        <v>-1.50128E-2</v>
      </c>
      <c r="W68" s="324">
        <f ca="1">VLOOKUP(E68,[1]TURN!TURN,MATCH(J68,[1]!BLDGTYPE,0),FALSE)</f>
        <v>0.06</v>
      </c>
      <c r="AB68" s="247">
        <f t="shared" ca="1" si="6"/>
        <v>0</v>
      </c>
    </row>
    <row r="69" spans="1:28">
      <c r="A69" s="49" t="str">
        <f t="shared" si="3"/>
        <v>Lighting Controls Interior-Integrated-Large Ret-NR</v>
      </c>
      <c r="B69" s="239" t="s">
        <v>537</v>
      </c>
      <c r="C69" s="49" t="str">
        <f t="shared" si="21"/>
        <v>Lighting Controls Interior-NR-Large Ret-Integrated</v>
      </c>
      <c r="D69" s="49" t="str">
        <f t="shared" si="22"/>
        <v>Lighting Controls Interior-NR-Large Ret</v>
      </c>
      <c r="E69" s="49" t="str">
        <f t="shared" si="23"/>
        <v>Lighting Controls Interior-NR</v>
      </c>
      <c r="J69" t="s">
        <v>510</v>
      </c>
      <c r="K69" s="49" t="s">
        <v>198</v>
      </c>
      <c r="L69" s="48" t="str">
        <f ca="1">VLOOKUP(E69,[1]!STOCK,MATCH(J69,[1]!BLDGTYPE,0),FALSE)</f>
        <v>_PRE2013</v>
      </c>
      <c r="M69" s="242" t="str">
        <f>INDEX('[4]Lists&amp;Tables'!$BB$4:$BB$22,MATCH(J69,'[4]Lists&amp;Tables'!$BA$4:$BA$22,0),MATCH(M$9,'[4]Lists&amp;Tables'!$BB$3,0))</f>
        <v>C-Ret-Lgt-LPD Int-All-All-C</v>
      </c>
      <c r="N69" t="s">
        <v>544</v>
      </c>
      <c r="O69" s="50" t="s">
        <v>539</v>
      </c>
      <c r="P69">
        <v>15</v>
      </c>
      <c r="Q69" s="243">
        <f ca="1">VLOOKUP(CONCATENATE(O69,"kWh"),LookupNew,MATCH(J69,[1]!BLDGTYPE,0),FALSE)</f>
        <v>0</v>
      </c>
      <c r="R69" s="244">
        <f ca="1">VLOOKUP(CONCATENATE(O69,"Cost"),LookupNew,MATCH(J69,[1]!BLDGTYPE,0),FALSE)</f>
        <v>0</v>
      </c>
      <c r="S69">
        <f t="shared" si="4"/>
        <v>0.3</v>
      </c>
      <c r="T69" s="243">
        <f t="shared" ca="1" si="5"/>
        <v>0</v>
      </c>
      <c r="U69" s="165">
        <f t="shared" si="29"/>
        <v>0.82894127262281558</v>
      </c>
      <c r="V69" s="165">
        <f t="shared" si="29"/>
        <v>-1.9562133333333332E-2</v>
      </c>
      <c r="W69" s="324">
        <f ca="1">VLOOKUP(E69,[1]TURN!TURN,MATCH(J69,[1]!BLDGTYPE,0),FALSE)</f>
        <v>0.06</v>
      </c>
      <c r="AB69" s="247">
        <f t="shared" ca="1" si="6"/>
        <v>0</v>
      </c>
    </row>
    <row r="70" spans="1:28">
      <c r="A70" s="49" t="str">
        <f t="shared" si="3"/>
        <v>Lighting Controls Interior-Integrated-Medium Ret-NR</v>
      </c>
      <c r="B70" s="239" t="s">
        <v>537</v>
      </c>
      <c r="C70" s="49" t="str">
        <f t="shared" si="21"/>
        <v>Lighting Controls Interior-NR-Medium Ret-Integrated</v>
      </c>
      <c r="D70" s="49" t="str">
        <f t="shared" si="22"/>
        <v>Lighting Controls Interior-NR-Medium Ret</v>
      </c>
      <c r="E70" s="49" t="str">
        <f t="shared" si="23"/>
        <v>Lighting Controls Interior-NR</v>
      </c>
      <c r="J70" t="s">
        <v>511</v>
      </c>
      <c r="K70" s="49" t="s">
        <v>198</v>
      </c>
      <c r="L70" s="48" t="str">
        <f ca="1">VLOOKUP(E70,[1]!STOCK,MATCH(J70,[1]!BLDGTYPE,0),FALSE)</f>
        <v>_PRE2013</v>
      </c>
      <c r="M70" s="242" t="str">
        <f>INDEX('[4]Lists&amp;Tables'!$BB$4:$BB$22,MATCH(J70,'[4]Lists&amp;Tables'!$BA$4:$BA$22,0),MATCH(M$9,'[4]Lists&amp;Tables'!$BB$3,0))</f>
        <v>C-Ret-Lgt-LPD Int-All-All-C</v>
      </c>
      <c r="N70" t="s">
        <v>544</v>
      </c>
      <c r="O70" s="50" t="s">
        <v>539</v>
      </c>
      <c r="P70">
        <v>15</v>
      </c>
      <c r="Q70" s="243">
        <f ca="1">VLOOKUP(CONCATENATE(O70,"kWh"),LookupNew,MATCH(J70,[1]!BLDGTYPE,0),FALSE)</f>
        <v>0</v>
      </c>
      <c r="R70" s="244">
        <f ca="1">VLOOKUP(CONCATENATE(O70,"Cost"),LookupNew,MATCH(J70,[1]!BLDGTYPE,0),FALSE)</f>
        <v>0</v>
      </c>
      <c r="S70">
        <f t="shared" si="4"/>
        <v>0.3</v>
      </c>
      <c r="T70" s="243">
        <f t="shared" ca="1" si="5"/>
        <v>0</v>
      </c>
      <c r="U70" s="165">
        <f t="shared" si="29"/>
        <v>0.8715651907801627</v>
      </c>
      <c r="V70" s="165">
        <f t="shared" si="29"/>
        <v>-1.7742399999999998E-2</v>
      </c>
      <c r="W70" s="324">
        <f ca="1">VLOOKUP(E70,[1]TURN!TURN,MATCH(J70,[1]!BLDGTYPE,0),FALSE)</f>
        <v>0.06</v>
      </c>
      <c r="AB70" s="247">
        <f t="shared" ca="1" si="6"/>
        <v>0</v>
      </c>
    </row>
    <row r="71" spans="1:28">
      <c r="A71" s="49" t="str">
        <f t="shared" si="3"/>
        <v>Lighting Controls Interior-Integrated-Small Ret-NR</v>
      </c>
      <c r="B71" s="239" t="s">
        <v>537</v>
      </c>
      <c r="C71" s="49" t="str">
        <f t="shared" si="21"/>
        <v>Lighting Controls Interior-NR-Small Ret-Integrated</v>
      </c>
      <c r="D71" s="49" t="str">
        <f t="shared" si="22"/>
        <v>Lighting Controls Interior-NR-Small Ret</v>
      </c>
      <c r="E71" s="49" t="str">
        <f t="shared" si="23"/>
        <v>Lighting Controls Interior-NR</v>
      </c>
      <c r="J71" t="s">
        <v>512</v>
      </c>
      <c r="K71" s="49" t="s">
        <v>198</v>
      </c>
      <c r="L71" s="48" t="str">
        <f ca="1">VLOOKUP(E71,[1]!STOCK,MATCH(J71,[1]!BLDGTYPE,0),FALSE)</f>
        <v>_PRE2013</v>
      </c>
      <c r="M71" s="242" t="str">
        <f>INDEX('[4]Lists&amp;Tables'!$BB$4:$BB$22,MATCH(J71,'[4]Lists&amp;Tables'!$BA$4:$BA$22,0),MATCH(M$9,'[4]Lists&amp;Tables'!$BB$3,0))</f>
        <v>C-Ret-Lgt-LPD Int-All-All-C</v>
      </c>
      <c r="N71" t="s">
        <v>544</v>
      </c>
      <c r="O71" s="50" t="s">
        <v>539</v>
      </c>
      <c r="P71">
        <v>15</v>
      </c>
      <c r="Q71" s="243">
        <f ca="1">VLOOKUP(CONCATENATE(O71,"kWh"),LookupNew,MATCH(J71,[1]!BLDGTYPE,0),FALSE)</f>
        <v>0</v>
      </c>
      <c r="R71" s="244">
        <f ca="1">VLOOKUP(CONCATENATE(O71,"Cost"),LookupNew,MATCH(J71,[1]!BLDGTYPE,0),FALSE)</f>
        <v>0</v>
      </c>
      <c r="S71">
        <f t="shared" si="4"/>
        <v>0.3</v>
      </c>
      <c r="T71" s="243">
        <f t="shared" ca="1" si="5"/>
        <v>0</v>
      </c>
      <c r="U71" s="165">
        <f t="shared" si="29"/>
        <v>0.96151554870691303</v>
      </c>
      <c r="V71" s="165">
        <f t="shared" si="29"/>
        <v>-1.4102933333333333E-2</v>
      </c>
      <c r="W71" s="324">
        <f ca="1">VLOOKUP(E71,[1]TURN!TURN,MATCH(J71,[1]!BLDGTYPE,0),FALSE)</f>
        <v>0.06</v>
      </c>
      <c r="AB71" s="247">
        <f t="shared" ca="1" si="6"/>
        <v>0</v>
      </c>
    </row>
    <row r="72" spans="1:28">
      <c r="A72" s="49" t="str">
        <f t="shared" si="3"/>
        <v>Lighting Controls Interior-Integrated-School K-12-NR</v>
      </c>
      <c r="B72" s="239" t="s">
        <v>537</v>
      </c>
      <c r="C72" s="49" t="str">
        <f t="shared" si="21"/>
        <v>Lighting Controls Interior-NR-School K-12-Integrated</v>
      </c>
      <c r="D72" s="49" t="str">
        <f t="shared" si="22"/>
        <v>Lighting Controls Interior-NR-School K-12</v>
      </c>
      <c r="E72" s="49" t="str">
        <f t="shared" si="23"/>
        <v>Lighting Controls Interior-NR</v>
      </c>
      <c r="J72" t="s">
        <v>291</v>
      </c>
      <c r="K72" s="49" t="s">
        <v>198</v>
      </c>
      <c r="L72" s="48" t="str">
        <f ca="1">VLOOKUP(E72,[1]!STOCK,MATCH(J72,[1]!BLDGTYPE,0),FALSE)</f>
        <v>_PRE2013</v>
      </c>
      <c r="M72" s="242" t="str">
        <f>INDEX('[4]Lists&amp;Tables'!$BB$4:$BB$22,MATCH(J72,'[4]Lists&amp;Tables'!$BA$4:$BA$22,0),MATCH(M$9,'[4]Lists&amp;Tables'!$BB$3,0))</f>
        <v>C-K12-Lgt-LPD Int-All-All-C</v>
      </c>
      <c r="N72" t="s">
        <v>545</v>
      </c>
      <c r="O72" s="50" t="s">
        <v>539</v>
      </c>
      <c r="P72">
        <v>15</v>
      </c>
      <c r="Q72" s="243">
        <f ca="1">VLOOKUP(CONCATENATE(O72,"kWh"),LookupNew,MATCH(J72,[1]!BLDGTYPE,0),FALSE)</f>
        <v>0.42</v>
      </c>
      <c r="R72" s="244">
        <f ca="1">VLOOKUP(CONCATENATE(O72,"Cost"),LookupNew,MATCH(J72,[1]!BLDGTYPE,0),FALSE)</f>
        <v>0.56277379746838629</v>
      </c>
      <c r="S72">
        <f t="shared" si="4"/>
        <v>0.3</v>
      </c>
      <c r="T72" s="243">
        <f t="shared" ca="1" si="5"/>
        <v>0.38103535628754426</v>
      </c>
      <c r="U72" s="165">
        <f t="shared" si="29"/>
        <v>0.90722703877986732</v>
      </c>
      <c r="V72" s="165">
        <f t="shared" si="29"/>
        <v>-2.18368E-2</v>
      </c>
      <c r="W72" s="324">
        <f ca="1">VLOOKUP(E72,[1]TURN!TURN,MATCH(J72,[1]!BLDGTYPE,0),FALSE)</f>
        <v>0.06</v>
      </c>
      <c r="AB72" s="247">
        <f t="shared" ca="1" si="6"/>
        <v>-9.1714559999999997E-3</v>
      </c>
    </row>
    <row r="73" spans="1:28">
      <c r="A73" s="49" t="str">
        <f t="shared" si="3"/>
        <v>Lighting Controls Interior-Integrated-University-NR</v>
      </c>
      <c r="B73" s="239" t="s">
        <v>537</v>
      </c>
      <c r="C73" s="49" t="str">
        <f t="shared" si="21"/>
        <v>Lighting Controls Interior-NR-University-Integrated</v>
      </c>
      <c r="D73" s="49" t="str">
        <f t="shared" si="22"/>
        <v>Lighting Controls Interior-NR-University</v>
      </c>
      <c r="E73" s="49" t="str">
        <f t="shared" si="23"/>
        <v>Lighting Controls Interior-NR</v>
      </c>
      <c r="J73" t="s">
        <v>505</v>
      </c>
      <c r="K73" s="49" t="s">
        <v>198</v>
      </c>
      <c r="L73" s="48" t="str">
        <f ca="1">VLOOKUP(E73,[1]!STOCK,MATCH(J73,[1]!BLDGTYPE,0),FALSE)</f>
        <v>_PRE2013</v>
      </c>
      <c r="M73" s="242" t="str">
        <f>INDEX('[4]Lists&amp;Tables'!$BB$4:$BB$22,MATCH(J73,'[4]Lists&amp;Tables'!$BA$4:$BA$22,0),MATCH(M$9,'[4]Lists&amp;Tables'!$BB$3,0))</f>
        <v>C-Unv-Lgt-LPD Int-All-All-C</v>
      </c>
      <c r="N73" t="s">
        <v>546</v>
      </c>
      <c r="O73" s="50" t="s">
        <v>539</v>
      </c>
      <c r="P73">
        <v>15</v>
      </c>
      <c r="Q73" s="243">
        <f ca="1">VLOOKUP(CONCATENATE(O73,"kWh"),LookupNew,MATCH(J73,[1]!BLDGTYPE,0),FALSE)</f>
        <v>0.42</v>
      </c>
      <c r="R73" s="244">
        <f ca="1">VLOOKUP(CONCATENATE(O73,"Cost"),LookupNew,MATCH(J73,[1]!BLDGTYPE,0),FALSE)</f>
        <v>0.56277379746838629</v>
      </c>
      <c r="S73">
        <f t="shared" si="4"/>
        <v>0.3</v>
      </c>
      <c r="T73" s="243">
        <f t="shared" ca="1" si="5"/>
        <v>0.42631289021593494</v>
      </c>
      <c r="U73" s="165">
        <f t="shared" si="29"/>
        <v>1.0150306909903213</v>
      </c>
      <c r="V73" s="165">
        <f t="shared" si="29"/>
        <v>-2.1381866666666666E-2</v>
      </c>
      <c r="W73" s="324">
        <f ca="1">VLOOKUP(E73,[1]TURN!TURN,MATCH(J73,[1]!BLDGTYPE,0),FALSE)</f>
        <v>0.06</v>
      </c>
      <c r="AB73" s="247">
        <f t="shared" ca="1" si="6"/>
        <v>-8.9803839999999992E-3</v>
      </c>
    </row>
    <row r="74" spans="1:28">
      <c r="A74" s="49" t="str">
        <f t="shared" si="3"/>
        <v>Lighting Controls Interior-Integrated-Warehouse-NR</v>
      </c>
      <c r="B74" s="239" t="s">
        <v>537</v>
      </c>
      <c r="C74" s="49" t="str">
        <f t="shared" si="21"/>
        <v>Lighting Controls Interior-NR-Warehouse-Integrated</v>
      </c>
      <c r="D74" s="49" t="str">
        <f t="shared" si="22"/>
        <v>Lighting Controls Interior-NR-Warehouse</v>
      </c>
      <c r="E74" s="49" t="str">
        <f t="shared" si="23"/>
        <v>Lighting Controls Interior-NR</v>
      </c>
      <c r="J74" t="s">
        <v>292</v>
      </c>
      <c r="K74" s="49" t="s">
        <v>198</v>
      </c>
      <c r="L74" s="48" t="str">
        <f ca="1">VLOOKUP(E74,[1]!STOCK,MATCH(J74,[1]!BLDGTYPE,0),FALSE)</f>
        <v>_PRE2013</v>
      </c>
      <c r="M74" s="242" t="str">
        <f>INDEX('[4]Lists&amp;Tables'!$BB$4:$BB$22,MATCH(J74,'[4]Lists&amp;Tables'!$BA$4:$BA$22,0),MATCH(M$9,'[4]Lists&amp;Tables'!$BB$3,0))</f>
        <v>C-War-Lgt-LPD Int-All-All-C</v>
      </c>
      <c r="N74" t="s">
        <v>547</v>
      </c>
      <c r="O74" s="50" t="s">
        <v>539</v>
      </c>
      <c r="P74">
        <v>15</v>
      </c>
      <c r="Q74" s="243">
        <f ca="1">VLOOKUP(CONCATENATE(O74,"kWh"),LookupNew,MATCH(J74,[1]!BLDGTYPE,0),FALSE)</f>
        <v>0.24</v>
      </c>
      <c r="R74" s="244">
        <f ca="1">VLOOKUP(CONCATENATE(O74,"Cost"),LookupNew,MATCH(J74,[1]!BLDGTYPE,0),FALSE)</f>
        <v>0.36855086149632699</v>
      </c>
      <c r="S74">
        <f t="shared" si="4"/>
        <v>0.3</v>
      </c>
      <c r="T74" s="243">
        <f t="shared" ca="1" si="5"/>
        <v>0.18036825755992256</v>
      </c>
      <c r="U74" s="165">
        <f t="shared" si="29"/>
        <v>0.7515344064996774</v>
      </c>
      <c r="V74" s="165">
        <f t="shared" si="29"/>
        <v>-1.7742399999999998E-2</v>
      </c>
      <c r="W74" s="324">
        <f ca="1">VLOOKUP(E74,[1]TURN!TURN,MATCH(J74,[1]!BLDGTYPE,0),FALSE)</f>
        <v>0.06</v>
      </c>
      <c r="AB74" s="247">
        <f t="shared" ca="1" si="6"/>
        <v>-4.2581759999999998E-3</v>
      </c>
    </row>
    <row r="75" spans="1:28">
      <c r="A75" s="49" t="str">
        <f t="shared" si="3"/>
        <v>Lighting Controls Interior-Integrated-Supermarket-NR</v>
      </c>
      <c r="B75" s="239" t="s">
        <v>537</v>
      </c>
      <c r="C75" s="49" t="str">
        <f t="shared" ref="C75:C82" si="30">CONCATENATE(D75,"-",O75)</f>
        <v>Lighting Controls Interior-NR-Supermarket-Integrated</v>
      </c>
      <c r="D75" s="49" t="str">
        <f t="shared" ref="D75:D82" si="31">CONCATENATE(B75,"-",K75,"-",J75)</f>
        <v>Lighting Controls Interior-NR-Supermarket</v>
      </c>
      <c r="E75" s="49" t="str">
        <f t="shared" ref="E75:E82" si="32">CONCATENATE(B75,"-",K75)</f>
        <v>Lighting Controls Interior-NR</v>
      </c>
      <c r="J75" t="s">
        <v>506</v>
      </c>
      <c r="K75" s="49" t="s">
        <v>198</v>
      </c>
      <c r="L75" s="48" t="str">
        <f ca="1">VLOOKUP(E75,[1]!STOCK,MATCH(J75,[1]!BLDGTYPE,0),FALSE)</f>
        <v>_PRE2013</v>
      </c>
      <c r="M75" s="242" t="str">
        <f>INDEX('[4]Lists&amp;Tables'!$BB$4:$BB$22,MATCH(J75,'[4]Lists&amp;Tables'!$BA$4:$BA$22,0),MATCH(M$9,'[4]Lists&amp;Tables'!$BB$3,0))</f>
        <v>C-Gro-Lgt-LPD Int-All-All-C</v>
      </c>
      <c r="N75" t="s">
        <v>548</v>
      </c>
      <c r="O75" s="50" t="s">
        <v>539</v>
      </c>
      <c r="P75">
        <v>15</v>
      </c>
      <c r="Q75" s="243">
        <f ca="1">VLOOKUP(CONCATENATE(O75,"kWh"),LookupNew,MATCH(J75,[1]!BLDGTYPE,0),FALSE)</f>
        <v>0</v>
      </c>
      <c r="R75" s="244">
        <f ca="1">VLOOKUP(CONCATENATE(O75,"Cost"),LookupNew,MATCH(J75,[1]!BLDGTYPE,0),FALSE)</f>
        <v>0</v>
      </c>
      <c r="S75">
        <f t="shared" si="4"/>
        <v>0.3</v>
      </c>
      <c r="T75" s="243">
        <f t="shared" ca="1" si="5"/>
        <v>0</v>
      </c>
      <c r="U75" s="165">
        <f t="shared" si="29"/>
        <v>1.0417938720629913</v>
      </c>
      <c r="V75" s="165">
        <f t="shared" si="29"/>
        <v>-1.0008533333333333E-2</v>
      </c>
      <c r="W75" s="324">
        <f ca="1">VLOOKUP(E75,[1]TURN!TURN,MATCH(J75,[1]!BLDGTYPE,0),FALSE)</f>
        <v>0.06</v>
      </c>
      <c r="AB75" s="247">
        <f t="shared" ca="1" si="6"/>
        <v>0</v>
      </c>
    </row>
    <row r="76" spans="1:28">
      <c r="A76" s="49" t="str">
        <f t="shared" ref="A76:A82" si="33">CONCATENATE(B76,"-",O76,"-",J76,"-",K76)</f>
        <v>Lighting Controls Interior-Integrated-MiniMart-NR</v>
      </c>
      <c r="B76" s="239" t="s">
        <v>537</v>
      </c>
      <c r="C76" s="49" t="str">
        <f t="shared" si="30"/>
        <v>Lighting Controls Interior-NR-MiniMart-Integrated</v>
      </c>
      <c r="D76" s="49" t="str">
        <f t="shared" si="31"/>
        <v>Lighting Controls Interior-NR-MiniMart</v>
      </c>
      <c r="E76" s="49" t="str">
        <f t="shared" si="32"/>
        <v>Lighting Controls Interior-NR</v>
      </c>
      <c r="J76" t="s">
        <v>507</v>
      </c>
      <c r="K76" s="49" t="s">
        <v>198</v>
      </c>
      <c r="L76" s="48" t="str">
        <f ca="1">VLOOKUP(E76,[1]!STOCK,MATCH(J76,[1]!BLDGTYPE,0),FALSE)</f>
        <v>_PRE2013</v>
      </c>
      <c r="M76" s="242" t="str">
        <f>INDEX('[4]Lists&amp;Tables'!$BB$4:$BB$22,MATCH(J76,'[4]Lists&amp;Tables'!$BA$4:$BA$22,0),MATCH(M$9,'[4]Lists&amp;Tables'!$BB$3,0))</f>
        <v>C-Gro-Lgt-LPD Int-All-All-C</v>
      </c>
      <c r="N76" t="s">
        <v>548</v>
      </c>
      <c r="O76" s="50" t="s">
        <v>539</v>
      </c>
      <c r="P76">
        <v>15</v>
      </c>
      <c r="Q76" s="243">
        <f ca="1">VLOOKUP(CONCATENATE(O76,"kWh"),LookupNew,MATCH(J76,[1]!BLDGTYPE,0),FALSE)</f>
        <v>0</v>
      </c>
      <c r="R76" s="244">
        <f ca="1">VLOOKUP(CONCATENATE(O76,"Cost"),LookupNew,MATCH(J76,[1]!BLDGTYPE,0),FALSE)</f>
        <v>0</v>
      </c>
      <c r="S76">
        <f t="shared" ref="S76:S82" si="34">VLOOKUP(O76,$S$4:$T$5,2,FALSE)</f>
        <v>0.3</v>
      </c>
      <c r="T76" s="243">
        <f t="shared" ref="T76:T82" ca="1" si="35">Q76*U76</f>
        <v>0</v>
      </c>
      <c r="U76" s="165">
        <f t="shared" si="29"/>
        <v>1.0805008357447128</v>
      </c>
      <c r="V76" s="165">
        <f t="shared" si="29"/>
        <v>-1.7742399999999998E-2</v>
      </c>
      <c r="W76" s="324">
        <f ca="1">VLOOKUP(E76,[1]TURN!TURN,MATCH(J76,[1]!BLDGTYPE,0),FALSE)</f>
        <v>0.06</v>
      </c>
      <c r="AB76" s="247">
        <f t="shared" ref="AB76:AB82" ca="1" si="36">Q76*V76</f>
        <v>0</v>
      </c>
    </row>
    <row r="77" spans="1:28">
      <c r="A77" s="49" t="str">
        <f t="shared" si="33"/>
        <v>Lighting Controls Interior-Integrated-Restaurant-NR</v>
      </c>
      <c r="B77" s="239" t="s">
        <v>537</v>
      </c>
      <c r="C77" s="49" t="str">
        <f t="shared" si="30"/>
        <v>Lighting Controls Interior-NR-Restaurant-Integrated</v>
      </c>
      <c r="D77" s="49" t="str">
        <f t="shared" si="31"/>
        <v>Lighting Controls Interior-NR-Restaurant</v>
      </c>
      <c r="E77" s="49" t="str">
        <f t="shared" si="32"/>
        <v>Lighting Controls Interior-NR</v>
      </c>
      <c r="J77" t="s">
        <v>289</v>
      </c>
      <c r="K77" s="49" t="s">
        <v>198</v>
      </c>
      <c r="L77" s="48" t="str">
        <f ca="1">VLOOKUP(E77,[1]!STOCK,MATCH(J77,[1]!BLDGTYPE,0),FALSE)</f>
        <v>_PRE2013</v>
      </c>
      <c r="M77" s="242" t="str">
        <f>INDEX('[4]Lists&amp;Tables'!$BB$4:$BB$22,MATCH(J77,'[4]Lists&amp;Tables'!$BA$4:$BA$22,0),MATCH(M$9,'[4]Lists&amp;Tables'!$BB$3,0))</f>
        <v>C-Res-Lgt-LPD Int-All-All-C</v>
      </c>
      <c r="N77" t="s">
        <v>549</v>
      </c>
      <c r="O77" s="50" t="s">
        <v>539</v>
      </c>
      <c r="P77">
        <v>15</v>
      </c>
      <c r="Q77" s="243">
        <f ca="1">VLOOKUP(CONCATENATE(O77,"kWh"),LookupNew,MATCH(J77,[1]!BLDGTYPE,0),FALSE)</f>
        <v>0</v>
      </c>
      <c r="R77" s="244">
        <f ca="1">VLOOKUP(CONCATENATE(O77,"Cost"),LookupNew,MATCH(J77,[1]!BLDGTYPE,0),FALSE)</f>
        <v>0</v>
      </c>
      <c r="S77">
        <f t="shared" si="34"/>
        <v>0.3</v>
      </c>
      <c r="T77" s="243">
        <f t="shared" ca="1" si="35"/>
        <v>0</v>
      </c>
      <c r="U77" s="165">
        <f t="shared" si="29"/>
        <v>0.92073401596975291</v>
      </c>
      <c r="V77" s="165">
        <f t="shared" si="29"/>
        <v>-2.6841066666666667E-2</v>
      </c>
      <c r="W77" s="324">
        <f ca="1">VLOOKUP(E77,[1]TURN!TURN,MATCH(J77,[1]!BLDGTYPE,0),FALSE)</f>
        <v>0.06</v>
      </c>
      <c r="AB77" s="247">
        <f t="shared" ca="1" si="36"/>
        <v>0</v>
      </c>
    </row>
    <row r="78" spans="1:28">
      <c r="A78" s="49" t="str">
        <f t="shared" si="33"/>
        <v>Lighting Controls Interior-Integrated-Lodging-NR</v>
      </c>
      <c r="B78" s="239" t="s">
        <v>537</v>
      </c>
      <c r="C78" s="49" t="str">
        <f t="shared" si="30"/>
        <v>Lighting Controls Interior-NR-Lodging-Integrated</v>
      </c>
      <c r="D78" s="49" t="str">
        <f t="shared" si="31"/>
        <v>Lighting Controls Interior-NR-Lodging</v>
      </c>
      <c r="E78" s="49" t="str">
        <f t="shared" si="32"/>
        <v>Lighting Controls Interior-NR</v>
      </c>
      <c r="J78" t="s">
        <v>285</v>
      </c>
      <c r="K78" s="49" t="s">
        <v>198</v>
      </c>
      <c r="L78" s="48" t="str">
        <f ca="1">VLOOKUP(E78,[1]!STOCK,MATCH(J78,[1]!BLDGTYPE,0),FALSE)</f>
        <v>_PRE2013</v>
      </c>
      <c r="M78" s="242" t="str">
        <f>INDEX('[4]Lists&amp;Tables'!$BB$4:$BB$22,MATCH(J78,'[4]Lists&amp;Tables'!$BA$4:$BA$22,0),MATCH(M$9,'[4]Lists&amp;Tables'!$BB$3,0))</f>
        <v>C-Lod-Lgt-LPD Int-All-All-C</v>
      </c>
      <c r="N78" t="s">
        <v>550</v>
      </c>
      <c r="O78" s="50" t="s">
        <v>539</v>
      </c>
      <c r="P78">
        <v>15</v>
      </c>
      <c r="Q78" s="243">
        <f ca="1">VLOOKUP(CONCATENATE(O78,"kWh"),LookupNew,MATCH(J78,[1]!BLDGTYPE,0),FALSE)</f>
        <v>0</v>
      </c>
      <c r="R78" s="244">
        <f ca="1">VLOOKUP(CONCATENATE(O78,"Cost"),LookupNew,MATCH(J78,[1]!BLDGTYPE,0),FALSE)</f>
        <v>0</v>
      </c>
      <c r="S78">
        <f t="shared" si="34"/>
        <v>0.3</v>
      </c>
      <c r="T78" s="243">
        <f t="shared" ca="1" si="35"/>
        <v>0</v>
      </c>
      <c r="U78" s="165">
        <f t="shared" si="29"/>
        <v>0.91364191185321664</v>
      </c>
      <c r="V78" s="165">
        <f t="shared" si="29"/>
        <v>-1.8197333333333333E-2</v>
      </c>
      <c r="W78" s="324">
        <f ca="1">VLOOKUP(E78,[1]TURN!TURN,MATCH(J78,[1]!BLDGTYPE,0),FALSE)</f>
        <v>0.06</v>
      </c>
      <c r="AB78" s="247">
        <f t="shared" ca="1" si="36"/>
        <v>0</v>
      </c>
    </row>
    <row r="79" spans="1:28">
      <c r="A79" s="49" t="str">
        <f t="shared" si="33"/>
        <v>Lighting Controls Interior-Integrated-Hospital-NR</v>
      </c>
      <c r="B79" s="239" t="s">
        <v>537</v>
      </c>
      <c r="C79" s="49" t="str">
        <f t="shared" si="30"/>
        <v>Lighting Controls Interior-NR-Hospital-Integrated</v>
      </c>
      <c r="D79" s="49" t="str">
        <f t="shared" si="31"/>
        <v>Lighting Controls Interior-NR-Hospital</v>
      </c>
      <c r="E79" s="49" t="str">
        <f t="shared" si="32"/>
        <v>Lighting Controls Interior-NR</v>
      </c>
      <c r="J79" t="s">
        <v>508</v>
      </c>
      <c r="K79" s="49" t="s">
        <v>198</v>
      </c>
      <c r="L79" s="48" t="str">
        <f ca="1">VLOOKUP(E79,[1]!STOCK,MATCH(J79,[1]!BLDGTYPE,0),FALSE)</f>
        <v>_PRE2013</v>
      </c>
      <c r="M79" s="242" t="str">
        <f>INDEX('[4]Lists&amp;Tables'!$BB$4:$BB$22,MATCH(J79,'[4]Lists&amp;Tables'!$BA$4:$BA$22,0),MATCH(M$9,'[4]Lists&amp;Tables'!$BB$3,0))</f>
        <v>C-Hos-Lgt-LPD Int-All-All-C</v>
      </c>
      <c r="N79" t="s">
        <v>551</v>
      </c>
      <c r="O79" s="50" t="s">
        <v>539</v>
      </c>
      <c r="P79">
        <v>15</v>
      </c>
      <c r="Q79" s="243">
        <f ca="1">VLOOKUP(CONCATENATE(O79,"kWh"),LookupNew,MATCH(J79,[1]!BLDGTYPE,0),FALSE)</f>
        <v>0</v>
      </c>
      <c r="R79" s="244">
        <f ca="1">VLOOKUP(CONCATENATE(O79,"Cost"),LookupNew,MATCH(J79,[1]!BLDGTYPE,0),FALSE)</f>
        <v>0</v>
      </c>
      <c r="S79">
        <f t="shared" si="34"/>
        <v>0.3</v>
      </c>
      <c r="T79" s="243">
        <f t="shared" ca="1" si="35"/>
        <v>0</v>
      </c>
      <c r="U79" s="165">
        <f t="shared" si="29"/>
        <v>0.82969226907044291</v>
      </c>
      <c r="V79" s="165">
        <f t="shared" si="29"/>
        <v>-3.2755199999999998E-2</v>
      </c>
      <c r="W79" s="324">
        <f ca="1">VLOOKUP(E79,[1]TURN!TURN,MATCH(J79,[1]!BLDGTYPE,0),FALSE)</f>
        <v>0.06</v>
      </c>
      <c r="AB79" s="247">
        <f t="shared" ca="1" si="36"/>
        <v>0</v>
      </c>
    </row>
    <row r="80" spans="1:28">
      <c r="A80" s="49" t="str">
        <f t="shared" si="33"/>
        <v>Lighting Controls Interior-Integrated-Residential Care-NR</v>
      </c>
      <c r="B80" s="239" t="s">
        <v>537</v>
      </c>
      <c r="C80" s="49" t="str">
        <f t="shared" si="30"/>
        <v>Lighting Controls Interior-NR-Residential Care-Integrated</v>
      </c>
      <c r="D80" s="49" t="str">
        <f t="shared" si="31"/>
        <v>Lighting Controls Interior-NR-Residential Care</v>
      </c>
      <c r="E80" s="49" t="str">
        <f t="shared" si="32"/>
        <v>Lighting Controls Interior-NR</v>
      </c>
      <c r="J80" t="s">
        <v>288</v>
      </c>
      <c r="K80" s="49" t="s">
        <v>198</v>
      </c>
      <c r="L80" s="48" t="str">
        <f ca="1">VLOOKUP(E80,[1]!STOCK,MATCH(J80,[1]!BLDGTYPE,0),FALSE)</f>
        <v>_PRE2013</v>
      </c>
      <c r="M80" s="242" t="str">
        <f>INDEX('[4]Lists&amp;Tables'!$BB$4:$BB$22,MATCH(J80,'[4]Lists&amp;Tables'!$BA$4:$BA$22,0),MATCH(M$9,'[4]Lists&amp;Tables'!$BB$3,0))</f>
        <v>C-Hos-Lgt-LPD Int-All-All-C</v>
      </c>
      <c r="N80" t="s">
        <v>551</v>
      </c>
      <c r="O80" s="50" t="s">
        <v>539</v>
      </c>
      <c r="P80">
        <v>15</v>
      </c>
      <c r="Q80" s="243">
        <f ca="1">VLOOKUP(CONCATENATE(O80,"kWh"),LookupNew,MATCH(J80,[1]!BLDGTYPE,0),FALSE)</f>
        <v>0</v>
      </c>
      <c r="R80" s="244">
        <f ca="1">VLOOKUP(CONCATENATE(O80,"Cost"),LookupNew,MATCH(J80,[1]!BLDGTYPE,0),FALSE)</f>
        <v>0</v>
      </c>
      <c r="S80">
        <f t="shared" si="34"/>
        <v>0.3</v>
      </c>
      <c r="T80" s="243">
        <f t="shared" ca="1" si="35"/>
        <v>0</v>
      </c>
      <c r="U80" s="165">
        <f t="shared" si="29"/>
        <v>1.0435981578612779</v>
      </c>
      <c r="V80" s="165">
        <f t="shared" si="29"/>
        <v>-1.8197333333333333E-2</v>
      </c>
      <c r="W80" s="324">
        <f ca="1">VLOOKUP(E80,[1]TURN!TURN,MATCH(J80,[1]!BLDGTYPE,0),FALSE)</f>
        <v>0.06</v>
      </c>
      <c r="AB80" s="247">
        <f t="shared" ca="1" si="36"/>
        <v>0</v>
      </c>
    </row>
    <row r="81" spans="1:28">
      <c r="A81" s="49" t="str">
        <f t="shared" si="33"/>
        <v>Lighting Controls Interior-Integrated-Assembly-NR</v>
      </c>
      <c r="B81" s="239" t="s">
        <v>537</v>
      </c>
      <c r="C81" s="49" t="str">
        <f t="shared" si="30"/>
        <v>Lighting Controls Interior-NR-Assembly-Integrated</v>
      </c>
      <c r="D81" s="49" t="str">
        <f t="shared" si="31"/>
        <v>Lighting Controls Interior-NR-Assembly</v>
      </c>
      <c r="E81" s="49" t="str">
        <f t="shared" si="32"/>
        <v>Lighting Controls Interior-NR</v>
      </c>
      <c r="J81" t="s">
        <v>283</v>
      </c>
      <c r="K81" s="49" t="s">
        <v>198</v>
      </c>
      <c r="L81" s="48" t="str">
        <f ca="1">VLOOKUP(E81,[1]!STOCK,MATCH(J81,[1]!BLDGTYPE,0),FALSE)</f>
        <v>_PRE2013</v>
      </c>
      <c r="M81" s="242" t="str">
        <f>INDEX('[4]Lists&amp;Tables'!$BB$4:$BB$22,MATCH(J81,'[4]Lists&amp;Tables'!$BA$4:$BA$22,0),MATCH(M$9,'[4]Lists&amp;Tables'!$BB$3,0))</f>
        <v>C-Oth-Lgt-LPD Int-All-All-C</v>
      </c>
      <c r="N81" t="s">
        <v>552</v>
      </c>
      <c r="O81" s="50" t="s">
        <v>539</v>
      </c>
      <c r="P81">
        <v>15</v>
      </c>
      <c r="Q81" s="243">
        <f ca="1">VLOOKUP(CONCATENATE(O81,"kWh"),LookupNew,MATCH(J81,[1]!BLDGTYPE,0),FALSE)</f>
        <v>0</v>
      </c>
      <c r="R81" s="244">
        <f ca="1">VLOOKUP(CONCATENATE(O81,"Cost"),LookupNew,MATCH(J81,[1]!BLDGTYPE,0),FALSE)</f>
        <v>0</v>
      </c>
      <c r="S81">
        <f t="shared" si="34"/>
        <v>0.3</v>
      </c>
      <c r="T81" s="243">
        <f t="shared" ca="1" si="35"/>
        <v>0</v>
      </c>
      <c r="U81" s="165">
        <f t="shared" si="29"/>
        <v>1.0820314279369219</v>
      </c>
      <c r="V81" s="165">
        <f t="shared" si="29"/>
        <v>-8.1887999999999996E-3</v>
      </c>
      <c r="W81" s="324">
        <f ca="1">VLOOKUP(E81,[1]TURN!TURN,MATCH(J81,[1]!BLDGTYPE,0),FALSE)</f>
        <v>0.06</v>
      </c>
      <c r="AB81" s="247">
        <f t="shared" ca="1" si="36"/>
        <v>0</v>
      </c>
    </row>
    <row r="82" spans="1:28">
      <c r="A82" s="49" t="str">
        <f t="shared" si="33"/>
        <v>Lighting Controls Interior-Integrated-Other-NR</v>
      </c>
      <c r="B82" s="239" t="s">
        <v>537</v>
      </c>
      <c r="C82" s="49" t="str">
        <f t="shared" si="30"/>
        <v>Lighting Controls Interior-NR-Other-Integrated</v>
      </c>
      <c r="D82" s="49" t="str">
        <f t="shared" si="31"/>
        <v>Lighting Controls Interior-NR-Other</v>
      </c>
      <c r="E82" s="49" t="str">
        <f t="shared" si="32"/>
        <v>Lighting Controls Interior-NR</v>
      </c>
      <c r="J82" t="s">
        <v>287</v>
      </c>
      <c r="K82" s="49" t="s">
        <v>198</v>
      </c>
      <c r="L82" s="48" t="str">
        <f ca="1">VLOOKUP(E82,[1]!STOCK,MATCH(J82,[1]!BLDGTYPE,0),FALSE)</f>
        <v>_PRE2013</v>
      </c>
      <c r="M82" s="242" t="str">
        <f>INDEX('[4]Lists&amp;Tables'!$BB$4:$BB$22,MATCH(J82,'[4]Lists&amp;Tables'!$BA$4:$BA$22,0),MATCH(M$9,'[4]Lists&amp;Tables'!$BB$3,0))</f>
        <v>C-Oth-Lgt-LPD Int-All-All-C</v>
      </c>
      <c r="N82" t="s">
        <v>552</v>
      </c>
      <c r="O82" s="50" t="s">
        <v>539</v>
      </c>
      <c r="P82">
        <v>15</v>
      </c>
      <c r="Q82" s="243">
        <f ca="1">VLOOKUP(CONCATENATE(O82,"kWh"),LookupNew,MATCH(J82,[1]!BLDGTYPE,0),FALSE)</f>
        <v>0.48999999999999994</v>
      </c>
      <c r="R82" s="244">
        <f ca="1">VLOOKUP(CONCATENATE(O82,"Cost"),LookupNew,MATCH(J82,[1]!BLDGTYPE,0),FALSE)</f>
        <v>0.56277379746838629</v>
      </c>
      <c r="S82">
        <f t="shared" si="34"/>
        <v>0.3</v>
      </c>
      <c r="T82" s="243">
        <f t="shared" ca="1" si="35"/>
        <v>0.52230162629908217</v>
      </c>
      <c r="U82" s="165">
        <f t="shared" si="29"/>
        <v>1.0659216863246577</v>
      </c>
      <c r="V82" s="165">
        <f t="shared" si="29"/>
        <v>-8.1887999999999996E-3</v>
      </c>
      <c r="W82" s="324">
        <f ca="1">VLOOKUP(E82,[1]TURN!TURN,MATCH(J82,[1]!BLDGTYPE,0),FALSE)</f>
        <v>0.06</v>
      </c>
      <c r="AB82" s="247">
        <f t="shared" ca="1" si="36"/>
        <v>-4.0125119999999993E-3</v>
      </c>
    </row>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dimension ref="A1:U47"/>
  <sheetViews>
    <sheetView topLeftCell="B1" workbookViewId="0">
      <selection activeCell="H36" sqref="H36"/>
    </sheetView>
  </sheetViews>
  <sheetFormatPr defaultRowHeight="12.75"/>
  <cols>
    <col min="1" max="1" width="18.42578125" customWidth="1"/>
    <col min="2" max="2" width="46.28515625" customWidth="1"/>
    <col min="3" max="3" width="16.28515625" customWidth="1"/>
    <col min="4" max="4" width="11.140625" customWidth="1"/>
  </cols>
  <sheetData>
    <row r="1" spans="1:21">
      <c r="A1" s="23"/>
      <c r="B1" s="23"/>
      <c r="C1" s="23"/>
    </row>
    <row r="2" spans="1:21">
      <c r="A2" s="23"/>
      <c r="B2" s="23"/>
      <c r="C2" s="23"/>
    </row>
    <row r="3" spans="1:21">
      <c r="A3" s="23"/>
      <c r="B3" s="23"/>
      <c r="C3" s="23"/>
    </row>
    <row r="4" spans="1:21">
      <c r="A4" s="23"/>
      <c r="B4" s="23"/>
      <c r="C4" s="23"/>
    </row>
    <row r="5" spans="1:21">
      <c r="A5" s="218"/>
      <c r="B5" s="218"/>
      <c r="C5" s="218"/>
      <c r="D5" s="380" t="s">
        <v>286</v>
      </c>
      <c r="E5" s="380"/>
      <c r="F5" s="380"/>
      <c r="G5" s="380" t="s">
        <v>397</v>
      </c>
      <c r="H5" s="380"/>
      <c r="I5" s="380"/>
      <c r="J5" s="380"/>
      <c r="K5" s="381" t="s">
        <v>501</v>
      </c>
      <c r="L5" s="382"/>
      <c r="M5" s="226" t="s">
        <v>292</v>
      </c>
      <c r="N5" s="381" t="s">
        <v>284</v>
      </c>
      <c r="O5" s="382"/>
      <c r="P5" s="226" t="s">
        <v>289</v>
      </c>
      <c r="Q5" s="226" t="s">
        <v>285</v>
      </c>
      <c r="R5" s="380" t="s">
        <v>502</v>
      </c>
      <c r="S5" s="380"/>
      <c r="T5" s="226" t="s">
        <v>283</v>
      </c>
      <c r="U5" s="226" t="s">
        <v>287</v>
      </c>
    </row>
    <row r="6" spans="1:21">
      <c r="A6" s="226"/>
      <c r="B6" s="226" t="s">
        <v>481</v>
      </c>
      <c r="C6" s="226" t="s">
        <v>482</v>
      </c>
      <c r="D6" s="231" t="s">
        <v>42</v>
      </c>
      <c r="E6" s="231" t="s">
        <v>503</v>
      </c>
      <c r="F6" s="231" t="s">
        <v>504</v>
      </c>
      <c r="G6" s="231" t="s">
        <v>509</v>
      </c>
      <c r="H6" s="231" t="s">
        <v>510</v>
      </c>
      <c r="I6" s="231" t="s">
        <v>511</v>
      </c>
      <c r="J6" s="231" t="s">
        <v>512</v>
      </c>
      <c r="K6" s="231" t="s">
        <v>291</v>
      </c>
      <c r="L6" s="231" t="s">
        <v>505</v>
      </c>
      <c r="M6" s="231" t="s">
        <v>292</v>
      </c>
      <c r="N6" s="231" t="s">
        <v>506</v>
      </c>
      <c r="O6" s="231" t="s">
        <v>507</v>
      </c>
      <c r="P6" s="231" t="s">
        <v>289</v>
      </c>
      <c r="Q6" s="231" t="s">
        <v>285</v>
      </c>
      <c r="R6" s="231" t="s">
        <v>508</v>
      </c>
      <c r="S6" s="231" t="s">
        <v>288</v>
      </c>
      <c r="T6" s="231" t="s">
        <v>283</v>
      </c>
      <c r="U6" s="231" t="s">
        <v>287</v>
      </c>
    </row>
    <row r="7" spans="1:21">
      <c r="A7" s="219"/>
      <c r="B7" s="220" t="s">
        <v>483</v>
      </c>
      <c r="C7" s="227" t="s">
        <v>484</v>
      </c>
    </row>
    <row r="8" spans="1:21">
      <c r="A8" s="221"/>
      <c r="B8" s="222" t="s">
        <v>485</v>
      </c>
      <c r="C8" s="227" t="s">
        <v>486</v>
      </c>
      <c r="D8">
        <f ca="1">VLOOKUP($C8,[1]!POST2013,MATCH(D$6,[1]!BLDGTYPE,0),FALSE)</f>
        <v>1</v>
      </c>
      <c r="E8">
        <f ca="1">VLOOKUP($C8,[1]!POST2013,MATCH(E$6,[1]!BLDGTYPE,0),FALSE)</f>
        <v>1</v>
      </c>
      <c r="F8">
        <f ca="1">VLOOKUP($C8,[1]!POST2013,MATCH(F$6,[1]!BLDGTYPE,0),FALSE)</f>
        <v>1</v>
      </c>
      <c r="G8">
        <f ca="1">VLOOKUP($C8,[1]!POST2013,MATCH(G$6,[1]!BLDGTYPE,0),FALSE)</f>
        <v>1</v>
      </c>
      <c r="H8">
        <f ca="1">VLOOKUP($C8,[1]!POST2013,MATCH(H$6,[1]!BLDGTYPE,0),FALSE)</f>
        <v>1</v>
      </c>
      <c r="I8">
        <f ca="1">VLOOKUP($C8,[1]!POST2013,MATCH(I$6,[1]!BLDGTYPE,0),FALSE)</f>
        <v>1</v>
      </c>
      <c r="J8">
        <f ca="1">VLOOKUP($C8,[1]!POST2013,MATCH(J$6,[1]!BLDGTYPE,0),FALSE)</f>
        <v>1</v>
      </c>
      <c r="K8">
        <f ca="1">VLOOKUP($C8,[1]!POST2013,MATCH(K$6,[1]!BLDGTYPE,0),FALSE)</f>
        <v>1</v>
      </c>
      <c r="L8">
        <f ca="1">VLOOKUP($C8,[1]!POST2013,MATCH(L$6,[1]!BLDGTYPE,0),FALSE)</f>
        <v>1</v>
      </c>
      <c r="M8">
        <f ca="1">VLOOKUP($C8,[1]!POST2013,MATCH(M$6,[1]!BLDGTYPE,0),FALSE)</f>
        <v>1</v>
      </c>
      <c r="N8">
        <f ca="1">VLOOKUP($C8,[1]!POST2013,MATCH(N$6,[1]!BLDGTYPE,0),FALSE)</f>
        <v>1</v>
      </c>
      <c r="O8">
        <f ca="1">VLOOKUP($C8,[1]!POST2013,MATCH(O$6,[1]!BLDGTYPE,0),FALSE)</f>
        <v>1</v>
      </c>
      <c r="P8">
        <f ca="1">VLOOKUP($C8,[1]!POST2013,MATCH(P$6,[1]!BLDGTYPE,0),FALSE)</f>
        <v>1</v>
      </c>
      <c r="Q8">
        <f ca="1">VLOOKUP($C8,[1]!POST2013,MATCH(Q$6,[1]!BLDGTYPE,0),FALSE)</f>
        <v>1</v>
      </c>
      <c r="R8">
        <f ca="1">VLOOKUP($C8,[1]!POST2013,MATCH(R$6,[1]!BLDGTYPE,0),FALSE)</f>
        <v>1</v>
      </c>
      <c r="S8">
        <f ca="1">VLOOKUP($C8,[1]!POST2013,MATCH(S$6,[1]!BLDGTYPE,0),FALSE)</f>
        <v>1</v>
      </c>
      <c r="T8">
        <f ca="1">VLOOKUP($C8,[1]!POST2013,MATCH(T$6,[1]!BLDGTYPE,0),FALSE)</f>
        <v>1</v>
      </c>
      <c r="U8">
        <f ca="1">VLOOKUP($C8,[1]!POST2013,MATCH(U$6,[1]!BLDGTYPE,0),FALSE)</f>
        <v>1</v>
      </c>
    </row>
    <row r="9" spans="1:21">
      <c r="A9" s="64"/>
      <c r="B9" s="218"/>
      <c r="C9" s="228" t="s">
        <v>487</v>
      </c>
      <c r="D9">
        <f ca="1">VLOOKUP($C9,[1]!POST2013,MATCH(D$6,[1]!BLDGTYPE,0),FALSE)</f>
        <v>3300</v>
      </c>
      <c r="E9">
        <f ca="1">VLOOKUP($C9,[1]!POST2013,MATCH(E$6,[1]!BLDGTYPE,0),FALSE)</f>
        <v>2800</v>
      </c>
      <c r="F9">
        <f ca="1">VLOOKUP($C9,[1]!POST2013,MATCH(F$6,[1]!BLDGTYPE,0),FALSE)</f>
        <v>2600</v>
      </c>
      <c r="G9">
        <f ca="1">VLOOKUP($C9,[1]!POST2013,MATCH(G$6,[1]!BLDGTYPE,0),FALSE)</f>
        <v>6200</v>
      </c>
      <c r="H9">
        <f ca="1">VLOOKUP($C9,[1]!POST2013,MATCH(H$6,[1]!BLDGTYPE,0),FALSE)</f>
        <v>3800</v>
      </c>
      <c r="I9">
        <f ca="1">VLOOKUP($C9,[1]!POST2013,MATCH(I$6,[1]!BLDGTYPE,0),FALSE)</f>
        <v>3800</v>
      </c>
      <c r="J9">
        <f ca="1">VLOOKUP($C9,[1]!POST2013,MATCH(J$6,[1]!BLDGTYPE,0),FALSE)</f>
        <v>2800</v>
      </c>
      <c r="K9">
        <f ca="1">VLOOKUP($C9,[1]!POST2013,MATCH(K$6,[1]!BLDGTYPE,0),FALSE)</f>
        <v>2700</v>
      </c>
      <c r="L9">
        <f ca="1">VLOOKUP($C9,[1]!POST2013,MATCH(L$6,[1]!BLDGTYPE,0),FALSE)</f>
        <v>3600</v>
      </c>
      <c r="M9">
        <f ca="1">VLOOKUP($C9,[1]!POST2013,MATCH(M$6,[1]!BLDGTYPE,0),FALSE)</f>
        <v>2700</v>
      </c>
      <c r="N9">
        <f ca="1">VLOOKUP($C9,[1]!POST2013,MATCH(N$6,[1]!BLDGTYPE,0),FALSE)</f>
        <v>7300</v>
      </c>
      <c r="O9">
        <f ca="1">VLOOKUP($C9,[1]!POST2013,MATCH(O$6,[1]!BLDGTYPE,0),FALSE)</f>
        <v>6800</v>
      </c>
      <c r="P9">
        <f ca="1">VLOOKUP($C9,[1]!POST2013,MATCH(P$6,[1]!BLDGTYPE,0),FALSE)</f>
        <v>5400</v>
      </c>
      <c r="Q9">
        <f ca="1">VLOOKUP($C9,[1]!POST2013,MATCH(Q$6,[1]!BLDGTYPE,0),FALSE)</f>
        <v>3000</v>
      </c>
      <c r="R9">
        <f ca="1">VLOOKUP($C9,[1]!POST2013,MATCH(R$6,[1]!BLDGTYPE,0),FALSE)</f>
        <v>6400</v>
      </c>
      <c r="S9">
        <f ca="1">VLOOKUP($C9,[1]!POST2013,MATCH(S$6,[1]!BLDGTYPE,0),FALSE)</f>
        <v>5700</v>
      </c>
      <c r="T9">
        <f ca="1">VLOOKUP($C9,[1]!POST2013,MATCH(T$6,[1]!BLDGTYPE,0),FALSE)</f>
        <v>3000</v>
      </c>
      <c r="U9">
        <f ca="1">VLOOKUP($C9,[1]!POST2013,MATCH(U$6,[1]!BLDGTYPE,0),FALSE)</f>
        <v>4100</v>
      </c>
    </row>
    <row r="10" spans="1:21">
      <c r="A10" s="218"/>
      <c r="B10" s="219" t="s">
        <v>488</v>
      </c>
      <c r="C10" s="229"/>
      <c r="D10">
        <f ca="1">D8*D9</f>
        <v>3300</v>
      </c>
      <c r="E10">
        <f t="shared" ref="E10:U10" ca="1" si="0">E8*E9</f>
        <v>2800</v>
      </c>
      <c r="F10">
        <f t="shared" ca="1" si="0"/>
        <v>2600</v>
      </c>
      <c r="G10">
        <f t="shared" ca="1" si="0"/>
        <v>6200</v>
      </c>
      <c r="H10">
        <f t="shared" ca="1" si="0"/>
        <v>3800</v>
      </c>
      <c r="I10">
        <f t="shared" ca="1" si="0"/>
        <v>3800</v>
      </c>
      <c r="J10">
        <f t="shared" ca="1" si="0"/>
        <v>2800</v>
      </c>
      <c r="K10">
        <f t="shared" ca="1" si="0"/>
        <v>2700</v>
      </c>
      <c r="L10">
        <f t="shared" ca="1" si="0"/>
        <v>3600</v>
      </c>
      <c r="M10">
        <f t="shared" ca="1" si="0"/>
        <v>2700</v>
      </c>
      <c r="N10">
        <f t="shared" ca="1" si="0"/>
        <v>7300</v>
      </c>
      <c r="O10">
        <f t="shared" ca="1" si="0"/>
        <v>6800</v>
      </c>
      <c r="P10">
        <f t="shared" ca="1" si="0"/>
        <v>5400</v>
      </c>
      <c r="Q10">
        <f t="shared" ca="1" si="0"/>
        <v>3000</v>
      </c>
      <c r="R10">
        <f t="shared" ca="1" si="0"/>
        <v>6400</v>
      </c>
      <c r="S10">
        <f t="shared" ca="1" si="0"/>
        <v>5700</v>
      </c>
      <c r="T10">
        <f t="shared" ca="1" si="0"/>
        <v>3000</v>
      </c>
      <c r="U10">
        <f t="shared" ca="1" si="0"/>
        <v>4100</v>
      </c>
    </row>
    <row r="11" spans="1:21">
      <c r="A11" s="23"/>
      <c r="B11" s="222" t="s">
        <v>489</v>
      </c>
      <c r="C11" s="229"/>
    </row>
    <row r="12" spans="1:21">
      <c r="A12" s="23"/>
      <c r="B12" s="23"/>
      <c r="C12" s="229"/>
    </row>
    <row r="13" spans="1:21">
      <c r="A13" s="23"/>
      <c r="B13" s="23"/>
      <c r="C13" s="229"/>
    </row>
    <row r="14" spans="1:21">
      <c r="A14" s="73" t="s">
        <v>490</v>
      </c>
      <c r="B14" s="286" t="s">
        <v>491</v>
      </c>
      <c r="C14" s="229"/>
    </row>
    <row r="15" spans="1:21">
      <c r="A15" s="23"/>
      <c r="B15" s="228" t="s">
        <v>492</v>
      </c>
      <c r="C15" s="229"/>
    </row>
    <row r="16" spans="1:21">
      <c r="A16" s="23"/>
      <c r="B16" s="228" t="s">
        <v>493</v>
      </c>
      <c r="C16" s="229"/>
    </row>
    <row r="17" spans="1:21">
      <c r="A17" s="23"/>
      <c r="B17" s="228" t="s">
        <v>494</v>
      </c>
      <c r="C17" s="229"/>
    </row>
    <row r="18" spans="1:21">
      <c r="A18" s="23"/>
      <c r="B18" s="286" t="s">
        <v>495</v>
      </c>
      <c r="C18" s="229"/>
    </row>
    <row r="19" spans="1:21">
      <c r="A19" s="23"/>
      <c r="B19" s="287" t="s">
        <v>496</v>
      </c>
      <c r="C19" s="229"/>
    </row>
    <row r="20" spans="1:21">
      <c r="A20" s="23"/>
      <c r="B20" s="286" t="s">
        <v>497</v>
      </c>
      <c r="C20" s="229"/>
    </row>
    <row r="21" spans="1:21">
      <c r="A21" s="23"/>
      <c r="B21" s="87"/>
    </row>
    <row r="22" spans="1:21">
      <c r="A22" s="73" t="s">
        <v>498</v>
      </c>
      <c r="B22" s="23" t="s">
        <v>499</v>
      </c>
      <c r="C22" s="229" t="s">
        <v>778</v>
      </c>
      <c r="D22" s="165">
        <f>'CBSA Data'!$C$10</f>
        <v>0.50527001127628812</v>
      </c>
      <c r="E22" s="165">
        <f>'CBSA Data'!$C$10</f>
        <v>0.50527001127628812</v>
      </c>
      <c r="F22" s="165">
        <f>'CBSA Data'!$C$10</f>
        <v>0.50527001127628812</v>
      </c>
      <c r="K22" s="165">
        <f>'CBSA Data'!$O$10</f>
        <v>0.78474440033696813</v>
      </c>
      <c r="L22" s="165">
        <v>0.5</v>
      </c>
      <c r="M22" s="165">
        <f>'CBSA Data'!$V$10</f>
        <v>0.69921768243993909</v>
      </c>
      <c r="U22" s="165">
        <f>'CBSA Data'!$AD$10</f>
        <v>0.25562759929155504</v>
      </c>
    </row>
    <row r="23" spans="1:21">
      <c r="A23" s="64"/>
      <c r="B23" s="23" t="s">
        <v>514</v>
      </c>
      <c r="C23" s="229" t="s">
        <v>779</v>
      </c>
      <c r="D23" s="165">
        <f>'CBSA Data'!$C$96</f>
        <v>0.75729180816890651</v>
      </c>
      <c r="E23" s="165">
        <f>'CBSA Data'!$C$96</f>
        <v>0.75729180816890651</v>
      </c>
      <c r="F23" s="165">
        <f>'CBSA Data'!$C$96</f>
        <v>0.75729180816890651</v>
      </c>
      <c r="K23" s="165">
        <f>'CBSA Data'!$O$95</f>
        <v>0.70961950735095192</v>
      </c>
      <c r="L23" s="165">
        <f>'CBSA Data'!$O$95</f>
        <v>0.70961950735095192</v>
      </c>
      <c r="M23" s="165">
        <f>'CBSA Data'!$V$95</f>
        <v>0.74929334511440504</v>
      </c>
      <c r="U23" s="165">
        <v>0.7</v>
      </c>
    </row>
    <row r="24" spans="1:21">
      <c r="A24" s="64"/>
      <c r="B24" s="23" t="s">
        <v>202</v>
      </c>
      <c r="D24" s="165">
        <f>D22*D23</f>
        <v>0.38263684045294399</v>
      </c>
      <c r="E24" s="165">
        <f t="shared" ref="E24:U24" si="1">E22*E23</f>
        <v>0.38263684045294399</v>
      </c>
      <c r="F24" s="165">
        <f t="shared" si="1"/>
        <v>0.38263684045294399</v>
      </c>
      <c r="G24" s="165">
        <f t="shared" si="1"/>
        <v>0</v>
      </c>
      <c r="H24" s="165">
        <f t="shared" si="1"/>
        <v>0</v>
      </c>
      <c r="I24" s="165">
        <f t="shared" si="1"/>
        <v>0</v>
      </c>
      <c r="J24" s="165">
        <f t="shared" si="1"/>
        <v>0</v>
      </c>
      <c r="K24" s="165">
        <f t="shared" si="1"/>
        <v>0.55686993476353752</v>
      </c>
      <c r="L24" s="165">
        <f t="shared" si="1"/>
        <v>0.35480975367547596</v>
      </c>
      <c r="M24" s="165">
        <f t="shared" si="1"/>
        <v>0.52391915623856378</v>
      </c>
      <c r="N24" s="165">
        <f t="shared" si="1"/>
        <v>0</v>
      </c>
      <c r="O24" s="165">
        <f t="shared" si="1"/>
        <v>0</v>
      </c>
      <c r="P24" s="165">
        <f t="shared" si="1"/>
        <v>0</v>
      </c>
      <c r="Q24" s="165">
        <f t="shared" si="1"/>
        <v>0</v>
      </c>
      <c r="R24" s="165">
        <f t="shared" si="1"/>
        <v>0</v>
      </c>
      <c r="S24" s="165">
        <f t="shared" si="1"/>
        <v>0</v>
      </c>
      <c r="T24" s="165">
        <f t="shared" si="1"/>
        <v>0</v>
      </c>
      <c r="U24" s="165">
        <f t="shared" si="1"/>
        <v>0.17893931950408851</v>
      </c>
    </row>
    <row r="25" spans="1:21">
      <c r="A25" s="64"/>
      <c r="B25" s="23"/>
      <c r="C25" s="229"/>
      <c r="D25" s="165"/>
      <c r="E25" s="165"/>
      <c r="F25" s="165"/>
      <c r="K25" s="165"/>
      <c r="L25" s="165"/>
      <c r="M25" s="165"/>
      <c r="U25" s="165"/>
    </row>
    <row r="26" spans="1:21">
      <c r="A26" s="23"/>
      <c r="B26" s="64" t="s">
        <v>765</v>
      </c>
      <c r="C26" s="229"/>
      <c r="D26" s="289">
        <v>2.7</v>
      </c>
      <c r="E26" s="289">
        <v>2.2999999999999998</v>
      </c>
      <c r="F26" s="289">
        <v>2.1</v>
      </c>
      <c r="G26" s="289"/>
      <c r="H26" s="289"/>
      <c r="I26" s="289"/>
      <c r="J26" s="289"/>
      <c r="K26" s="289">
        <v>2</v>
      </c>
      <c r="L26" s="289">
        <v>2</v>
      </c>
      <c r="M26" s="289">
        <v>1.2</v>
      </c>
      <c r="N26" s="289"/>
      <c r="O26" s="289"/>
      <c r="P26" s="289"/>
      <c r="Q26" s="289"/>
      <c r="R26" s="289"/>
      <c r="S26" s="289"/>
      <c r="T26" s="289"/>
      <c r="U26" s="289">
        <v>2.2999999999999998</v>
      </c>
    </row>
    <row r="27" spans="1:21">
      <c r="A27" s="23"/>
      <c r="B27" s="23" t="s">
        <v>766</v>
      </c>
      <c r="C27" s="229"/>
      <c r="D27" s="235">
        <v>1.6</v>
      </c>
      <c r="E27" s="235">
        <v>1.4</v>
      </c>
      <c r="F27" s="235">
        <v>1.4</v>
      </c>
      <c r="K27">
        <v>1.2</v>
      </c>
      <c r="L27">
        <v>1.2</v>
      </c>
      <c r="M27">
        <v>0.6</v>
      </c>
      <c r="U27">
        <v>1.4</v>
      </c>
    </row>
    <row r="28" spans="1:21">
      <c r="A28" s="23"/>
      <c r="B28" s="64" t="s">
        <v>530</v>
      </c>
      <c r="C28" s="229"/>
      <c r="D28" s="165">
        <f>'Costs &amp; Savings Data'!$C$4</f>
        <v>0.25</v>
      </c>
      <c r="E28" s="165">
        <f>'Costs &amp; Savings Data'!$C$4</f>
        <v>0.25</v>
      </c>
      <c r="F28" s="165">
        <f>'Costs &amp; Savings Data'!$C$4</f>
        <v>0.25</v>
      </c>
      <c r="K28" s="165">
        <f>'Costs &amp; Savings Data'!$C$4</f>
        <v>0.25</v>
      </c>
      <c r="L28" s="165">
        <f>'Costs &amp; Savings Data'!$C$4</f>
        <v>0.25</v>
      </c>
      <c r="M28" s="165">
        <f>'Costs &amp; Savings Data'!$C$6</f>
        <v>0.3</v>
      </c>
      <c r="U28" s="165">
        <f>'Costs &amp; Savings Data'!$C$4</f>
        <v>0.25</v>
      </c>
    </row>
    <row r="29" spans="1:21">
      <c r="A29" s="23"/>
      <c r="B29" s="224" t="s">
        <v>767</v>
      </c>
      <c r="D29" s="288">
        <f>D26*D28</f>
        <v>0.67500000000000004</v>
      </c>
      <c r="E29" s="288">
        <f t="shared" ref="E29:F29" si="2">E26*E28</f>
        <v>0.57499999999999996</v>
      </c>
      <c r="F29" s="288">
        <f t="shared" si="2"/>
        <v>0.52500000000000002</v>
      </c>
      <c r="K29" s="288">
        <f t="shared" ref="K29" si="3">K26*K28</f>
        <v>0.5</v>
      </c>
      <c r="L29" s="288">
        <f t="shared" ref="L29" si="4">L26*L28</f>
        <v>0.5</v>
      </c>
      <c r="M29" s="288">
        <f t="shared" ref="M29" si="5">M26*M28</f>
        <v>0.36</v>
      </c>
      <c r="U29" s="288">
        <f t="shared" ref="U29" si="6">U26*U28</f>
        <v>0.57499999999999996</v>
      </c>
    </row>
    <row r="30" spans="1:21">
      <c r="A30" s="23"/>
      <c r="B30" s="224" t="s">
        <v>768</v>
      </c>
      <c r="C30" s="229" t="s">
        <v>553</v>
      </c>
      <c r="D30" s="166">
        <f>D27*D28</f>
        <v>0.4</v>
      </c>
      <c r="E30" s="166">
        <f t="shared" ref="E30:F30" si="7">E27*E28</f>
        <v>0.35</v>
      </c>
      <c r="F30" s="166">
        <f t="shared" si="7"/>
        <v>0.35</v>
      </c>
      <c r="G30" s="166">
        <f t="shared" ref="G30:T30" si="8">G26*G28</f>
        <v>0</v>
      </c>
      <c r="H30" s="166">
        <f t="shared" si="8"/>
        <v>0</v>
      </c>
      <c r="I30" s="166">
        <f t="shared" si="8"/>
        <v>0</v>
      </c>
      <c r="J30" s="166">
        <f t="shared" si="8"/>
        <v>0</v>
      </c>
      <c r="K30" s="166">
        <f t="shared" ref="K30:M30" si="9">K27*K28</f>
        <v>0.3</v>
      </c>
      <c r="L30" s="166">
        <f t="shared" si="9"/>
        <v>0.3</v>
      </c>
      <c r="M30" s="166">
        <f t="shared" si="9"/>
        <v>0.18</v>
      </c>
      <c r="N30" s="166">
        <f t="shared" si="8"/>
        <v>0</v>
      </c>
      <c r="O30" s="166">
        <f t="shared" si="8"/>
        <v>0</v>
      </c>
      <c r="P30" s="166">
        <f t="shared" si="8"/>
        <v>0</v>
      </c>
      <c r="Q30" s="166">
        <f t="shared" si="8"/>
        <v>0</v>
      </c>
      <c r="R30" s="166">
        <f t="shared" si="8"/>
        <v>0</v>
      </c>
      <c r="S30" s="166">
        <f t="shared" si="8"/>
        <v>0</v>
      </c>
      <c r="T30" s="166">
        <f t="shared" si="8"/>
        <v>0</v>
      </c>
      <c r="U30" s="166">
        <f t="shared" ref="U30" si="10">U27*U28</f>
        <v>0.35</v>
      </c>
    </row>
    <row r="31" spans="1:21">
      <c r="A31" s="23"/>
      <c r="B31" s="126" t="s">
        <v>515</v>
      </c>
      <c r="C31" s="229"/>
      <c r="D31" s="166">
        <f>D27-D30</f>
        <v>1.2000000000000002</v>
      </c>
      <c r="E31" s="166">
        <f t="shared" ref="E31:F31" si="11">E27-E30</f>
        <v>1.0499999999999998</v>
      </c>
      <c r="F31" s="166">
        <f t="shared" si="11"/>
        <v>1.0499999999999998</v>
      </c>
      <c r="K31" s="166">
        <f t="shared" ref="K31:M31" si="12">K27-K30</f>
        <v>0.89999999999999991</v>
      </c>
      <c r="L31" s="166">
        <f t="shared" si="12"/>
        <v>0.89999999999999991</v>
      </c>
      <c r="M31" s="166">
        <f t="shared" si="12"/>
        <v>0.42</v>
      </c>
      <c r="U31" s="166">
        <f t="shared" ref="U31" si="13">U27-U30</f>
        <v>1.0499999999999998</v>
      </c>
    </row>
    <row r="32" spans="1:21">
      <c r="A32" s="23"/>
      <c r="B32" s="23"/>
      <c r="C32" s="229"/>
    </row>
    <row r="33" spans="1:21">
      <c r="A33" s="23"/>
      <c r="B33" t="s">
        <v>531</v>
      </c>
      <c r="C33" s="229"/>
      <c r="D33" s="165">
        <f>'Costs &amp; Savings Data'!$C$5</f>
        <v>0.35</v>
      </c>
      <c r="E33" s="165">
        <f>'Costs &amp; Savings Data'!$C$5</f>
        <v>0.35</v>
      </c>
      <c r="F33" s="165">
        <f>'Costs &amp; Savings Data'!$C$5</f>
        <v>0.35</v>
      </c>
      <c r="K33" s="165">
        <f>'Costs &amp; Savings Data'!$C$5</f>
        <v>0.35</v>
      </c>
      <c r="L33" s="165">
        <f>'Costs &amp; Savings Data'!$C$5</f>
        <v>0.35</v>
      </c>
      <c r="M33" s="165">
        <f>'Costs &amp; Savings Data'!$C$7</f>
        <v>0.4</v>
      </c>
      <c r="U33" s="165">
        <f>'Costs &amp; Savings Data'!$C$5</f>
        <v>0.35</v>
      </c>
    </row>
    <row r="34" spans="1:21">
      <c r="A34" s="23"/>
      <c r="C34" s="229"/>
      <c r="D34" s="165"/>
      <c r="E34" s="165"/>
      <c r="F34" s="165"/>
      <c r="K34" s="165"/>
      <c r="L34" s="165"/>
      <c r="M34" s="165"/>
      <c r="U34" s="165"/>
    </row>
    <row r="35" spans="1:21">
      <c r="A35" s="23"/>
      <c r="B35" s="224" t="s">
        <v>769</v>
      </c>
      <c r="D35" s="166">
        <f>D33*D26</f>
        <v>0.94499999999999995</v>
      </c>
      <c r="E35" s="166">
        <f t="shared" ref="E35:F35" si="14">E33*E26</f>
        <v>0.80499999999999994</v>
      </c>
      <c r="F35" s="166">
        <f t="shared" si="14"/>
        <v>0.73499999999999999</v>
      </c>
      <c r="K35" s="166">
        <f t="shared" ref="K35:M35" si="15">K33*K26</f>
        <v>0.7</v>
      </c>
      <c r="L35" s="166">
        <f t="shared" si="15"/>
        <v>0.7</v>
      </c>
      <c r="M35" s="166">
        <f t="shared" si="15"/>
        <v>0.48</v>
      </c>
      <c r="U35" s="166">
        <f>U33*U26</f>
        <v>0.80499999999999994</v>
      </c>
    </row>
    <row r="36" spans="1:21">
      <c r="A36" s="23"/>
      <c r="B36" s="224" t="s">
        <v>770</v>
      </c>
      <c r="C36" s="229" t="s">
        <v>554</v>
      </c>
      <c r="D36" s="166">
        <f>D33*D27</f>
        <v>0.55999999999999994</v>
      </c>
      <c r="E36" s="166">
        <f t="shared" ref="E36:F36" si="16">E33*E27</f>
        <v>0.48999999999999994</v>
      </c>
      <c r="F36" s="166">
        <f t="shared" si="16"/>
        <v>0.48999999999999994</v>
      </c>
      <c r="G36" s="166">
        <f t="shared" ref="G36:T36" si="17">G33*G26</f>
        <v>0</v>
      </c>
      <c r="H36" s="166">
        <f t="shared" si="17"/>
        <v>0</v>
      </c>
      <c r="I36" s="166">
        <f t="shared" si="17"/>
        <v>0</v>
      </c>
      <c r="J36" s="166">
        <f t="shared" si="17"/>
        <v>0</v>
      </c>
      <c r="K36" s="166">
        <f t="shared" ref="K36:M36" si="18">K33*K27</f>
        <v>0.42</v>
      </c>
      <c r="L36" s="166">
        <f t="shared" si="18"/>
        <v>0.42</v>
      </c>
      <c r="M36" s="166">
        <f t="shared" si="18"/>
        <v>0.24</v>
      </c>
      <c r="N36" s="166">
        <f t="shared" si="17"/>
        <v>0</v>
      </c>
      <c r="O36" s="166">
        <f t="shared" si="17"/>
        <v>0</v>
      </c>
      <c r="P36" s="166">
        <f t="shared" si="17"/>
        <v>0</v>
      </c>
      <c r="Q36" s="166">
        <f t="shared" si="17"/>
        <v>0</v>
      </c>
      <c r="R36" s="166">
        <f t="shared" si="17"/>
        <v>0</v>
      </c>
      <c r="S36" s="166">
        <f t="shared" si="17"/>
        <v>0</v>
      </c>
      <c r="T36" s="166">
        <f t="shared" si="17"/>
        <v>0</v>
      </c>
      <c r="U36" s="166">
        <f>U33*U27</f>
        <v>0.48999999999999994</v>
      </c>
    </row>
    <row r="37" spans="1:21">
      <c r="A37" s="23"/>
      <c r="C37" s="229"/>
    </row>
    <row r="38" spans="1:21">
      <c r="A38" s="23"/>
      <c r="B38" s="23" t="s">
        <v>962</v>
      </c>
      <c r="C38" s="229" t="s">
        <v>963</v>
      </c>
      <c r="D38" s="246" t="s">
        <v>964</v>
      </c>
      <c r="E38" s="246" t="s">
        <v>964</v>
      </c>
      <c r="F38" s="246" t="s">
        <v>964</v>
      </c>
      <c r="G38" s="246"/>
      <c r="H38" s="246"/>
      <c r="I38" s="246"/>
      <c r="J38" s="246"/>
      <c r="K38" s="246" t="s">
        <v>964</v>
      </c>
      <c r="L38" s="246" t="s">
        <v>964</v>
      </c>
      <c r="M38" s="246" t="s">
        <v>965</v>
      </c>
      <c r="N38" s="246"/>
      <c r="O38" s="246"/>
      <c r="P38" s="246"/>
      <c r="Q38" s="246"/>
      <c r="R38" s="246"/>
      <c r="S38" s="246"/>
      <c r="T38" s="246"/>
      <c r="U38" s="246" t="s">
        <v>964</v>
      </c>
    </row>
    <row r="39" spans="1:21">
      <c r="A39" s="23"/>
      <c r="B39" s="224"/>
      <c r="C39" s="229"/>
    </row>
    <row r="40" spans="1:21">
      <c r="A40" s="23"/>
      <c r="B40" s="23" t="s">
        <v>532</v>
      </c>
      <c r="C40" s="229" t="s">
        <v>555</v>
      </c>
      <c r="D40" s="237">
        <f>VLOOKUP(CONCATENATE($C40,D$38),'Costs &amp; Savings Data'!$R$3:$X$8,MATCH("Forecast Cost/sf",'Costs &amp; Savings Data'!$R$3:$W$3,0),FALSE)</f>
        <v>0.34107502876871904</v>
      </c>
      <c r="E40" s="237">
        <f>VLOOKUP(CONCATENATE($C40,E$38),'Costs &amp; Savings Data'!$R$3:$X$8,MATCH("Forecast Cost/sf",'Costs &amp; Savings Data'!$R$3:$W$3,0),FALSE)</f>
        <v>0.34107502876871904</v>
      </c>
      <c r="F40" s="237">
        <f>VLOOKUP(CONCATENATE($C40,F$38),'Costs &amp; Savings Data'!$R$3:$X$8,MATCH("Forecast Cost/sf",'Costs &amp; Savings Data'!$R$3:$W$3,0),FALSE)</f>
        <v>0.34107502876871904</v>
      </c>
      <c r="K40" s="237">
        <f>VLOOKUP(CONCATENATE($C40,K$38),'Costs &amp; Savings Data'!$R$3:$X$8,MATCH("Forecast Cost/sf",'Costs &amp; Savings Data'!$R$3:$W$3,0),FALSE)</f>
        <v>0.34107502876871904</v>
      </c>
      <c r="L40" s="237">
        <f>VLOOKUP(CONCATENATE($C40,L$38),'Costs &amp; Savings Data'!$R$3:$X$8,MATCH("Forecast Cost/sf",'Costs &amp; Savings Data'!$R$3:$W$3,0),FALSE)</f>
        <v>0.34107502876871904</v>
      </c>
      <c r="M40" s="237">
        <f>VLOOKUP(CONCATENATE($C40,M$38),'Costs &amp; Savings Data'!$R$3:$X$8,MATCH("Forecast Cost/sf",'Costs &amp; Savings Data'!$R$3:$W$3,0),FALSE)</f>
        <v>0.15897585527520172</v>
      </c>
      <c r="U40" s="237">
        <f>VLOOKUP(CONCATENATE($C40,U$38),'Costs &amp; Savings Data'!$R$3:$X$8,MATCH("Forecast Cost/sf",'Costs &amp; Savings Data'!$R$3:$W$3,0),FALSE)</f>
        <v>0.34107502876871904</v>
      </c>
    </row>
    <row r="41" spans="1:21">
      <c r="A41" s="23"/>
      <c r="B41" s="23" t="s">
        <v>533</v>
      </c>
      <c r="C41" s="229" t="s">
        <v>556</v>
      </c>
      <c r="D41" s="237">
        <f>VLOOKUP(CONCATENATE($C41,D$38),'Costs &amp; Savings Data'!$R$3:$X$8,MATCH("Forecast Cost/sf",'Costs &amp; Savings Data'!$R$3:$W$3,0),FALSE)</f>
        <v>0.56277379746838629</v>
      </c>
      <c r="E41" s="237">
        <f>VLOOKUP(CONCATENATE($C41,E$38),'Costs &amp; Savings Data'!$R$3:$X$8,MATCH("Forecast Cost/sf",'Costs &amp; Savings Data'!$R$3:$W$3,0),FALSE)</f>
        <v>0.56277379746838629</v>
      </c>
      <c r="F41" s="237">
        <f>VLOOKUP(CONCATENATE($C41,F$38),'Costs &amp; Savings Data'!$R$3:$X$8,MATCH("Forecast Cost/sf",'Costs &amp; Savings Data'!$R$3:$W$3,0),FALSE)</f>
        <v>0.56277379746838629</v>
      </c>
      <c r="K41" s="237">
        <f>VLOOKUP(CONCATENATE($C41,K$38),'Costs &amp; Savings Data'!$R$3:$X$8,MATCH("Forecast Cost/sf",'Costs &amp; Savings Data'!$R$3:$W$3,0),FALSE)</f>
        <v>0.56277379746838629</v>
      </c>
      <c r="L41" s="237">
        <f>VLOOKUP(CONCATENATE($C41,L$38),'Costs &amp; Savings Data'!$R$3:$X$8,MATCH("Forecast Cost/sf",'Costs &amp; Savings Data'!$R$3:$W$3,0),FALSE)</f>
        <v>0.56277379746838629</v>
      </c>
      <c r="M41" s="237">
        <f>VLOOKUP(CONCATENATE($C41,M$38),'Costs &amp; Savings Data'!$R$3:$X$8,MATCH("Forecast Cost/sf",'Costs &amp; Savings Data'!$R$3:$W$3,0),FALSE)</f>
        <v>0.36855086149632699</v>
      </c>
      <c r="U41" s="237">
        <f>VLOOKUP(CONCATENATE($C41,U$38),'Costs &amp; Savings Data'!$R$3:$X$8,MATCH("Forecast Cost/sf",'Costs &amp; Savings Data'!$R$3:$W$3,0),FALSE)</f>
        <v>0.56277379746838629</v>
      </c>
    </row>
    <row r="42" spans="1:21">
      <c r="A42" s="23"/>
      <c r="B42" s="23"/>
      <c r="C42" s="229"/>
      <c r="D42" s="165"/>
      <c r="E42" s="165"/>
      <c r="F42" s="165"/>
    </row>
    <row r="43" spans="1:21">
      <c r="A43" s="23"/>
      <c r="B43" s="23"/>
      <c r="C43" s="229"/>
    </row>
    <row r="44" spans="1:21">
      <c r="A44" s="23"/>
      <c r="B44" s="23"/>
      <c r="C44" s="230"/>
    </row>
    <row r="45" spans="1:21">
      <c r="A45" s="23"/>
      <c r="C45" s="230"/>
    </row>
    <row r="46" spans="1:21">
      <c r="A46" s="23"/>
      <c r="B46" s="23"/>
      <c r="C46" s="223"/>
    </row>
    <row r="47" spans="1:21" ht="25.5">
      <c r="A47" s="23"/>
      <c r="B47" s="225" t="s">
        <v>500</v>
      </c>
      <c r="C47" s="223"/>
    </row>
  </sheetData>
  <mergeCells count="5">
    <mergeCell ref="D5:F5"/>
    <mergeCell ref="G5:J5"/>
    <mergeCell ref="K5:L5"/>
    <mergeCell ref="N5:O5"/>
    <mergeCell ref="R5:S5"/>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dimension ref="A1:AQ258"/>
  <sheetViews>
    <sheetView topLeftCell="A103" workbookViewId="0">
      <selection activeCell="R135" sqref="R135"/>
    </sheetView>
  </sheetViews>
  <sheetFormatPr defaultRowHeight="12.75"/>
  <cols>
    <col min="2" max="2" width="30.5703125" customWidth="1"/>
    <col min="16" max="16" width="9.140625" style="126"/>
    <col min="18" max="18" width="18" customWidth="1"/>
    <col min="19" max="19" width="37" customWidth="1"/>
    <col min="22" max="22" width="15.7109375" customWidth="1"/>
  </cols>
  <sheetData>
    <row r="1" spans="1:36">
      <c r="A1" s="124" t="s">
        <v>245</v>
      </c>
      <c r="B1" s="125"/>
      <c r="C1" s="125"/>
      <c r="D1" s="125"/>
      <c r="E1" s="125"/>
      <c r="F1" s="125"/>
      <c r="G1" s="125"/>
      <c r="H1" s="125"/>
      <c r="I1" s="125"/>
    </row>
    <row r="3" spans="1:36" s="334" customFormat="1" ht="39.75" customHeight="1">
      <c r="C3" s="334" t="s">
        <v>526</v>
      </c>
      <c r="P3" s="335"/>
      <c r="S3" s="335"/>
      <c r="T3" s="190" t="s">
        <v>961</v>
      </c>
      <c r="U3" s="190"/>
      <c r="V3" s="190" t="s">
        <v>959</v>
      </c>
      <c r="W3" s="190" t="s">
        <v>960</v>
      </c>
    </row>
    <row r="4" spans="1:36">
      <c r="B4" t="s">
        <v>527</v>
      </c>
      <c r="C4" s="165">
        <v>0.25</v>
      </c>
      <c r="R4" s="246" t="s">
        <v>966</v>
      </c>
      <c r="S4" s="126" t="str">
        <f t="shared" ref="S4:S7" si="0">S70</f>
        <v>Embedded Unitary Control Troffer</v>
      </c>
      <c r="T4" s="238">
        <f>W4*V4</f>
        <v>0.34107502876871904</v>
      </c>
      <c r="V4" s="165">
        <f>[6]Prices!$U$22</f>
        <v>0.61169856272276224</v>
      </c>
      <c r="W4" s="238">
        <f>$T$70</f>
        <v>0.55758677484959718</v>
      </c>
    </row>
    <row r="5" spans="1:36">
      <c r="B5" t="s">
        <v>528</v>
      </c>
      <c r="C5" s="165">
        <v>0.35</v>
      </c>
      <c r="R5" s="246" t="s">
        <v>967</v>
      </c>
      <c r="S5" s="126" t="str">
        <f t="shared" si="0"/>
        <v>Integrated Networked Control Troffer</v>
      </c>
      <c r="T5" s="238">
        <f t="shared" ref="T5:T7" si="1">W5*V5</f>
        <v>0.56277379746838629</v>
      </c>
      <c r="V5" s="165">
        <f>[6]Prices!$U$22</f>
        <v>0.61169856272276224</v>
      </c>
      <c r="W5" s="238">
        <f>$T$71</f>
        <v>0.9200181785018352</v>
      </c>
    </row>
    <row r="6" spans="1:36">
      <c r="B6" t="s">
        <v>535</v>
      </c>
      <c r="C6" s="165">
        <v>0.3</v>
      </c>
      <c r="R6" s="246" t="s">
        <v>968</v>
      </c>
      <c r="S6" s="126" t="str">
        <f t="shared" si="0"/>
        <v>Embedded Unitary Control Highbay</v>
      </c>
      <c r="T6" s="238">
        <f t="shared" si="1"/>
        <v>0.15897585527520172</v>
      </c>
      <c r="V6" s="165">
        <f>[6]Prices!$V$21</f>
        <v>0.73576303156072631</v>
      </c>
      <c r="W6" s="238">
        <f>$T$72</f>
        <v>0.21606937078365648</v>
      </c>
    </row>
    <row r="7" spans="1:36">
      <c r="B7" t="s">
        <v>529</v>
      </c>
      <c r="C7" s="165">
        <v>0.4</v>
      </c>
      <c r="R7" s="246" t="s">
        <v>969</v>
      </c>
      <c r="S7" s="126" t="str">
        <f t="shared" si="0"/>
        <v>Integrated Networked Control Highbay</v>
      </c>
      <c r="T7" s="238">
        <f t="shared" si="1"/>
        <v>0.36855086149632699</v>
      </c>
      <c r="V7" s="165">
        <f>[6]Prices!$V$21</f>
        <v>0.73576303156072631</v>
      </c>
      <c r="W7" s="238">
        <f>$T$73</f>
        <v>0.50090973001802497</v>
      </c>
    </row>
    <row r="8" spans="1:36">
      <c r="C8" s="165"/>
    </row>
    <row r="9" spans="1:36">
      <c r="A9" s="125"/>
      <c r="B9" s="125"/>
      <c r="C9" s="125"/>
      <c r="D9" s="125"/>
      <c r="E9" s="125"/>
      <c r="F9" s="125"/>
      <c r="G9" s="125"/>
      <c r="H9" s="125"/>
      <c r="I9" s="125"/>
      <c r="J9" s="125"/>
      <c r="K9" s="125"/>
      <c r="L9" s="125"/>
      <c r="M9" s="125"/>
      <c r="N9" s="125"/>
      <c r="O9" s="125"/>
      <c r="Q9" s="127" t="s">
        <v>10</v>
      </c>
      <c r="R9" s="127"/>
      <c r="S9" s="127"/>
      <c r="T9" s="127"/>
      <c r="U9" s="127"/>
      <c r="V9" s="127"/>
      <c r="W9" s="127"/>
      <c r="X9" s="127"/>
      <c r="Y9" s="127"/>
      <c r="Z9" s="127"/>
      <c r="AA9" s="127"/>
      <c r="AB9" s="127"/>
      <c r="AC9" s="127"/>
      <c r="AD9" s="127"/>
      <c r="AE9" s="127"/>
      <c r="AF9" s="127"/>
      <c r="AG9" s="127"/>
      <c r="AH9" s="127"/>
      <c r="AI9" s="127"/>
      <c r="AJ9" s="127"/>
    </row>
    <row r="10" spans="1:36">
      <c r="A10" s="125"/>
      <c r="B10" s="125"/>
      <c r="C10" s="125"/>
      <c r="D10" s="125"/>
      <c r="E10" s="125"/>
      <c r="F10" s="125"/>
      <c r="G10" s="125"/>
      <c r="H10" s="125"/>
      <c r="I10" s="125"/>
      <c r="J10" s="125"/>
      <c r="K10" s="125"/>
      <c r="L10" s="125"/>
      <c r="M10" s="125"/>
      <c r="N10" s="125"/>
      <c r="O10" s="125"/>
      <c r="Q10" s="127"/>
      <c r="R10" s="127"/>
      <c r="S10" s="127"/>
      <c r="T10" s="127"/>
      <c r="U10" s="127"/>
      <c r="V10" s="127"/>
      <c r="W10" s="127"/>
      <c r="X10" s="127"/>
      <c r="Y10" s="127"/>
      <c r="Z10" s="127"/>
      <c r="AA10" s="127"/>
      <c r="AB10" s="127"/>
      <c r="AC10" s="127"/>
      <c r="AD10" s="127"/>
      <c r="AE10" s="127"/>
      <c r="AF10" s="127"/>
      <c r="AG10" s="127"/>
      <c r="AH10" s="127"/>
      <c r="AI10" s="127"/>
      <c r="AJ10" s="127"/>
    </row>
    <row r="11" spans="1:36">
      <c r="A11" s="125"/>
      <c r="B11" s="125"/>
      <c r="C11" s="125"/>
      <c r="D11" s="125"/>
      <c r="E11" s="125"/>
      <c r="F11" s="125"/>
      <c r="G11" s="125"/>
      <c r="H11" s="125"/>
      <c r="I11" s="125"/>
      <c r="J11" s="125"/>
      <c r="K11" s="125"/>
      <c r="L11" s="125"/>
      <c r="M11" s="125"/>
      <c r="N11" s="125"/>
      <c r="O11" s="125"/>
      <c r="Q11" s="127"/>
      <c r="R11" s="127"/>
      <c r="S11" s="127"/>
      <c r="T11" s="127"/>
      <c r="U11" s="127"/>
      <c r="V11" s="127"/>
      <c r="W11" s="127"/>
      <c r="X11" s="127"/>
      <c r="Y11" s="127"/>
      <c r="Z11" s="127"/>
      <c r="AA11" s="127"/>
      <c r="AB11" s="127"/>
      <c r="AC11" s="127"/>
      <c r="AD11" s="127"/>
      <c r="AE11" s="127"/>
      <c r="AF11" s="127"/>
      <c r="AG11" s="127"/>
      <c r="AH11" s="127"/>
      <c r="AI11" s="127"/>
      <c r="AJ11" s="127"/>
    </row>
    <row r="12" spans="1:36">
      <c r="A12" s="125"/>
      <c r="B12" s="125"/>
      <c r="C12" s="125"/>
      <c r="D12" s="125"/>
      <c r="E12" s="125"/>
      <c r="F12" s="125"/>
      <c r="G12" s="125"/>
      <c r="H12" s="125"/>
      <c r="I12" s="125"/>
      <c r="J12" s="125"/>
      <c r="K12" s="125"/>
      <c r="L12" s="125"/>
      <c r="M12" s="125"/>
      <c r="N12" s="125"/>
      <c r="O12" s="125"/>
      <c r="Q12" s="127"/>
      <c r="R12" s="127"/>
      <c r="S12" s="127"/>
      <c r="T12" s="127"/>
      <c r="U12" s="127"/>
      <c r="V12" s="127"/>
      <c r="W12" s="127"/>
      <c r="X12" s="127"/>
      <c r="Y12" s="127"/>
      <c r="Z12" s="127"/>
      <c r="AA12" s="127"/>
      <c r="AB12" s="127"/>
      <c r="AC12" s="127"/>
      <c r="AD12" s="127"/>
      <c r="AE12" s="127"/>
      <c r="AF12" s="127"/>
      <c r="AG12" s="127"/>
      <c r="AH12" s="127"/>
      <c r="AI12" s="127"/>
      <c r="AJ12" s="127"/>
    </row>
    <row r="13" spans="1:36">
      <c r="A13" s="125"/>
      <c r="B13" s="125"/>
      <c r="C13" s="125"/>
      <c r="D13" s="125"/>
      <c r="E13" s="125"/>
      <c r="F13" s="125"/>
      <c r="G13" s="125"/>
      <c r="H13" s="125"/>
      <c r="I13" s="125"/>
      <c r="J13" s="125"/>
      <c r="K13" s="125"/>
      <c r="L13" s="125"/>
      <c r="M13" s="125"/>
      <c r="N13" s="125"/>
      <c r="O13" s="125"/>
      <c r="Q13" s="127"/>
      <c r="R13" s="127"/>
      <c r="S13" s="127"/>
      <c r="T13" s="127"/>
      <c r="U13" s="127"/>
      <c r="V13" s="127"/>
      <c r="W13" s="127"/>
      <c r="X13" s="127"/>
      <c r="Y13" s="127"/>
      <c r="Z13" s="127"/>
      <c r="AA13" s="127"/>
      <c r="AB13" s="127"/>
      <c r="AC13" s="127"/>
      <c r="AD13" s="127"/>
      <c r="AE13" s="127"/>
      <c r="AF13" s="127"/>
      <c r="AG13" s="127"/>
      <c r="AH13" s="127"/>
      <c r="AI13" s="127"/>
      <c r="AJ13" s="127"/>
    </row>
    <row r="14" spans="1:36">
      <c r="A14" s="125"/>
      <c r="B14" s="125"/>
      <c r="C14" s="125"/>
      <c r="D14" s="125"/>
      <c r="E14" s="125"/>
      <c r="F14" s="125"/>
      <c r="G14" s="125"/>
      <c r="H14" s="125"/>
      <c r="I14" s="125"/>
      <c r="J14" s="125"/>
      <c r="K14" s="125"/>
      <c r="L14" s="125"/>
      <c r="M14" s="125"/>
      <c r="N14" s="125"/>
      <c r="O14" s="125"/>
      <c r="Q14" s="127"/>
      <c r="R14" s="127"/>
      <c r="S14" s="127"/>
      <c r="T14" s="127"/>
      <c r="U14" s="127"/>
      <c r="V14" s="127"/>
      <c r="W14" s="127"/>
      <c r="X14" s="127"/>
      <c r="Y14" s="127"/>
      <c r="Z14" s="127"/>
      <c r="AA14" s="127"/>
      <c r="AB14" s="127"/>
      <c r="AC14" s="127"/>
      <c r="AD14" s="127"/>
      <c r="AE14" s="127"/>
      <c r="AF14" s="127"/>
      <c r="AG14" s="127"/>
      <c r="AH14" s="127"/>
      <c r="AI14" s="127"/>
      <c r="AJ14" s="127"/>
    </row>
    <row r="15" spans="1:36">
      <c r="A15" s="125"/>
      <c r="B15" s="125"/>
      <c r="C15" s="125"/>
      <c r="D15" s="125"/>
      <c r="E15" s="125"/>
      <c r="F15" s="125"/>
      <c r="G15" s="125"/>
      <c r="H15" s="125"/>
      <c r="I15" s="125"/>
      <c r="J15" s="125"/>
      <c r="K15" s="125"/>
      <c r="L15" s="125"/>
      <c r="M15" s="125"/>
      <c r="N15" s="125"/>
      <c r="O15" s="125"/>
      <c r="Q15" s="127"/>
      <c r="R15" s="127"/>
      <c r="S15" s="127"/>
      <c r="T15" s="127"/>
      <c r="U15" s="127"/>
      <c r="V15" s="127"/>
      <c r="W15" s="127"/>
      <c r="X15" s="127"/>
      <c r="Y15" s="127"/>
      <c r="Z15" s="127"/>
      <c r="AA15" s="127"/>
      <c r="AB15" s="127"/>
      <c r="AC15" s="127"/>
      <c r="AD15" s="127"/>
      <c r="AE15" s="127"/>
      <c r="AF15" s="127"/>
      <c r="AG15" s="127"/>
      <c r="AH15" s="127"/>
      <c r="AI15" s="127"/>
      <c r="AJ15" s="127"/>
    </row>
    <row r="16" spans="1:36">
      <c r="A16" s="125"/>
      <c r="B16" s="125"/>
      <c r="C16" s="125"/>
      <c r="D16" s="125"/>
      <c r="E16" s="125"/>
      <c r="F16" s="125"/>
      <c r="G16" s="125"/>
      <c r="H16" s="125"/>
      <c r="I16" s="125"/>
      <c r="J16" s="125"/>
      <c r="K16" s="125"/>
      <c r="L16" s="125"/>
      <c r="M16" s="125"/>
      <c r="N16" s="125"/>
      <c r="O16" s="125"/>
      <c r="Q16" s="127"/>
      <c r="R16" s="127"/>
      <c r="S16" s="127"/>
      <c r="T16" s="127"/>
      <c r="U16" s="127"/>
      <c r="V16" s="127"/>
      <c r="W16" s="127"/>
      <c r="X16" s="127"/>
      <c r="Y16" s="127"/>
      <c r="Z16" s="127"/>
      <c r="AA16" s="127"/>
      <c r="AB16" s="127"/>
      <c r="AC16" s="127"/>
      <c r="AD16" s="127"/>
      <c r="AE16" s="127"/>
      <c r="AF16" s="127"/>
      <c r="AG16" s="127"/>
      <c r="AH16" s="127"/>
      <c r="AI16" s="127"/>
      <c r="AJ16" s="127"/>
    </row>
    <row r="17" spans="1:36">
      <c r="A17" s="125"/>
      <c r="B17" s="125"/>
      <c r="C17" s="125"/>
      <c r="D17" s="125"/>
      <c r="E17" s="125"/>
      <c r="F17" s="125"/>
      <c r="G17" s="125"/>
      <c r="H17" s="125"/>
      <c r="I17" s="125"/>
      <c r="J17" s="125"/>
      <c r="K17" s="125"/>
      <c r="L17" s="125"/>
      <c r="M17" s="125"/>
      <c r="N17" s="125"/>
      <c r="O17" s="125"/>
      <c r="Q17" s="127"/>
      <c r="R17" s="127"/>
      <c r="S17" s="127"/>
      <c r="T17" s="127"/>
      <c r="U17" s="127"/>
      <c r="V17" s="127"/>
      <c r="W17" s="127"/>
      <c r="X17" s="127"/>
      <c r="Y17" s="127"/>
      <c r="Z17" s="127"/>
      <c r="AA17" s="127"/>
      <c r="AB17" s="127"/>
      <c r="AC17" s="127"/>
      <c r="AD17" s="127"/>
      <c r="AE17" s="127"/>
      <c r="AF17" s="127"/>
      <c r="AG17" s="127"/>
      <c r="AH17" s="127"/>
      <c r="AI17" s="127"/>
      <c r="AJ17" s="127"/>
    </row>
    <row r="18" spans="1:36">
      <c r="A18" s="125"/>
      <c r="B18" s="125"/>
      <c r="C18" s="125"/>
      <c r="D18" s="125"/>
      <c r="E18" s="125"/>
      <c r="F18" s="125"/>
      <c r="G18" s="125"/>
      <c r="H18" s="125"/>
      <c r="I18" s="125"/>
      <c r="J18" s="125"/>
      <c r="K18" s="125"/>
      <c r="L18" s="125"/>
      <c r="M18" s="125"/>
      <c r="N18" s="125"/>
      <c r="O18" s="125"/>
      <c r="Q18" s="127"/>
      <c r="R18" s="127"/>
      <c r="S18" s="127"/>
      <c r="T18" s="127"/>
      <c r="U18" s="127"/>
      <c r="V18" s="127"/>
      <c r="W18" s="127"/>
      <c r="X18" s="127"/>
      <c r="Y18" s="127"/>
      <c r="Z18" s="127"/>
      <c r="AA18" s="127"/>
      <c r="AB18" s="127"/>
      <c r="AC18" s="127"/>
      <c r="AD18" s="127"/>
      <c r="AE18" s="127"/>
      <c r="AF18" s="127"/>
      <c r="AG18" s="127"/>
      <c r="AH18" s="127"/>
      <c r="AI18" s="127"/>
      <c r="AJ18" s="127"/>
    </row>
    <row r="19" spans="1:36">
      <c r="A19" s="125"/>
      <c r="B19" s="125"/>
      <c r="C19" s="125"/>
      <c r="D19" s="125"/>
      <c r="E19" s="125"/>
      <c r="F19" s="125"/>
      <c r="G19" s="125"/>
      <c r="H19" s="125"/>
      <c r="I19" s="125"/>
      <c r="J19" s="125"/>
      <c r="K19" s="125"/>
      <c r="L19" s="125"/>
      <c r="M19" s="125"/>
      <c r="N19" s="125"/>
      <c r="O19" s="125"/>
      <c r="Q19" s="127"/>
      <c r="R19" s="127"/>
      <c r="S19" s="127"/>
      <c r="T19" s="127"/>
      <c r="U19" s="127"/>
      <c r="V19" s="127"/>
      <c r="W19" s="127"/>
      <c r="X19" s="127"/>
      <c r="Y19" s="127"/>
      <c r="Z19" s="127"/>
      <c r="AA19" s="127"/>
      <c r="AB19" s="127"/>
      <c r="AC19" s="127"/>
      <c r="AD19" s="127"/>
      <c r="AE19" s="127"/>
      <c r="AF19" s="127"/>
      <c r="AG19" s="127"/>
      <c r="AH19" s="127"/>
      <c r="AI19" s="127"/>
      <c r="AJ19" s="127"/>
    </row>
    <row r="20" spans="1:36">
      <c r="A20" s="125"/>
      <c r="B20" s="125"/>
      <c r="C20" s="125"/>
      <c r="D20" s="125"/>
      <c r="E20" s="125"/>
      <c r="F20" s="125"/>
      <c r="G20" s="125"/>
      <c r="H20" s="125"/>
      <c r="I20" s="125"/>
      <c r="J20" s="125"/>
      <c r="K20" s="125"/>
      <c r="L20" s="125"/>
      <c r="M20" s="125"/>
      <c r="N20" s="125"/>
      <c r="O20" s="125"/>
      <c r="Q20" s="127"/>
      <c r="R20" s="127"/>
      <c r="S20" s="127"/>
      <c r="T20" s="127"/>
      <c r="U20" s="127"/>
      <c r="V20" s="127"/>
      <c r="W20" s="127"/>
      <c r="X20" s="127"/>
      <c r="Y20" s="127"/>
      <c r="Z20" s="127"/>
      <c r="AA20" s="127"/>
      <c r="AB20" s="127"/>
      <c r="AC20" s="127"/>
      <c r="AD20" s="127"/>
      <c r="AE20" s="127"/>
      <c r="AF20" s="127"/>
      <c r="AG20" s="127"/>
      <c r="AH20" s="127"/>
      <c r="AI20" s="127"/>
      <c r="AJ20" s="127"/>
    </row>
    <row r="21" spans="1:36">
      <c r="A21" s="125"/>
      <c r="B21" s="125"/>
      <c r="C21" s="125"/>
      <c r="D21" s="125"/>
      <c r="E21" s="125"/>
      <c r="F21" s="125"/>
      <c r="G21" s="125"/>
      <c r="H21" s="125"/>
      <c r="I21" s="125"/>
      <c r="J21" s="125"/>
      <c r="K21" s="125"/>
      <c r="L21" s="125"/>
      <c r="M21" s="125"/>
      <c r="N21" s="125"/>
      <c r="O21" s="125"/>
      <c r="Q21" s="127"/>
      <c r="R21" s="127"/>
      <c r="S21" s="127"/>
      <c r="T21" s="127"/>
      <c r="U21" s="127"/>
      <c r="V21" s="127"/>
      <c r="W21" s="127"/>
      <c r="X21" s="127"/>
      <c r="Y21" s="127"/>
      <c r="Z21" s="127"/>
      <c r="AA21" s="127"/>
      <c r="AB21" s="127"/>
      <c r="AC21" s="127"/>
      <c r="AD21" s="127"/>
      <c r="AE21" s="127"/>
      <c r="AF21" s="127"/>
      <c r="AG21" s="127"/>
      <c r="AH21" s="127"/>
      <c r="AI21" s="127"/>
      <c r="AJ21" s="127"/>
    </row>
    <row r="22" spans="1:36">
      <c r="A22" s="125"/>
      <c r="B22" s="125"/>
      <c r="C22" s="125"/>
      <c r="D22" s="125"/>
      <c r="E22" s="125"/>
      <c r="F22" s="125"/>
      <c r="G22" s="125"/>
      <c r="H22" s="125"/>
      <c r="I22" s="125"/>
      <c r="J22" s="125"/>
      <c r="K22" s="125"/>
      <c r="L22" s="125"/>
      <c r="M22" s="125"/>
      <c r="N22" s="125"/>
      <c r="O22" s="125"/>
      <c r="Q22" s="127"/>
      <c r="R22" s="127"/>
      <c r="S22" s="127"/>
      <c r="T22" s="127"/>
      <c r="U22" s="127"/>
      <c r="V22" s="127"/>
      <c r="W22" s="127"/>
      <c r="X22" s="127"/>
      <c r="Y22" s="127"/>
      <c r="Z22" s="127"/>
      <c r="AA22" s="127"/>
      <c r="AB22" s="127"/>
      <c r="AC22" s="127"/>
      <c r="AD22" s="127"/>
      <c r="AE22" s="127"/>
      <c r="AF22" s="127"/>
      <c r="AG22" s="127"/>
      <c r="AH22" s="127"/>
      <c r="AI22" s="127"/>
      <c r="AJ22" s="127"/>
    </row>
    <row r="23" spans="1:36">
      <c r="A23" s="125"/>
      <c r="B23" s="125"/>
      <c r="C23" s="125"/>
      <c r="D23" s="125"/>
      <c r="E23" s="125"/>
      <c r="F23" s="125"/>
      <c r="G23" s="125"/>
      <c r="H23" s="125"/>
      <c r="I23" s="125"/>
      <c r="J23" s="125"/>
      <c r="K23" s="125"/>
      <c r="L23" s="125"/>
      <c r="M23" s="125"/>
      <c r="N23" s="125"/>
      <c r="O23" s="125"/>
      <c r="Q23" s="127"/>
      <c r="R23" s="127"/>
      <c r="S23" s="127"/>
      <c r="T23" s="127"/>
      <c r="U23" s="127"/>
      <c r="V23" s="127"/>
      <c r="W23" s="127"/>
      <c r="X23" s="127"/>
      <c r="Y23" s="127"/>
      <c r="Z23" s="127"/>
      <c r="AA23" s="127"/>
      <c r="AB23" s="127"/>
      <c r="AC23" s="127"/>
      <c r="AD23" s="127"/>
      <c r="AE23" s="127"/>
      <c r="AF23" s="127"/>
      <c r="AG23" s="127"/>
      <c r="AH23" s="127"/>
      <c r="AI23" s="127"/>
      <c r="AJ23" s="127"/>
    </row>
    <row r="24" spans="1:36">
      <c r="A24" s="125"/>
      <c r="B24" s="125"/>
      <c r="C24" s="125"/>
      <c r="D24" s="125"/>
      <c r="E24" s="125"/>
      <c r="F24" s="125"/>
      <c r="G24" s="125"/>
      <c r="H24" s="125"/>
      <c r="I24" s="125"/>
      <c r="J24" s="125"/>
      <c r="K24" s="125"/>
      <c r="L24" s="125"/>
      <c r="M24" s="125"/>
      <c r="N24" s="125"/>
      <c r="O24" s="125"/>
      <c r="Q24" s="127"/>
      <c r="R24" s="127"/>
      <c r="S24" s="127"/>
      <c r="T24" s="127"/>
      <c r="U24" s="127"/>
      <c r="V24" s="127"/>
      <c r="W24" s="127"/>
      <c r="X24" s="127"/>
      <c r="Y24" s="127"/>
      <c r="Z24" s="127"/>
      <c r="AA24" s="127"/>
      <c r="AB24" s="127"/>
      <c r="AC24" s="127"/>
      <c r="AD24" s="127"/>
      <c r="AE24" s="127"/>
      <c r="AF24" s="127"/>
      <c r="AG24" s="127"/>
      <c r="AH24" s="127"/>
      <c r="AI24" s="127"/>
      <c r="AJ24" s="127"/>
    </row>
    <row r="25" spans="1:36">
      <c r="A25" s="125"/>
      <c r="B25" s="125"/>
      <c r="C25" s="125"/>
      <c r="D25" s="125"/>
      <c r="E25" s="125"/>
      <c r="F25" s="125"/>
      <c r="G25" s="125"/>
      <c r="H25" s="125"/>
      <c r="I25" s="125"/>
      <c r="J25" s="125"/>
      <c r="K25" s="125"/>
      <c r="L25" s="125"/>
      <c r="M25" s="125"/>
      <c r="N25" s="125"/>
      <c r="O25" s="125"/>
      <c r="Q25" s="127"/>
      <c r="R25" s="127"/>
      <c r="S25" s="127"/>
      <c r="T25" s="127"/>
      <c r="U25" s="127"/>
      <c r="V25" s="127"/>
      <c r="W25" s="127"/>
      <c r="X25" s="127"/>
      <c r="Y25" s="127"/>
      <c r="Z25" s="127"/>
      <c r="AA25" s="127"/>
      <c r="AB25" s="127"/>
      <c r="AC25" s="127"/>
      <c r="AD25" s="127"/>
      <c r="AE25" s="127"/>
      <c r="AF25" s="127"/>
      <c r="AG25" s="127"/>
      <c r="AH25" s="127"/>
      <c r="AI25" s="127"/>
      <c r="AJ25" s="127"/>
    </row>
    <row r="26" spans="1:36">
      <c r="A26" s="125"/>
      <c r="B26" s="125"/>
      <c r="C26" s="125"/>
      <c r="D26" s="125"/>
      <c r="E26" s="125"/>
      <c r="F26" s="125"/>
      <c r="G26" s="125"/>
      <c r="H26" s="125"/>
      <c r="I26" s="125"/>
      <c r="J26" s="125"/>
      <c r="K26" s="125"/>
      <c r="L26" s="125"/>
      <c r="M26" s="125"/>
      <c r="N26" s="125"/>
      <c r="O26" s="125"/>
      <c r="Q26" s="127"/>
      <c r="R26" s="127"/>
      <c r="S26" s="127"/>
      <c r="T26" s="127"/>
      <c r="U26" s="127"/>
      <c r="V26" s="127"/>
      <c r="W26" s="127"/>
      <c r="X26" s="127"/>
      <c r="Y26" s="127"/>
      <c r="Z26" s="127"/>
      <c r="AA26" s="127"/>
      <c r="AB26" s="127"/>
      <c r="AC26" s="127"/>
      <c r="AD26" s="127"/>
      <c r="AE26" s="127"/>
      <c r="AF26" s="127"/>
      <c r="AG26" s="127"/>
      <c r="AH26" s="127"/>
      <c r="AI26" s="127"/>
      <c r="AJ26" s="127"/>
    </row>
    <row r="27" spans="1:36">
      <c r="A27" s="125"/>
      <c r="B27" s="125"/>
      <c r="C27" s="125"/>
      <c r="D27" s="125"/>
      <c r="E27" s="125"/>
      <c r="F27" s="125"/>
      <c r="G27" s="125"/>
      <c r="H27" s="125"/>
      <c r="I27" s="125"/>
      <c r="J27" s="125"/>
      <c r="K27" s="125"/>
      <c r="L27" s="125"/>
      <c r="M27" s="125"/>
      <c r="N27" s="125"/>
      <c r="O27" s="125"/>
      <c r="Q27" s="127"/>
      <c r="R27" s="127"/>
      <c r="S27" s="127"/>
      <c r="T27" s="127"/>
      <c r="U27" s="127"/>
      <c r="V27" s="127"/>
      <c r="W27" s="127"/>
      <c r="X27" s="127"/>
      <c r="Y27" s="127"/>
      <c r="Z27" s="127"/>
      <c r="AA27" s="127"/>
      <c r="AB27" s="127"/>
      <c r="AC27" s="127"/>
      <c r="AD27" s="127"/>
      <c r="AE27" s="127"/>
      <c r="AF27" s="127"/>
      <c r="AG27" s="127"/>
      <c r="AH27" s="127"/>
      <c r="AI27" s="127"/>
      <c r="AJ27" s="127"/>
    </row>
    <row r="28" spans="1:36">
      <c r="A28" s="125"/>
      <c r="B28" s="125"/>
      <c r="C28" s="125"/>
      <c r="D28" s="125"/>
      <c r="E28" s="125"/>
      <c r="F28" s="125"/>
      <c r="G28" s="125"/>
      <c r="H28" s="125"/>
      <c r="I28" s="125"/>
      <c r="J28" s="125"/>
      <c r="K28" s="125"/>
      <c r="L28" s="125"/>
      <c r="M28" s="125"/>
      <c r="N28" s="125"/>
      <c r="O28" s="125"/>
      <c r="Q28" s="127"/>
      <c r="R28" s="127"/>
      <c r="S28" s="127"/>
      <c r="T28" s="127"/>
      <c r="U28" s="127"/>
      <c r="V28" s="127"/>
      <c r="W28" s="127"/>
      <c r="X28" s="127"/>
      <c r="Y28" s="127"/>
      <c r="Z28" s="127"/>
      <c r="AA28" s="127"/>
      <c r="AB28" s="127"/>
      <c r="AC28" s="127"/>
      <c r="AD28" s="127"/>
      <c r="AE28" s="127"/>
      <c r="AF28" s="127"/>
      <c r="AG28" s="127"/>
      <c r="AH28" s="127"/>
      <c r="AI28" s="127"/>
      <c r="AJ28" s="127"/>
    </row>
    <row r="29" spans="1:36">
      <c r="A29" s="125"/>
      <c r="B29" s="125"/>
      <c r="C29" s="125"/>
      <c r="D29" s="125"/>
      <c r="E29" s="125"/>
      <c r="F29" s="125"/>
      <c r="G29" s="125"/>
      <c r="H29" s="125"/>
      <c r="I29" s="125"/>
      <c r="J29" s="125"/>
      <c r="K29" s="125"/>
      <c r="L29" s="125"/>
      <c r="M29" s="125"/>
      <c r="N29" s="125"/>
      <c r="O29" s="125"/>
      <c r="Q29" s="127"/>
      <c r="R29" s="127"/>
      <c r="S29" s="127"/>
      <c r="T29" s="127"/>
      <c r="U29" s="127"/>
      <c r="V29" s="127"/>
      <c r="W29" s="127"/>
      <c r="X29" s="127"/>
      <c r="Y29" s="127"/>
      <c r="Z29" s="127"/>
      <c r="AA29" s="127"/>
      <c r="AB29" s="127"/>
      <c r="AC29" s="127"/>
      <c r="AD29" s="127"/>
      <c r="AE29" s="127"/>
      <c r="AF29" s="127"/>
      <c r="AG29" s="127"/>
      <c r="AH29" s="127"/>
      <c r="AI29" s="127"/>
      <c r="AJ29" s="127"/>
    </row>
    <row r="30" spans="1:36">
      <c r="A30" s="125"/>
      <c r="B30" s="125"/>
      <c r="C30" s="125"/>
      <c r="D30" s="125"/>
      <c r="E30" s="125"/>
      <c r="F30" s="125"/>
      <c r="G30" s="125"/>
      <c r="H30" s="125"/>
      <c r="I30" s="125"/>
      <c r="J30" s="125"/>
      <c r="K30" s="125"/>
      <c r="L30" s="125"/>
      <c r="M30" s="125"/>
      <c r="N30" s="125"/>
      <c r="O30" s="125"/>
      <c r="Q30" s="127"/>
      <c r="R30" s="127"/>
      <c r="S30" s="127"/>
      <c r="T30" s="127"/>
      <c r="U30" s="127"/>
      <c r="V30" s="127"/>
      <c r="W30" s="127"/>
      <c r="X30" s="127"/>
      <c r="Y30" s="127"/>
      <c r="Z30" s="127"/>
      <c r="AA30" s="127"/>
      <c r="AB30" s="127"/>
      <c r="AC30" s="127"/>
      <c r="AD30" s="127"/>
      <c r="AE30" s="127"/>
      <c r="AF30" s="127"/>
      <c r="AG30" s="127"/>
      <c r="AH30" s="127"/>
      <c r="AI30" s="127"/>
      <c r="AJ30" s="127"/>
    </row>
    <row r="31" spans="1:36">
      <c r="A31" s="125"/>
      <c r="B31" s="125"/>
      <c r="C31" s="125"/>
      <c r="D31" s="125"/>
      <c r="E31" s="125"/>
      <c r="F31" s="125"/>
      <c r="G31" s="125"/>
      <c r="H31" s="125"/>
      <c r="I31" s="125"/>
      <c r="J31" s="125"/>
      <c r="K31" s="125"/>
      <c r="L31" s="125"/>
      <c r="M31" s="125"/>
      <c r="N31" s="125"/>
      <c r="O31" s="125"/>
      <c r="Q31" s="127"/>
      <c r="R31" s="127"/>
      <c r="S31" s="127"/>
      <c r="T31" s="127"/>
      <c r="U31" s="127"/>
      <c r="V31" s="127"/>
      <c r="W31" s="127"/>
      <c r="X31" s="127"/>
      <c r="Y31" s="127"/>
      <c r="Z31" s="127"/>
      <c r="AA31" s="127"/>
      <c r="AB31" s="127"/>
      <c r="AC31" s="127"/>
      <c r="AD31" s="127"/>
      <c r="AE31" s="127"/>
      <c r="AF31" s="127"/>
      <c r="AG31" s="127"/>
      <c r="AH31" s="127"/>
      <c r="AI31" s="127"/>
      <c r="AJ31" s="127"/>
    </row>
    <row r="32" spans="1:36">
      <c r="A32" s="125"/>
      <c r="B32" s="125"/>
      <c r="C32" s="125"/>
      <c r="D32" s="125"/>
      <c r="E32" s="125"/>
      <c r="F32" s="125"/>
      <c r="G32" s="125"/>
      <c r="H32" s="125"/>
      <c r="I32" s="125"/>
      <c r="J32" s="125"/>
      <c r="K32" s="125"/>
      <c r="L32" s="125"/>
      <c r="M32" s="125"/>
      <c r="N32" s="125"/>
      <c r="O32" s="125"/>
      <c r="Q32" s="127"/>
      <c r="R32" s="127"/>
      <c r="S32" s="127"/>
      <c r="T32" s="127"/>
      <c r="U32" s="127"/>
      <c r="V32" s="127"/>
      <c r="W32" s="127"/>
      <c r="X32" s="127"/>
      <c r="Y32" s="127"/>
      <c r="Z32" s="127"/>
      <c r="AA32" s="127"/>
      <c r="AB32" s="127"/>
      <c r="AC32" s="127"/>
      <c r="AD32" s="127"/>
      <c r="AE32" s="127"/>
      <c r="AF32" s="127"/>
      <c r="AG32" s="127"/>
      <c r="AH32" s="127"/>
      <c r="AI32" s="127"/>
      <c r="AJ32" s="127"/>
    </row>
    <row r="33" spans="1:36">
      <c r="A33" s="125"/>
      <c r="B33" s="125"/>
      <c r="C33" s="125"/>
      <c r="D33" s="125"/>
      <c r="E33" s="125"/>
      <c r="F33" s="125"/>
      <c r="G33" s="125"/>
      <c r="H33" s="125"/>
      <c r="I33" s="125"/>
      <c r="J33" s="125"/>
      <c r="K33" s="125"/>
      <c r="L33" s="125"/>
      <c r="M33" s="125"/>
      <c r="N33" s="125"/>
      <c r="O33" s="125"/>
      <c r="Q33" s="127"/>
      <c r="R33" s="127"/>
      <c r="S33" s="127"/>
      <c r="T33" s="127"/>
      <c r="U33" s="127"/>
      <c r="V33" s="127"/>
      <c r="W33" s="127"/>
      <c r="X33" s="127"/>
      <c r="Y33" s="127"/>
      <c r="Z33" s="127"/>
      <c r="AA33" s="127"/>
      <c r="AB33" s="127"/>
      <c r="AC33" s="127"/>
      <c r="AD33" s="127"/>
      <c r="AE33" s="127"/>
      <c r="AF33" s="127"/>
      <c r="AG33" s="127"/>
      <c r="AH33" s="127"/>
      <c r="AI33" s="127"/>
      <c r="AJ33" s="127"/>
    </row>
    <row r="34" spans="1:36">
      <c r="A34" s="125"/>
      <c r="B34" s="125"/>
      <c r="C34" s="125"/>
      <c r="D34" s="125"/>
      <c r="E34" s="125"/>
      <c r="F34" s="125"/>
      <c r="G34" s="125"/>
      <c r="H34" s="125"/>
      <c r="I34" s="125"/>
      <c r="J34" s="125"/>
      <c r="K34" s="125"/>
      <c r="L34" s="125"/>
      <c r="M34" s="125"/>
      <c r="N34" s="125"/>
      <c r="O34" s="125"/>
      <c r="Q34" s="127"/>
      <c r="R34" s="127"/>
      <c r="S34" s="127"/>
      <c r="T34" s="127"/>
      <c r="U34" s="127"/>
      <c r="V34" s="127"/>
      <c r="W34" s="127"/>
      <c r="X34" s="127"/>
      <c r="Y34" s="127"/>
      <c r="Z34" s="127"/>
      <c r="AA34" s="127"/>
      <c r="AB34" s="127"/>
      <c r="AC34" s="127"/>
      <c r="AD34" s="127"/>
      <c r="AE34" s="127"/>
      <c r="AF34" s="127"/>
      <c r="AG34" s="127"/>
      <c r="AH34" s="127"/>
      <c r="AI34" s="127"/>
      <c r="AJ34" s="127"/>
    </row>
    <row r="35" spans="1:36">
      <c r="A35" s="125"/>
      <c r="B35" s="125"/>
      <c r="C35" s="125"/>
      <c r="D35" s="125"/>
      <c r="E35" s="125"/>
      <c r="F35" s="125"/>
      <c r="G35" s="125"/>
      <c r="H35" s="125"/>
      <c r="I35" s="125"/>
      <c r="J35" s="125"/>
      <c r="K35" s="125"/>
      <c r="L35" s="125"/>
      <c r="M35" s="125"/>
      <c r="N35" s="125"/>
      <c r="O35" s="125"/>
      <c r="Q35" s="127"/>
      <c r="R35" s="127"/>
      <c r="S35" s="127"/>
      <c r="T35" s="127"/>
      <c r="U35" s="127"/>
      <c r="V35" s="127"/>
      <c r="W35" s="127"/>
      <c r="X35" s="127"/>
      <c r="Y35" s="127"/>
      <c r="Z35" s="127"/>
      <c r="AA35" s="127"/>
      <c r="AB35" s="127"/>
      <c r="AC35" s="127"/>
      <c r="AD35" s="127"/>
      <c r="AE35" s="127"/>
      <c r="AF35" s="127"/>
      <c r="AG35" s="127"/>
      <c r="AH35" s="127"/>
      <c r="AI35" s="127"/>
      <c r="AJ35" s="127"/>
    </row>
    <row r="36" spans="1:36">
      <c r="A36" s="125"/>
      <c r="B36" s="125"/>
      <c r="C36" s="125"/>
      <c r="D36" s="125"/>
      <c r="E36" s="125"/>
      <c r="F36" s="125"/>
      <c r="G36" s="125"/>
      <c r="H36" s="125"/>
      <c r="I36" s="125"/>
      <c r="J36" s="125"/>
      <c r="K36" s="125"/>
      <c r="L36" s="125"/>
      <c r="M36" s="125"/>
      <c r="N36" s="125"/>
      <c r="O36" s="125"/>
      <c r="Q36" s="127"/>
      <c r="R36" s="127"/>
      <c r="S36" s="127"/>
      <c r="T36" s="127"/>
      <c r="U36" s="127"/>
      <c r="V36" s="127"/>
      <c r="W36" s="127"/>
      <c r="X36" s="127"/>
      <c r="Y36" s="127"/>
      <c r="Z36" s="127"/>
      <c r="AA36" s="127"/>
      <c r="AB36" s="127"/>
      <c r="AC36" s="127"/>
      <c r="AD36" s="127"/>
      <c r="AE36" s="127"/>
      <c r="AF36" s="127"/>
      <c r="AG36" s="127"/>
      <c r="AH36" s="127"/>
      <c r="AI36" s="127"/>
      <c r="AJ36" s="127"/>
    </row>
    <row r="37" spans="1:36">
      <c r="A37" s="125"/>
      <c r="B37" s="125"/>
      <c r="C37" s="125"/>
      <c r="D37" s="125"/>
      <c r="E37" s="125"/>
      <c r="F37" s="125"/>
      <c r="G37" s="125"/>
      <c r="H37" s="125"/>
      <c r="I37" s="125"/>
      <c r="J37" s="125"/>
      <c r="K37" s="125"/>
      <c r="L37" s="125"/>
      <c r="M37" s="125"/>
      <c r="N37" s="125"/>
      <c r="O37" s="125"/>
      <c r="Q37" s="127"/>
      <c r="R37" s="127"/>
      <c r="S37" s="127"/>
      <c r="T37" s="127"/>
      <c r="U37" s="127"/>
      <c r="V37" s="127"/>
      <c r="W37" s="127"/>
      <c r="X37" s="127"/>
      <c r="Y37" s="127"/>
      <c r="Z37" s="127"/>
      <c r="AA37" s="127"/>
      <c r="AB37" s="127"/>
      <c r="AC37" s="127"/>
      <c r="AD37" s="127"/>
      <c r="AE37" s="127"/>
      <c r="AF37" s="127"/>
      <c r="AG37" s="127"/>
      <c r="AH37" s="127"/>
      <c r="AI37" s="127"/>
      <c r="AJ37" s="127"/>
    </row>
    <row r="38" spans="1:36">
      <c r="A38" s="125"/>
      <c r="B38" s="125"/>
      <c r="C38" s="125"/>
      <c r="D38" s="125"/>
      <c r="E38" s="125"/>
      <c r="F38" s="125"/>
      <c r="G38" s="125"/>
      <c r="H38" s="125"/>
      <c r="I38" s="125"/>
      <c r="J38" s="125"/>
      <c r="K38" s="125"/>
      <c r="L38" s="125"/>
      <c r="M38" s="125"/>
      <c r="N38" s="125"/>
      <c r="O38" s="125"/>
      <c r="Q38" s="127"/>
      <c r="R38" s="127"/>
      <c r="S38" s="127"/>
      <c r="T38" s="127"/>
      <c r="U38" s="127"/>
      <c r="V38" s="127"/>
      <c r="W38" s="127"/>
      <c r="X38" s="127"/>
      <c r="Y38" s="127"/>
      <c r="Z38" s="127"/>
      <c r="AA38" s="127"/>
      <c r="AB38" s="127"/>
      <c r="AC38" s="127"/>
      <c r="AD38" s="127"/>
      <c r="AE38" s="127"/>
      <c r="AF38" s="127"/>
      <c r="AG38" s="127"/>
      <c r="AH38" s="127"/>
      <c r="AI38" s="127"/>
      <c r="AJ38" s="127"/>
    </row>
    <row r="39" spans="1:36">
      <c r="A39" s="125"/>
      <c r="B39" s="125"/>
      <c r="C39" s="125"/>
      <c r="D39" s="125"/>
      <c r="E39" s="125"/>
      <c r="F39" s="125"/>
      <c r="G39" s="125"/>
      <c r="H39" s="125"/>
      <c r="I39" s="125"/>
      <c r="J39" s="125"/>
      <c r="K39" s="125"/>
      <c r="L39" s="125"/>
      <c r="M39" s="125"/>
      <c r="N39" s="125"/>
      <c r="O39" s="125"/>
      <c r="Q39" s="127"/>
      <c r="R39" s="127"/>
      <c r="S39" s="127"/>
      <c r="T39" s="127"/>
      <c r="U39" s="127"/>
      <c r="V39" s="127"/>
      <c r="W39" s="127"/>
      <c r="X39" s="127"/>
      <c r="Y39" s="127"/>
      <c r="Z39" s="127"/>
      <c r="AA39" s="127"/>
      <c r="AB39" s="127"/>
      <c r="AC39" s="127"/>
      <c r="AD39" s="127"/>
      <c r="AE39" s="127"/>
      <c r="AF39" s="127"/>
      <c r="AG39" s="127"/>
      <c r="AH39" s="127"/>
      <c r="AI39" s="127"/>
      <c r="AJ39" s="127"/>
    </row>
    <row r="40" spans="1:36">
      <c r="A40" s="125"/>
      <c r="B40" s="125"/>
      <c r="C40" s="125"/>
      <c r="D40" s="125"/>
      <c r="E40" s="125"/>
      <c r="F40" s="125"/>
      <c r="G40" s="125"/>
      <c r="H40" s="125"/>
      <c r="I40" s="125"/>
      <c r="J40" s="125"/>
      <c r="K40" s="125"/>
      <c r="L40" s="125"/>
      <c r="M40" s="125"/>
      <c r="N40" s="125"/>
      <c r="O40" s="125"/>
      <c r="Q40" s="127"/>
      <c r="R40" s="127"/>
      <c r="S40" s="127"/>
      <c r="T40" s="127"/>
      <c r="U40" s="127"/>
      <c r="V40" s="127"/>
      <c r="W40" s="127"/>
      <c r="X40" s="127"/>
      <c r="Y40" s="127"/>
      <c r="Z40" s="127"/>
      <c r="AA40" s="127"/>
      <c r="AB40" s="127"/>
      <c r="AC40" s="127"/>
      <c r="AD40" s="127"/>
      <c r="AE40" s="127"/>
      <c r="AF40" s="127"/>
      <c r="AG40" s="127"/>
      <c r="AH40" s="127"/>
      <c r="AI40" s="127"/>
      <c r="AJ40" s="127"/>
    </row>
    <row r="41" spans="1:36">
      <c r="A41" s="125"/>
      <c r="B41" s="125"/>
      <c r="C41" s="125"/>
      <c r="D41" s="125"/>
      <c r="E41" s="125"/>
      <c r="F41" s="125"/>
      <c r="G41" s="125"/>
      <c r="H41" s="125"/>
      <c r="I41" s="125"/>
      <c r="J41" s="125"/>
      <c r="K41" s="125"/>
      <c r="L41" s="125"/>
      <c r="M41" s="125"/>
      <c r="N41" s="125"/>
      <c r="O41" s="125"/>
      <c r="Q41" s="127"/>
      <c r="R41" s="127"/>
      <c r="S41" s="127"/>
      <c r="T41" s="127"/>
      <c r="U41" s="127"/>
      <c r="V41" s="127"/>
      <c r="W41" s="127"/>
      <c r="X41" s="127"/>
      <c r="Y41" s="127"/>
      <c r="Z41" s="127"/>
      <c r="AA41" s="127"/>
      <c r="AB41" s="127"/>
      <c r="AC41" s="127"/>
      <c r="AD41" s="127"/>
      <c r="AE41" s="127"/>
      <c r="AF41" s="127"/>
      <c r="AG41" s="127"/>
      <c r="AH41" s="127"/>
      <c r="AI41" s="127"/>
      <c r="AJ41" s="127"/>
    </row>
    <row r="42" spans="1:36">
      <c r="A42" s="125"/>
      <c r="B42" s="125"/>
      <c r="C42" s="125"/>
      <c r="D42" s="125"/>
      <c r="E42" s="125"/>
      <c r="F42" s="125"/>
      <c r="G42" s="125"/>
      <c r="H42" s="125"/>
      <c r="I42" s="125"/>
      <c r="J42" s="125"/>
      <c r="K42" s="125"/>
      <c r="L42" s="125"/>
      <c r="M42" s="125"/>
      <c r="N42" s="125"/>
      <c r="O42" s="125"/>
      <c r="Q42" s="127"/>
      <c r="R42" s="127"/>
      <c r="S42" s="127"/>
      <c r="T42" s="127"/>
      <c r="U42" s="127"/>
      <c r="V42" s="127"/>
      <c r="W42" s="127"/>
      <c r="X42" s="127"/>
      <c r="Y42" s="127"/>
      <c r="Z42" s="127"/>
      <c r="AA42" s="127"/>
      <c r="AB42" s="127"/>
      <c r="AC42" s="127"/>
      <c r="AD42" s="127"/>
      <c r="AE42" s="127"/>
      <c r="AF42" s="127"/>
      <c r="AG42" s="127"/>
      <c r="AH42" s="127"/>
      <c r="AI42" s="127"/>
      <c r="AJ42" s="127"/>
    </row>
    <row r="43" spans="1:36">
      <c r="A43" s="125"/>
      <c r="B43" s="125"/>
      <c r="C43" s="125"/>
      <c r="D43" s="125"/>
      <c r="E43" s="125"/>
      <c r="F43" s="125"/>
      <c r="G43" s="125"/>
      <c r="H43" s="125"/>
      <c r="I43" s="125"/>
      <c r="J43" s="125"/>
      <c r="K43" s="125"/>
      <c r="L43" s="125"/>
      <c r="M43" s="125"/>
      <c r="N43" s="125"/>
      <c r="O43" s="125"/>
      <c r="Q43" s="127"/>
      <c r="R43" s="127"/>
      <c r="S43" s="127"/>
      <c r="T43" s="127"/>
      <c r="U43" s="127"/>
      <c r="V43" s="127"/>
      <c r="W43" s="127"/>
      <c r="X43" s="127"/>
      <c r="Y43" s="127"/>
      <c r="Z43" s="127"/>
      <c r="AA43" s="127"/>
      <c r="AB43" s="127"/>
      <c r="AC43" s="127"/>
      <c r="AD43" s="127"/>
      <c r="AE43" s="127"/>
      <c r="AF43" s="127"/>
      <c r="AG43" s="127"/>
      <c r="AH43" s="127"/>
      <c r="AI43" s="127"/>
      <c r="AJ43" s="127"/>
    </row>
    <row r="44" spans="1:36">
      <c r="A44" s="125"/>
      <c r="B44" s="125"/>
      <c r="C44" s="125"/>
      <c r="D44" s="125"/>
      <c r="E44" s="125"/>
      <c r="F44" s="125"/>
      <c r="G44" s="125"/>
      <c r="H44" s="125"/>
      <c r="I44" s="125"/>
      <c r="J44" s="125"/>
      <c r="K44" s="125"/>
      <c r="L44" s="125"/>
      <c r="M44" s="125"/>
      <c r="N44" s="125"/>
      <c r="O44" s="125"/>
      <c r="Q44" s="127"/>
      <c r="R44" s="127"/>
      <c r="S44" s="127"/>
      <c r="T44" s="127"/>
      <c r="U44" s="127"/>
      <c r="V44" s="127"/>
      <c r="W44" s="127"/>
      <c r="X44" s="127"/>
      <c r="Y44" s="127"/>
      <c r="Z44" s="127"/>
      <c r="AA44" s="127"/>
      <c r="AB44" s="127"/>
      <c r="AC44" s="127"/>
      <c r="AD44" s="127"/>
      <c r="AE44" s="127"/>
      <c r="AF44" s="127"/>
      <c r="AG44" s="127"/>
      <c r="AH44" s="127"/>
      <c r="AI44" s="127"/>
      <c r="AJ44" s="127"/>
    </row>
    <row r="45" spans="1:36">
      <c r="A45" s="125"/>
      <c r="B45" s="125"/>
      <c r="C45" s="125"/>
      <c r="D45" s="125"/>
      <c r="E45" s="125"/>
      <c r="F45" s="125"/>
      <c r="G45" s="125"/>
      <c r="H45" s="125"/>
      <c r="I45" s="125"/>
      <c r="J45" s="125"/>
      <c r="K45" s="125"/>
      <c r="L45" s="125"/>
      <c r="M45" s="125"/>
      <c r="N45" s="125"/>
      <c r="O45" s="125"/>
      <c r="Q45" s="127"/>
      <c r="R45" s="127"/>
      <c r="S45" s="127"/>
      <c r="T45" s="127"/>
      <c r="U45" s="127"/>
      <c r="V45" s="127"/>
      <c r="W45" s="127"/>
      <c r="X45" s="127"/>
      <c r="Y45" s="127"/>
      <c r="Z45" s="127"/>
      <c r="AA45" s="127"/>
      <c r="AB45" s="127"/>
      <c r="AC45" s="127"/>
      <c r="AD45" s="127"/>
      <c r="AE45" s="127"/>
      <c r="AF45" s="127"/>
      <c r="AG45" s="127"/>
      <c r="AH45" s="127"/>
      <c r="AI45" s="127"/>
      <c r="AJ45" s="127"/>
    </row>
    <row r="46" spans="1:36">
      <c r="A46" s="125"/>
      <c r="B46" s="125"/>
      <c r="C46" s="125"/>
      <c r="D46" s="125"/>
      <c r="E46" s="125"/>
      <c r="F46" s="125"/>
      <c r="G46" s="125"/>
      <c r="H46" s="125"/>
      <c r="I46" s="125"/>
      <c r="J46" s="125"/>
      <c r="K46" s="125"/>
      <c r="L46" s="125"/>
      <c r="M46" s="125"/>
      <c r="N46" s="125"/>
      <c r="O46" s="125"/>
      <c r="Q46" s="127"/>
      <c r="R46" s="127"/>
      <c r="S46" s="127"/>
      <c r="T46" s="127"/>
      <c r="U46" s="127"/>
      <c r="V46" s="127"/>
      <c r="W46" s="127"/>
      <c r="X46" s="127"/>
      <c r="Y46" s="127"/>
      <c r="Z46" s="127"/>
      <c r="AA46" s="127"/>
      <c r="AB46" s="127"/>
      <c r="AC46" s="127"/>
      <c r="AD46" s="127"/>
      <c r="AE46" s="127"/>
      <c r="AF46" s="127"/>
      <c r="AG46" s="127"/>
      <c r="AH46" s="127"/>
      <c r="AI46" s="127"/>
      <c r="AJ46" s="127"/>
    </row>
    <row r="47" spans="1:36">
      <c r="A47" s="125"/>
      <c r="B47" s="125"/>
      <c r="C47" s="125"/>
      <c r="D47" s="125"/>
      <c r="E47" s="125"/>
      <c r="F47" s="125"/>
      <c r="G47" s="125"/>
      <c r="H47" s="125"/>
      <c r="I47" s="125"/>
      <c r="J47" s="125"/>
      <c r="K47" s="125"/>
      <c r="L47" s="125"/>
      <c r="M47" s="125"/>
      <c r="N47" s="125"/>
      <c r="O47" s="125"/>
      <c r="Q47" s="127"/>
      <c r="R47" s="127"/>
      <c r="S47" s="127"/>
      <c r="T47" s="127"/>
      <c r="U47" s="127"/>
      <c r="V47" s="127"/>
      <c r="W47" s="127"/>
      <c r="X47" s="127"/>
      <c r="Y47" s="127"/>
      <c r="Z47" s="127"/>
      <c r="AA47" s="127"/>
      <c r="AB47" s="127"/>
      <c r="AC47" s="127"/>
      <c r="AD47" s="127"/>
      <c r="AE47" s="127"/>
      <c r="AF47" s="127"/>
      <c r="AG47" s="127"/>
      <c r="AH47" s="127"/>
      <c r="AI47" s="127"/>
      <c r="AJ47" s="127"/>
    </row>
    <row r="48" spans="1:36">
      <c r="A48" s="125"/>
      <c r="B48" s="125"/>
      <c r="C48" s="125"/>
      <c r="D48" s="125"/>
      <c r="E48" s="125"/>
      <c r="F48" s="125"/>
      <c r="G48" s="125"/>
      <c r="H48" s="125"/>
      <c r="I48" s="125"/>
      <c r="J48" s="125"/>
      <c r="K48" s="125"/>
      <c r="L48" s="125"/>
      <c r="M48" s="125"/>
      <c r="N48" s="125"/>
      <c r="O48" s="125"/>
      <c r="Q48" s="127"/>
      <c r="R48" s="127"/>
      <c r="S48" s="127"/>
      <c r="T48" s="127"/>
      <c r="U48" s="127"/>
      <c r="V48" s="127"/>
      <c r="W48" s="127"/>
      <c r="X48" s="127"/>
      <c r="Y48" s="127"/>
      <c r="Z48" s="127"/>
      <c r="AA48" s="127"/>
      <c r="AB48" s="127"/>
      <c r="AC48" s="127"/>
      <c r="AD48" s="127"/>
      <c r="AE48" s="127"/>
      <c r="AF48" s="127"/>
      <c r="AG48" s="127"/>
      <c r="AH48" s="127"/>
      <c r="AI48" s="127"/>
      <c r="AJ48" s="127"/>
    </row>
    <row r="49" spans="1:43">
      <c r="A49" s="125"/>
      <c r="B49" s="125"/>
      <c r="C49" s="125"/>
      <c r="D49" s="125"/>
      <c r="E49" s="125"/>
      <c r="F49" s="125"/>
      <c r="G49" s="125"/>
      <c r="H49" s="125"/>
      <c r="I49" s="125"/>
      <c r="J49" s="125"/>
      <c r="K49" s="125"/>
      <c r="L49" s="125"/>
      <c r="M49" s="125"/>
      <c r="N49" s="125"/>
      <c r="O49" s="125"/>
      <c r="Q49" s="127"/>
      <c r="R49" s="127"/>
      <c r="S49" s="127"/>
      <c r="T49" s="127"/>
      <c r="U49" s="127"/>
      <c r="V49" s="127"/>
      <c r="W49" s="127"/>
      <c r="X49" s="127"/>
      <c r="Y49" s="127"/>
      <c r="Z49" s="127"/>
      <c r="AA49" s="127"/>
      <c r="AB49" s="127"/>
      <c r="AC49" s="127"/>
      <c r="AD49" s="127"/>
      <c r="AE49" s="127"/>
      <c r="AF49" s="127"/>
      <c r="AG49" s="127"/>
      <c r="AH49" s="127"/>
      <c r="AI49" s="127"/>
      <c r="AJ49" s="127"/>
    </row>
    <row r="50" spans="1:43">
      <c r="A50" s="125"/>
      <c r="B50" s="125"/>
      <c r="C50" s="125"/>
      <c r="D50" s="125"/>
      <c r="E50" s="125"/>
      <c r="F50" s="125"/>
      <c r="G50" s="125"/>
      <c r="H50" s="125"/>
      <c r="I50" s="125"/>
      <c r="J50" s="125"/>
      <c r="K50" s="125"/>
      <c r="L50" s="125"/>
      <c r="M50" s="125"/>
      <c r="N50" s="125"/>
      <c r="O50" s="125"/>
      <c r="Q50" s="127"/>
      <c r="R50" s="127"/>
      <c r="S50" s="127"/>
      <c r="T50" s="127"/>
      <c r="U50" s="127"/>
      <c r="V50" s="127"/>
      <c r="W50" s="127"/>
      <c r="X50" s="127"/>
      <c r="Y50" s="127"/>
      <c r="Z50" s="127"/>
      <c r="AA50" s="127"/>
      <c r="AB50" s="127"/>
      <c r="AC50" s="127"/>
      <c r="AD50" s="127"/>
      <c r="AE50" s="127"/>
      <c r="AF50" s="127"/>
      <c r="AG50" s="127"/>
      <c r="AH50" s="127"/>
      <c r="AI50" s="127"/>
      <c r="AJ50" s="127"/>
    </row>
    <row r="51" spans="1:43" ht="20.25" customHeight="1">
      <c r="A51" s="125"/>
      <c r="B51" s="125"/>
      <c r="C51" s="125"/>
      <c r="D51" s="125"/>
      <c r="E51" s="125"/>
      <c r="F51" s="125"/>
      <c r="G51" s="125"/>
      <c r="H51" s="125"/>
      <c r="I51" s="125"/>
      <c r="J51" s="125"/>
      <c r="K51" s="125"/>
      <c r="L51" s="125"/>
      <c r="M51" s="125"/>
      <c r="N51" s="125"/>
      <c r="O51" s="125"/>
      <c r="Q51" s="127"/>
      <c r="R51" s="127"/>
      <c r="S51" s="163" t="s">
        <v>270</v>
      </c>
      <c r="T51" s="233">
        <v>50</v>
      </c>
      <c r="U51" s="127"/>
      <c r="V51" s="127"/>
      <c r="W51" s="127"/>
      <c r="X51" s="127"/>
      <c r="Y51" s="127"/>
      <c r="Z51" s="127"/>
      <c r="AA51" s="127"/>
      <c r="AB51" s="127"/>
      <c r="AC51" s="127"/>
      <c r="AD51" s="127"/>
      <c r="AE51" s="127"/>
      <c r="AF51" s="127"/>
      <c r="AG51" s="127"/>
      <c r="AH51" s="127"/>
      <c r="AI51" s="127"/>
      <c r="AJ51" s="127"/>
      <c r="AM51" s="167"/>
      <c r="AN51" s="167"/>
      <c r="AO51" s="168"/>
      <c r="AP51" s="168"/>
      <c r="AQ51" s="168"/>
    </row>
    <row r="52" spans="1:43" ht="15">
      <c r="A52" s="125"/>
      <c r="B52" s="125"/>
      <c r="C52" s="125"/>
      <c r="D52" s="125"/>
      <c r="E52" s="125"/>
      <c r="F52" s="125"/>
      <c r="G52" s="125"/>
      <c r="H52" s="125"/>
      <c r="I52" s="125"/>
      <c r="J52" s="125"/>
      <c r="K52" s="125"/>
      <c r="L52" s="125"/>
      <c r="M52" s="125"/>
      <c r="N52" s="125"/>
      <c r="O52" s="125"/>
      <c r="Q52" s="127"/>
      <c r="R52" s="127"/>
      <c r="S52" s="383" t="s">
        <v>261</v>
      </c>
      <c r="T52" s="383"/>
      <c r="U52" s="383"/>
      <c r="V52" s="383"/>
      <c r="W52" s="383"/>
      <c r="X52" s="383"/>
      <c r="Y52" s="383"/>
      <c r="Z52" s="383"/>
      <c r="AA52" s="383"/>
      <c r="AB52" s="383"/>
      <c r="AC52" s="383"/>
      <c r="AD52" s="383"/>
      <c r="AE52" s="383"/>
      <c r="AF52" s="127"/>
      <c r="AG52" s="127"/>
      <c r="AH52" s="127"/>
      <c r="AI52" s="127"/>
      <c r="AJ52" s="127"/>
      <c r="AM52" s="167"/>
      <c r="AN52" s="167"/>
      <c r="AO52" s="168"/>
      <c r="AP52" s="168"/>
      <c r="AQ52" s="168"/>
    </row>
    <row r="53" spans="1:43">
      <c r="A53" s="125"/>
      <c r="B53" s="125"/>
      <c r="C53" s="125"/>
      <c r="D53" s="125"/>
      <c r="E53" s="125"/>
      <c r="F53" s="125"/>
      <c r="G53" s="125"/>
      <c r="H53" s="125"/>
      <c r="I53" s="125"/>
      <c r="J53" s="125"/>
      <c r="K53" s="125"/>
      <c r="L53" s="125"/>
      <c r="M53" s="125"/>
      <c r="N53" s="125"/>
      <c r="O53" s="125"/>
      <c r="Q53" s="127"/>
      <c r="R53" s="127"/>
      <c r="S53" s="127"/>
      <c r="T53" s="127"/>
      <c r="U53" s="127"/>
      <c r="V53" s="127"/>
      <c r="W53" s="127"/>
      <c r="X53" s="127"/>
      <c r="Y53" s="127"/>
      <c r="Z53" s="127"/>
      <c r="AA53" s="127"/>
      <c r="AB53" s="127"/>
      <c r="AC53" s="127"/>
      <c r="AD53" s="127"/>
      <c r="AE53" s="127"/>
      <c r="AF53" s="127"/>
      <c r="AG53" s="127"/>
      <c r="AH53" s="127"/>
      <c r="AI53" s="127"/>
      <c r="AJ53" s="127"/>
      <c r="AM53" s="167"/>
      <c r="AN53" s="167"/>
      <c r="AO53" s="168"/>
      <c r="AP53" s="168"/>
      <c r="AQ53" s="168"/>
    </row>
    <row r="54" spans="1:43">
      <c r="A54" s="125"/>
      <c r="B54" s="125"/>
      <c r="C54" s="125"/>
      <c r="D54" s="125"/>
      <c r="E54" s="125"/>
      <c r="F54" s="125"/>
      <c r="G54" s="125"/>
      <c r="H54" s="125"/>
      <c r="I54" s="125"/>
      <c r="J54" s="125"/>
      <c r="K54" s="125"/>
      <c r="L54" s="125"/>
      <c r="M54" s="125"/>
      <c r="N54" s="125"/>
      <c r="O54" s="125"/>
      <c r="Q54" s="127"/>
      <c r="R54" s="127"/>
      <c r="S54" s="127"/>
      <c r="T54" s="127"/>
      <c r="U54" s="127"/>
      <c r="V54" s="127"/>
      <c r="W54" s="127"/>
      <c r="X54" s="127"/>
      <c r="Y54" s="127"/>
      <c r="Z54" s="127"/>
      <c r="AA54" s="127"/>
      <c r="AB54" s="127"/>
      <c r="AC54" s="127"/>
      <c r="AD54" s="127"/>
      <c r="AE54" s="127"/>
      <c r="AF54" s="127"/>
      <c r="AG54" s="127"/>
      <c r="AH54" s="127"/>
      <c r="AI54" s="127"/>
      <c r="AJ54" s="127"/>
      <c r="AM54" s="167"/>
      <c r="AN54" s="167"/>
      <c r="AO54" s="168"/>
      <c r="AP54" s="168"/>
      <c r="AQ54" s="168"/>
    </row>
    <row r="55" spans="1:43">
      <c r="A55" s="125"/>
      <c r="B55" s="125"/>
      <c r="C55" s="125"/>
      <c r="D55" s="125"/>
      <c r="E55" s="125"/>
      <c r="F55" s="125"/>
      <c r="G55" s="125"/>
      <c r="H55" s="125"/>
      <c r="I55" s="125"/>
      <c r="J55" s="125"/>
      <c r="K55" s="125"/>
      <c r="L55" s="125"/>
      <c r="M55" s="125"/>
      <c r="N55" s="125"/>
      <c r="O55" s="125"/>
      <c r="Q55" s="127"/>
      <c r="R55" s="127"/>
      <c r="S55" s="127"/>
      <c r="T55" s="127"/>
      <c r="U55" s="127"/>
      <c r="V55" s="127"/>
      <c r="W55" s="127"/>
      <c r="X55" s="127"/>
      <c r="Y55" s="127"/>
      <c r="Z55" s="127"/>
      <c r="AA55" s="127"/>
      <c r="AB55" s="127"/>
      <c r="AC55" s="127"/>
      <c r="AD55" s="127"/>
      <c r="AE55" s="127"/>
      <c r="AF55" s="127"/>
      <c r="AG55" s="127"/>
      <c r="AH55" s="127"/>
      <c r="AI55" s="127"/>
      <c r="AJ55" s="127"/>
      <c r="AM55" s="167"/>
      <c r="AN55" s="167"/>
      <c r="AO55" s="167"/>
      <c r="AP55" s="167"/>
      <c r="AQ55" s="167"/>
    </row>
    <row r="56" spans="1:43">
      <c r="A56" s="125"/>
      <c r="B56" s="125"/>
      <c r="C56" s="125"/>
      <c r="D56" s="125"/>
      <c r="E56" s="125"/>
      <c r="F56" s="125"/>
      <c r="G56" s="125"/>
      <c r="H56" s="125"/>
      <c r="I56" s="125"/>
      <c r="J56" s="125"/>
      <c r="K56" s="125"/>
      <c r="L56" s="125"/>
      <c r="M56" s="125"/>
      <c r="N56" s="125"/>
      <c r="O56" s="125"/>
      <c r="Q56" s="127"/>
      <c r="R56" s="127"/>
      <c r="S56" s="127"/>
      <c r="T56" s="127"/>
      <c r="U56" s="127"/>
      <c r="V56" s="127"/>
      <c r="W56" s="127"/>
      <c r="X56" s="127"/>
      <c r="Y56" s="127"/>
      <c r="Z56" s="127"/>
      <c r="AA56" s="127"/>
      <c r="AB56" s="127"/>
      <c r="AC56" s="127"/>
      <c r="AD56" s="127"/>
      <c r="AE56" s="127"/>
      <c r="AF56" s="127"/>
      <c r="AG56" s="127"/>
      <c r="AH56" s="127"/>
      <c r="AI56" s="127"/>
      <c r="AJ56" s="127"/>
      <c r="AM56" s="167"/>
      <c r="AN56" s="167"/>
      <c r="AO56" s="167"/>
      <c r="AP56" s="167"/>
      <c r="AQ56" s="167"/>
    </row>
    <row r="57" spans="1:43">
      <c r="A57" s="125"/>
      <c r="B57" s="125"/>
      <c r="C57" s="125"/>
      <c r="D57" s="125"/>
      <c r="E57" s="125"/>
      <c r="F57" s="125"/>
      <c r="G57" s="125"/>
      <c r="H57" s="125"/>
      <c r="I57" s="125"/>
      <c r="J57" s="125"/>
      <c r="K57" s="125"/>
      <c r="L57" s="125"/>
      <c r="M57" s="125"/>
      <c r="N57" s="125"/>
      <c r="O57" s="125"/>
      <c r="Q57" s="127"/>
      <c r="R57" s="127"/>
      <c r="S57" s="127"/>
      <c r="T57" s="127"/>
      <c r="U57" s="127"/>
      <c r="V57" s="127"/>
      <c r="W57" s="127"/>
      <c r="X57" s="127"/>
      <c r="Y57" s="127"/>
      <c r="Z57" s="127"/>
      <c r="AA57" s="127"/>
      <c r="AB57" s="127"/>
      <c r="AC57" s="127"/>
      <c r="AD57" s="127"/>
      <c r="AE57" s="127"/>
      <c r="AF57" s="127"/>
      <c r="AG57" s="127"/>
      <c r="AH57" s="127"/>
      <c r="AI57" s="127"/>
      <c r="AJ57" s="127"/>
      <c r="AM57" s="164"/>
      <c r="AN57" s="165"/>
      <c r="AO57" s="164"/>
      <c r="AP57" s="164"/>
      <c r="AQ57" s="166"/>
    </row>
    <row r="58" spans="1:43">
      <c r="A58" s="125"/>
      <c r="B58" s="125"/>
      <c r="C58" s="125"/>
      <c r="D58" s="125"/>
      <c r="E58" s="125"/>
      <c r="F58" s="125"/>
      <c r="G58" s="125"/>
      <c r="H58" s="125"/>
      <c r="I58" s="125"/>
      <c r="J58" s="125"/>
      <c r="K58" s="125"/>
      <c r="L58" s="125"/>
      <c r="M58" s="125"/>
      <c r="N58" s="125"/>
      <c r="O58" s="125"/>
      <c r="Q58" s="127"/>
      <c r="R58" s="127"/>
      <c r="S58" s="127"/>
      <c r="T58" s="127"/>
      <c r="U58" s="127"/>
      <c r="V58" s="127"/>
      <c r="W58" s="127"/>
      <c r="X58" s="127"/>
      <c r="Y58" s="127"/>
      <c r="Z58" s="127"/>
      <c r="AA58" s="127"/>
      <c r="AB58" s="127"/>
      <c r="AC58" s="127"/>
      <c r="AD58" s="127"/>
      <c r="AE58" s="127"/>
      <c r="AF58" s="127"/>
      <c r="AG58" s="127"/>
      <c r="AH58" s="127"/>
      <c r="AI58" s="127"/>
      <c r="AJ58" s="127"/>
      <c r="AM58" s="164"/>
      <c r="AN58" s="165"/>
      <c r="AO58" s="164"/>
      <c r="AP58" s="164"/>
      <c r="AQ58" s="166"/>
    </row>
    <row r="59" spans="1:43">
      <c r="A59" s="125"/>
      <c r="B59" s="125"/>
      <c r="C59" s="125"/>
      <c r="D59" s="125"/>
      <c r="E59" s="125"/>
      <c r="F59" s="125"/>
      <c r="G59" s="125"/>
      <c r="H59" s="125"/>
      <c r="I59" s="125"/>
      <c r="J59" s="125"/>
      <c r="K59" s="125"/>
      <c r="L59" s="125"/>
      <c r="M59" s="125"/>
      <c r="N59" s="125"/>
      <c r="O59" s="125"/>
      <c r="Q59" s="127"/>
      <c r="R59" s="127"/>
      <c r="S59" s="127"/>
      <c r="T59" s="127"/>
      <c r="U59" s="127"/>
      <c r="V59" s="127"/>
      <c r="W59" s="127"/>
      <c r="X59" s="127"/>
      <c r="Y59" s="127"/>
      <c r="Z59" s="127"/>
      <c r="AA59" s="127"/>
      <c r="AB59" s="127"/>
      <c r="AC59" s="127"/>
      <c r="AD59" s="127"/>
      <c r="AE59" s="127"/>
      <c r="AF59" s="127"/>
      <c r="AG59" s="127"/>
      <c r="AH59" s="127"/>
      <c r="AI59" s="127"/>
      <c r="AJ59" s="127"/>
      <c r="AM59" s="164"/>
      <c r="AN59" s="165"/>
      <c r="AO59" s="164"/>
      <c r="AP59" s="164"/>
      <c r="AQ59" s="166"/>
    </row>
    <row r="60" spans="1:43" ht="15" customHeight="1">
      <c r="A60" s="125"/>
      <c r="B60" s="125"/>
      <c r="C60" s="125"/>
      <c r="D60" s="125"/>
      <c r="E60" s="125"/>
      <c r="F60" s="125"/>
      <c r="G60" s="125"/>
      <c r="H60" s="125"/>
      <c r="I60" s="125"/>
      <c r="J60" s="125"/>
      <c r="K60" s="125"/>
      <c r="L60" s="125"/>
      <c r="M60" s="125"/>
      <c r="N60" s="125"/>
      <c r="O60" s="125"/>
      <c r="Q60" s="127"/>
      <c r="R60" s="127"/>
      <c r="S60" s="127"/>
      <c r="T60" s="127"/>
      <c r="U60" s="127"/>
      <c r="V60" s="127"/>
      <c r="W60" s="127"/>
      <c r="X60" s="127"/>
      <c r="Y60" s="127"/>
      <c r="Z60" s="127"/>
      <c r="AA60" s="127"/>
      <c r="AB60" s="127"/>
      <c r="AC60" s="127"/>
      <c r="AD60" s="127"/>
      <c r="AE60" s="127"/>
      <c r="AF60" s="127"/>
      <c r="AG60" s="127"/>
      <c r="AH60" s="127"/>
      <c r="AI60" s="127"/>
      <c r="AJ60" s="127"/>
      <c r="AM60" s="164"/>
      <c r="AN60" s="165"/>
      <c r="AO60" s="164"/>
      <c r="AP60" s="164"/>
      <c r="AQ60" s="166"/>
    </row>
    <row r="61" spans="1:43" ht="15.75" thickBot="1">
      <c r="A61" s="125"/>
      <c r="B61" s="125"/>
      <c r="C61" s="125"/>
      <c r="D61" s="125"/>
      <c r="E61" s="125"/>
      <c r="F61" s="125"/>
      <c r="G61" s="125"/>
      <c r="H61" s="125"/>
      <c r="I61" s="125"/>
      <c r="J61" s="125"/>
      <c r="K61" s="125"/>
      <c r="L61" s="125"/>
      <c r="M61" s="125"/>
      <c r="N61" s="125"/>
      <c r="O61" s="125"/>
      <c r="Q61" s="127"/>
      <c r="R61" s="127"/>
      <c r="S61" s="159" t="s">
        <v>517</v>
      </c>
      <c r="T61" s="127"/>
      <c r="U61" s="127"/>
      <c r="V61" s="127"/>
      <c r="W61" s="127"/>
      <c r="X61" s="127"/>
      <c r="Y61" s="127"/>
      <c r="Z61" s="127"/>
      <c r="AA61" s="127"/>
      <c r="AB61" s="127"/>
      <c r="AC61" s="127"/>
      <c r="AD61" s="127"/>
      <c r="AE61" s="127"/>
      <c r="AF61" s="127"/>
      <c r="AG61" s="127"/>
      <c r="AH61" s="127"/>
      <c r="AI61" s="127"/>
      <c r="AJ61" s="127"/>
      <c r="AM61" s="164"/>
      <c r="AN61" s="165"/>
      <c r="AO61" s="164"/>
      <c r="AP61" s="164"/>
      <c r="AQ61" s="166"/>
    </row>
    <row r="62" spans="1:43" ht="30" customHeight="1" thickBot="1">
      <c r="A62" s="125"/>
      <c r="B62" s="125"/>
      <c r="C62" s="125"/>
      <c r="D62" s="125"/>
      <c r="E62" s="125"/>
      <c r="F62" s="125"/>
      <c r="G62" s="125"/>
      <c r="H62" s="125"/>
      <c r="I62" s="125"/>
      <c r="J62" s="125"/>
      <c r="K62" s="125"/>
      <c r="L62" s="125"/>
      <c r="M62" s="125"/>
      <c r="N62" s="125"/>
      <c r="O62" s="125"/>
      <c r="Q62" s="127"/>
      <c r="R62" s="127"/>
      <c r="S62" s="147"/>
      <c r="T62" s="385" t="s">
        <v>262</v>
      </c>
      <c r="U62" s="385"/>
      <c r="V62" s="385"/>
      <c r="W62" s="386"/>
      <c r="X62" s="384" t="s">
        <v>263</v>
      </c>
      <c r="Y62" s="385"/>
      <c r="Z62" s="385"/>
      <c r="AA62" s="386"/>
      <c r="AB62" s="384" t="s">
        <v>264</v>
      </c>
      <c r="AC62" s="385"/>
      <c r="AD62" s="385"/>
      <c r="AE62" s="386"/>
      <c r="AF62" s="127"/>
      <c r="AG62" s="127"/>
      <c r="AH62" s="127"/>
      <c r="AI62" s="127"/>
      <c r="AJ62" s="127"/>
      <c r="AM62" s="164"/>
      <c r="AN62" s="165"/>
      <c r="AO62" s="164"/>
      <c r="AP62" s="164"/>
      <c r="AQ62" s="166"/>
    </row>
    <row r="63" spans="1:43" ht="15" customHeight="1" thickBot="1">
      <c r="A63" s="125"/>
      <c r="B63" s="125"/>
      <c r="C63" s="125"/>
      <c r="D63" s="125"/>
      <c r="E63" s="125"/>
      <c r="F63" s="125"/>
      <c r="G63" s="125"/>
      <c r="H63" s="125"/>
      <c r="I63" s="125"/>
      <c r="J63" s="125"/>
      <c r="K63" s="125"/>
      <c r="L63" s="125"/>
      <c r="M63" s="125"/>
      <c r="N63" s="125"/>
      <c r="O63" s="125"/>
      <c r="Q63" s="127"/>
      <c r="R63" s="127"/>
      <c r="S63" s="148"/>
      <c r="T63" s="387" t="s">
        <v>265</v>
      </c>
      <c r="U63" s="388"/>
      <c r="V63" s="389" t="s">
        <v>123</v>
      </c>
      <c r="W63" s="390"/>
      <c r="X63" s="391" t="s">
        <v>265</v>
      </c>
      <c r="Y63" s="388"/>
      <c r="Z63" s="389" t="s">
        <v>123</v>
      </c>
      <c r="AA63" s="390"/>
      <c r="AB63" s="391" t="s">
        <v>265</v>
      </c>
      <c r="AC63" s="388"/>
      <c r="AD63" s="389" t="s">
        <v>123</v>
      </c>
      <c r="AE63" s="390"/>
      <c r="AF63" s="127"/>
      <c r="AG63" s="127"/>
      <c r="AH63" s="127"/>
      <c r="AI63" s="127"/>
      <c r="AJ63" s="127"/>
      <c r="AM63" s="164"/>
      <c r="AN63" s="165"/>
      <c r="AO63" s="164"/>
      <c r="AP63" s="164"/>
      <c r="AQ63" s="166"/>
    </row>
    <row r="64" spans="1:43" ht="15.75" thickBot="1">
      <c r="A64" s="125"/>
      <c r="B64" s="125"/>
      <c r="C64" s="125"/>
      <c r="D64" s="125"/>
      <c r="E64" s="125"/>
      <c r="F64" s="125"/>
      <c r="G64" s="125"/>
      <c r="H64" s="125"/>
      <c r="I64" s="125"/>
      <c r="J64" s="125"/>
      <c r="K64" s="125"/>
      <c r="L64" s="125"/>
      <c r="M64" s="125"/>
      <c r="N64" s="125"/>
      <c r="O64" s="125"/>
      <c r="Q64" s="127"/>
      <c r="R64" s="127"/>
      <c r="S64" s="148"/>
      <c r="T64" s="149" t="s">
        <v>266</v>
      </c>
      <c r="U64" s="149" t="s">
        <v>267</v>
      </c>
      <c r="V64" s="149" t="s">
        <v>266</v>
      </c>
      <c r="W64" s="150" t="s">
        <v>267</v>
      </c>
      <c r="X64" s="149" t="s">
        <v>266</v>
      </c>
      <c r="Y64" s="149" t="s">
        <v>267</v>
      </c>
      <c r="Z64" s="149" t="s">
        <v>266</v>
      </c>
      <c r="AA64" s="150" t="s">
        <v>267</v>
      </c>
      <c r="AB64" s="149" t="s">
        <v>266</v>
      </c>
      <c r="AC64" s="149" t="s">
        <v>267</v>
      </c>
      <c r="AD64" s="149" t="s">
        <v>266</v>
      </c>
      <c r="AE64" s="150" t="s">
        <v>267</v>
      </c>
      <c r="AF64" s="127"/>
      <c r="AG64" s="127"/>
      <c r="AH64" s="127"/>
      <c r="AI64" s="127"/>
      <c r="AJ64" s="127"/>
      <c r="AM64" s="164"/>
      <c r="AN64" s="165"/>
      <c r="AO64" s="164"/>
      <c r="AP64" s="164"/>
      <c r="AQ64" s="166"/>
    </row>
    <row r="65" spans="1:43" ht="15.75" customHeight="1" thickBot="1">
      <c r="A65" s="125"/>
      <c r="B65" s="125"/>
      <c r="C65" s="125"/>
      <c r="D65" s="125"/>
      <c r="E65" s="125"/>
      <c r="F65" s="125"/>
      <c r="G65" s="125"/>
      <c r="H65" s="125"/>
      <c r="I65" s="125"/>
      <c r="J65" s="125"/>
      <c r="K65" s="125"/>
      <c r="L65" s="125"/>
      <c r="M65" s="125"/>
      <c r="N65" s="125"/>
      <c r="O65" s="125"/>
      <c r="Q65" s="127"/>
      <c r="R65" s="127"/>
      <c r="S65" s="158" t="s">
        <v>268</v>
      </c>
      <c r="T65" s="151">
        <v>120</v>
      </c>
      <c r="U65" s="151">
        <v>38</v>
      </c>
      <c r="V65" s="151">
        <v>90</v>
      </c>
      <c r="W65" s="152">
        <v>38</v>
      </c>
      <c r="X65" s="153">
        <v>160</v>
      </c>
      <c r="Y65" s="154">
        <v>73</v>
      </c>
      <c r="Z65" s="154">
        <v>125</v>
      </c>
      <c r="AA65" s="153">
        <v>68</v>
      </c>
      <c r="AB65" s="153">
        <v>160</v>
      </c>
      <c r="AC65" s="154">
        <v>83</v>
      </c>
      <c r="AD65" s="154">
        <v>125</v>
      </c>
      <c r="AE65" s="153">
        <v>78</v>
      </c>
      <c r="AF65" s="127"/>
      <c r="AG65" s="127"/>
      <c r="AH65" s="127"/>
      <c r="AI65" s="127"/>
      <c r="AJ65" s="127"/>
      <c r="AM65" s="164"/>
      <c r="AN65" s="165"/>
      <c r="AO65" s="164"/>
      <c r="AP65" s="164"/>
      <c r="AQ65" s="166"/>
    </row>
    <row r="66" spans="1:43" ht="15.75" customHeight="1" thickBot="1">
      <c r="A66" s="125"/>
      <c r="B66" s="125"/>
      <c r="C66" s="125"/>
      <c r="D66" s="125"/>
      <c r="E66" s="125"/>
      <c r="F66" s="125"/>
      <c r="G66" s="125"/>
      <c r="H66" s="125"/>
      <c r="I66" s="125"/>
      <c r="J66" s="125"/>
      <c r="K66" s="125"/>
      <c r="L66" s="125"/>
      <c r="M66" s="125"/>
      <c r="N66" s="125"/>
      <c r="O66" s="125"/>
      <c r="Q66" s="127"/>
      <c r="R66" s="127"/>
      <c r="S66" s="157" t="s">
        <v>269</v>
      </c>
      <c r="T66" s="155">
        <v>63</v>
      </c>
      <c r="U66" s="155">
        <v>8</v>
      </c>
      <c r="V66" s="160">
        <v>35</v>
      </c>
      <c r="W66" s="161">
        <v>8</v>
      </c>
      <c r="X66" s="156">
        <v>78</v>
      </c>
      <c r="Y66" s="156">
        <v>18</v>
      </c>
      <c r="Z66" s="162">
        <v>48</v>
      </c>
      <c r="AA66" s="162">
        <v>21</v>
      </c>
      <c r="AB66" s="156">
        <v>135</v>
      </c>
      <c r="AC66" s="156">
        <v>48</v>
      </c>
      <c r="AD66" s="162">
        <v>103</v>
      </c>
      <c r="AE66" s="162">
        <v>46</v>
      </c>
      <c r="AF66" s="127"/>
      <c r="AG66" s="127"/>
      <c r="AH66" s="127"/>
      <c r="AI66" s="127"/>
      <c r="AJ66" s="127"/>
      <c r="AM66" s="164"/>
      <c r="AN66" s="165"/>
      <c r="AO66" s="164"/>
      <c r="AP66" s="164"/>
      <c r="AQ66" s="166"/>
    </row>
    <row r="67" spans="1:43">
      <c r="A67" s="125"/>
      <c r="B67" s="125"/>
      <c r="C67" s="125"/>
      <c r="D67" s="125"/>
      <c r="E67" s="125"/>
      <c r="F67" s="125"/>
      <c r="G67" s="125"/>
      <c r="H67" s="125"/>
      <c r="I67" s="125"/>
      <c r="J67" s="125"/>
      <c r="K67" s="125"/>
      <c r="L67" s="125"/>
      <c r="M67" s="125"/>
      <c r="N67" s="125"/>
      <c r="O67" s="125"/>
      <c r="Q67" s="127"/>
      <c r="R67" s="127"/>
      <c r="S67" s="127"/>
      <c r="T67" s="127"/>
      <c r="U67" s="127"/>
      <c r="V67" s="133"/>
      <c r="W67" s="133"/>
      <c r="X67" s="133"/>
      <c r="Y67" s="133"/>
      <c r="Z67" s="133"/>
      <c r="AA67" s="133"/>
      <c r="AB67" s="127"/>
      <c r="AC67" s="127"/>
      <c r="AD67" s="127"/>
      <c r="AE67" s="127"/>
      <c r="AF67" s="127"/>
      <c r="AG67" s="127"/>
      <c r="AH67" s="127"/>
      <c r="AI67" s="127"/>
      <c r="AJ67" s="127"/>
      <c r="AM67" s="164"/>
      <c r="AN67" s="165"/>
      <c r="AO67" s="164"/>
      <c r="AP67" s="169"/>
      <c r="AQ67" s="166"/>
    </row>
    <row r="68" spans="1:43">
      <c r="A68" s="125"/>
      <c r="B68" s="125"/>
      <c r="C68" s="125"/>
      <c r="D68" s="125"/>
      <c r="E68" s="125"/>
      <c r="F68" s="125"/>
      <c r="G68" s="125"/>
      <c r="H68" s="125"/>
      <c r="I68" s="125"/>
      <c r="J68" s="125"/>
      <c r="K68" s="125"/>
      <c r="L68" s="125"/>
      <c r="M68" s="125"/>
      <c r="N68" s="125"/>
      <c r="O68" s="125"/>
      <c r="Q68" s="127"/>
      <c r="R68" s="127"/>
      <c r="S68" s="127"/>
      <c r="T68" s="127"/>
      <c r="U68" s="127"/>
      <c r="V68" s="127"/>
      <c r="W68" s="127"/>
      <c r="X68" s="127"/>
      <c r="Y68" s="127"/>
      <c r="Z68" s="127"/>
      <c r="AA68" s="127"/>
      <c r="AB68" s="127"/>
      <c r="AC68" s="127"/>
      <c r="AD68" s="127"/>
      <c r="AE68" s="127"/>
      <c r="AF68" s="127"/>
      <c r="AG68" s="127"/>
      <c r="AH68" s="127"/>
      <c r="AI68" s="127"/>
      <c r="AJ68" s="127"/>
    </row>
    <row r="69" spans="1:43">
      <c r="A69" s="125"/>
      <c r="B69" s="125"/>
      <c r="C69" s="125"/>
      <c r="D69" s="125"/>
      <c r="E69" s="125"/>
      <c r="F69" s="125"/>
      <c r="G69" s="125"/>
      <c r="H69" s="125"/>
      <c r="I69" s="125"/>
      <c r="J69" s="125"/>
      <c r="K69" s="125"/>
      <c r="L69" s="125"/>
      <c r="M69" s="125"/>
      <c r="N69" s="125"/>
      <c r="O69" s="125"/>
      <c r="Q69" s="127"/>
      <c r="R69" s="127"/>
      <c r="S69" s="127"/>
      <c r="T69" s="127" t="s">
        <v>516</v>
      </c>
      <c r="U69" s="127"/>
      <c r="V69" s="127"/>
      <c r="W69" s="127"/>
      <c r="X69" s="127"/>
      <c r="Y69" s="127"/>
      <c r="Z69" s="127"/>
      <c r="AA69" s="127"/>
      <c r="AB69" s="127"/>
      <c r="AC69" s="127"/>
      <c r="AD69" s="127"/>
      <c r="AE69" s="127"/>
      <c r="AF69" s="127"/>
      <c r="AG69" s="127"/>
      <c r="AH69" s="127"/>
      <c r="AI69" s="127"/>
      <c r="AJ69" s="127"/>
    </row>
    <row r="70" spans="1:43">
      <c r="A70" s="125"/>
      <c r="B70" s="125"/>
      <c r="C70" s="125"/>
      <c r="D70" s="125"/>
      <c r="E70" s="125"/>
      <c r="F70" s="125"/>
      <c r="G70" s="125"/>
      <c r="H70" s="125"/>
      <c r="I70" s="125"/>
      <c r="J70" s="125"/>
      <c r="K70" s="125"/>
      <c r="L70" s="125"/>
      <c r="M70" s="125"/>
      <c r="N70" s="125"/>
      <c r="O70" s="125"/>
      <c r="Q70" s="127"/>
      <c r="R70" s="127"/>
      <c r="S70" s="127" t="s">
        <v>518</v>
      </c>
      <c r="T70" s="234">
        <f>T51*'CBSA Data'!E68/1000</f>
        <v>0.55758677484959718</v>
      </c>
      <c r="U70" s="127"/>
      <c r="V70" s="127"/>
      <c r="W70" s="127"/>
      <c r="X70" s="127"/>
      <c r="Y70" s="127"/>
      <c r="Z70" s="127"/>
      <c r="AA70" s="127"/>
      <c r="AB70" s="127"/>
      <c r="AC70" s="127"/>
      <c r="AD70" s="127"/>
      <c r="AE70" s="127"/>
      <c r="AF70" s="127"/>
      <c r="AG70" s="127"/>
      <c r="AH70" s="127"/>
      <c r="AI70" s="127"/>
      <c r="AJ70" s="127"/>
    </row>
    <row r="71" spans="1:43">
      <c r="A71" s="125"/>
      <c r="B71" s="125"/>
      <c r="C71" s="125"/>
      <c r="D71" s="125"/>
      <c r="E71" s="125"/>
      <c r="F71" s="125"/>
      <c r="G71" s="125"/>
      <c r="H71" s="125"/>
      <c r="I71" s="125"/>
      <c r="J71" s="125"/>
      <c r="K71" s="125"/>
      <c r="L71" s="125"/>
      <c r="M71" s="125"/>
      <c r="N71" s="125"/>
      <c r="O71" s="125"/>
      <c r="Q71" s="127"/>
      <c r="R71" s="127"/>
      <c r="S71" s="127" t="s">
        <v>519</v>
      </c>
      <c r="T71" s="234">
        <f>AVERAGE(SUM(Z66:AA66)*'CBSA Data'!E68/1000,SUM(X66:Y66)*'CBSA Data'!E68/1000)</f>
        <v>0.9200181785018352</v>
      </c>
      <c r="U71" s="127"/>
      <c r="V71" s="127"/>
      <c r="W71" s="127"/>
      <c r="X71" s="127"/>
      <c r="Y71" s="127"/>
      <c r="Z71" s="127"/>
      <c r="AA71" s="127"/>
      <c r="AB71" s="127"/>
      <c r="AC71" s="127"/>
      <c r="AD71" s="127"/>
      <c r="AE71" s="127"/>
      <c r="AF71" s="127"/>
      <c r="AG71" s="127"/>
      <c r="AH71" s="127"/>
      <c r="AI71" s="127"/>
      <c r="AJ71" s="127"/>
    </row>
    <row r="72" spans="1:43">
      <c r="A72" s="125"/>
      <c r="B72" s="125"/>
      <c r="C72" s="125"/>
      <c r="D72" s="125"/>
      <c r="E72" s="125"/>
      <c r="F72" s="125"/>
      <c r="G72" s="125"/>
      <c r="H72" s="125"/>
      <c r="I72" s="125"/>
      <c r="J72" s="125"/>
      <c r="K72" s="125"/>
      <c r="L72" s="125"/>
      <c r="M72" s="125"/>
      <c r="N72" s="125"/>
      <c r="O72" s="125"/>
      <c r="Q72" s="127"/>
      <c r="R72" s="127"/>
      <c r="S72" s="127" t="s">
        <v>534</v>
      </c>
      <c r="T72" s="234">
        <f>AF200</f>
        <v>0.21606937078365648</v>
      </c>
      <c r="U72" s="127"/>
      <c r="V72" s="127"/>
      <c r="W72" s="127"/>
      <c r="X72" s="127"/>
      <c r="Y72" s="127"/>
      <c r="Z72" s="127"/>
      <c r="AA72" s="127"/>
      <c r="AB72" s="127"/>
      <c r="AC72" s="127"/>
      <c r="AD72" s="127"/>
      <c r="AE72" s="127"/>
      <c r="AF72" s="127"/>
      <c r="AG72" s="127"/>
      <c r="AH72" s="127"/>
      <c r="AI72" s="127"/>
      <c r="AJ72" s="127"/>
    </row>
    <row r="73" spans="1:43">
      <c r="A73" s="125"/>
      <c r="B73" s="125"/>
      <c r="C73" s="125"/>
      <c r="D73" s="125"/>
      <c r="E73" s="125"/>
      <c r="F73" s="125"/>
      <c r="G73" s="125"/>
      <c r="H73" s="125"/>
      <c r="I73" s="125"/>
      <c r="J73" s="125"/>
      <c r="K73" s="125"/>
      <c r="L73" s="125"/>
      <c r="M73" s="125"/>
      <c r="N73" s="125"/>
      <c r="O73" s="125"/>
      <c r="Q73" s="127"/>
      <c r="R73" s="127"/>
      <c r="S73" s="127" t="s">
        <v>525</v>
      </c>
      <c r="T73" s="234">
        <f>SUM(AD66:AE66)*'CBSA Data'!$L$63/1000</f>
        <v>0.50090973001802497</v>
      </c>
      <c r="U73" s="127"/>
      <c r="V73" s="127"/>
      <c r="W73" s="127"/>
      <c r="X73" s="127"/>
      <c r="Y73" s="127"/>
      <c r="Z73" s="127"/>
      <c r="AA73" s="127"/>
      <c r="AB73" s="127"/>
      <c r="AC73" s="127"/>
      <c r="AD73" s="127"/>
      <c r="AE73" s="127"/>
      <c r="AF73" s="127"/>
      <c r="AG73" s="127"/>
      <c r="AH73" s="127"/>
      <c r="AI73" s="127"/>
      <c r="AJ73" s="127"/>
    </row>
    <row r="74" spans="1:43">
      <c r="A74" s="125"/>
      <c r="B74" s="125"/>
      <c r="C74" s="125"/>
      <c r="D74" s="125"/>
      <c r="E74" s="125"/>
      <c r="F74" s="125"/>
      <c r="G74" s="125"/>
      <c r="H74" s="125"/>
      <c r="I74" s="125"/>
      <c r="J74" s="125"/>
      <c r="K74" s="125"/>
      <c r="L74" s="125"/>
      <c r="M74" s="125"/>
      <c r="N74" s="125"/>
      <c r="O74" s="125"/>
      <c r="Q74" s="127"/>
      <c r="R74" s="127"/>
      <c r="S74" s="127"/>
      <c r="T74" s="127"/>
      <c r="U74" s="127"/>
      <c r="V74" s="127"/>
      <c r="W74" s="127"/>
      <c r="X74" s="127"/>
      <c r="Y74" s="127"/>
      <c r="Z74" s="127"/>
      <c r="AA74" s="127"/>
      <c r="AB74" s="127"/>
      <c r="AC74" s="127"/>
      <c r="AD74" s="127"/>
      <c r="AE74" s="127"/>
      <c r="AF74" s="127"/>
      <c r="AG74" s="127"/>
      <c r="AH74" s="127"/>
      <c r="AI74" s="127"/>
      <c r="AJ74" s="127"/>
    </row>
    <row r="75" spans="1:43">
      <c r="A75" s="125"/>
      <c r="B75" s="125"/>
      <c r="C75" s="125"/>
      <c r="D75" s="125"/>
      <c r="E75" s="125"/>
      <c r="F75" s="125"/>
      <c r="G75" s="125"/>
      <c r="H75" s="125"/>
      <c r="I75" s="125"/>
      <c r="J75" s="125"/>
      <c r="K75" s="125"/>
      <c r="L75" s="125"/>
      <c r="M75" s="125"/>
      <c r="N75" s="125"/>
      <c r="O75" s="125"/>
      <c r="Q75" s="127"/>
      <c r="R75" s="127"/>
      <c r="S75" s="127"/>
      <c r="T75" s="127"/>
      <c r="U75" s="127"/>
      <c r="V75" s="127"/>
      <c r="W75" s="127"/>
      <c r="X75" s="127"/>
      <c r="Y75" s="127"/>
      <c r="Z75" s="127"/>
      <c r="AA75" s="127"/>
      <c r="AB75" s="127"/>
      <c r="AC75" s="127"/>
      <c r="AD75" s="127"/>
      <c r="AE75" s="127"/>
      <c r="AF75" s="127"/>
      <c r="AG75" s="127"/>
      <c r="AH75" s="127"/>
      <c r="AI75" s="127"/>
      <c r="AJ75" s="127"/>
    </row>
    <row r="76" spans="1:43">
      <c r="A76" s="125"/>
      <c r="B76" s="125"/>
      <c r="C76" s="125"/>
      <c r="D76" s="125"/>
      <c r="E76" s="125"/>
      <c r="F76" s="125"/>
      <c r="G76" s="125"/>
      <c r="H76" s="125"/>
      <c r="I76" s="125"/>
      <c r="J76" s="125"/>
      <c r="K76" s="125"/>
      <c r="L76" s="125"/>
      <c r="M76" s="125"/>
      <c r="N76" s="125"/>
      <c r="O76" s="125"/>
      <c r="Q76" s="127"/>
      <c r="R76" s="127"/>
      <c r="S76" s="127"/>
      <c r="T76" s="234"/>
      <c r="U76" s="127"/>
      <c r="V76" s="127"/>
      <c r="W76" s="127"/>
      <c r="X76" s="127"/>
      <c r="Y76" s="127"/>
      <c r="Z76" s="127"/>
      <c r="AA76" s="127"/>
      <c r="AB76" s="127"/>
      <c r="AC76" s="127"/>
      <c r="AD76" s="127"/>
      <c r="AE76" s="127"/>
      <c r="AF76" s="127"/>
      <c r="AG76" s="127"/>
      <c r="AH76" s="127"/>
      <c r="AI76" s="127"/>
      <c r="AJ76" s="127"/>
    </row>
    <row r="77" spans="1:43">
      <c r="A77" s="125"/>
      <c r="B77" s="125"/>
      <c r="C77" s="125"/>
      <c r="D77" s="125"/>
      <c r="E77" s="125"/>
      <c r="F77" s="125"/>
      <c r="G77" s="125"/>
      <c r="H77" s="125"/>
      <c r="I77" s="125"/>
      <c r="J77" s="125"/>
      <c r="K77" s="125"/>
      <c r="L77" s="125"/>
      <c r="M77" s="125"/>
      <c r="N77" s="125"/>
      <c r="O77" s="125"/>
      <c r="Q77" s="127"/>
      <c r="R77" s="127"/>
      <c r="S77" s="127"/>
      <c r="T77" s="127"/>
      <c r="U77" s="127"/>
      <c r="V77" s="127"/>
      <c r="W77" s="127"/>
      <c r="X77" s="127"/>
      <c r="Y77" s="127"/>
      <c r="Z77" s="127"/>
      <c r="AA77" s="127"/>
      <c r="AB77" s="127"/>
      <c r="AC77" s="127"/>
      <c r="AD77" s="127"/>
      <c r="AE77" s="127"/>
      <c r="AF77" s="127"/>
      <c r="AG77" s="127"/>
      <c r="AH77" s="127"/>
      <c r="AI77" s="127"/>
      <c r="AJ77" s="127"/>
    </row>
    <row r="78" spans="1:43">
      <c r="A78" s="125"/>
      <c r="B78" s="125"/>
      <c r="C78" s="125"/>
      <c r="D78" s="125"/>
      <c r="E78" s="125"/>
      <c r="F78" s="125"/>
      <c r="G78" s="125"/>
      <c r="H78" s="125"/>
      <c r="I78" s="125"/>
      <c r="J78" s="125"/>
      <c r="K78" s="125"/>
      <c r="L78" s="125"/>
      <c r="M78" s="125"/>
      <c r="N78" s="125"/>
      <c r="O78" s="125"/>
      <c r="Q78" s="127"/>
      <c r="R78" s="127"/>
      <c r="S78" s="127"/>
      <c r="T78" s="127"/>
      <c r="U78" s="127"/>
      <c r="V78" s="127"/>
      <c r="W78" s="127"/>
      <c r="X78" s="127"/>
      <c r="Y78" s="127"/>
      <c r="Z78" s="127"/>
      <c r="AA78" s="127"/>
      <c r="AB78" s="127"/>
      <c r="AC78" s="127"/>
      <c r="AD78" s="127"/>
      <c r="AE78" s="127"/>
      <c r="AF78" s="127"/>
      <c r="AG78" s="127"/>
      <c r="AH78" s="127"/>
      <c r="AI78" s="127"/>
      <c r="AJ78" s="127"/>
    </row>
    <row r="79" spans="1:43">
      <c r="A79" s="125"/>
      <c r="B79" s="125"/>
      <c r="C79" s="125"/>
      <c r="D79" s="125"/>
      <c r="E79" s="125"/>
      <c r="F79" s="125"/>
      <c r="G79" s="125"/>
      <c r="H79" s="125"/>
      <c r="I79" s="125"/>
      <c r="J79" s="125"/>
      <c r="K79" s="125"/>
      <c r="L79" s="125"/>
      <c r="M79" s="125"/>
      <c r="N79" s="125"/>
      <c r="O79" s="125"/>
      <c r="Q79" s="127"/>
      <c r="R79" s="127"/>
      <c r="S79" s="127"/>
      <c r="T79" s="127"/>
      <c r="U79" s="127"/>
      <c r="V79" s="127"/>
      <c r="W79" s="127"/>
      <c r="X79" s="127"/>
      <c r="Y79" s="127"/>
      <c r="Z79" s="127"/>
      <c r="AA79" s="127"/>
      <c r="AB79" s="127"/>
      <c r="AC79" s="127"/>
      <c r="AD79" s="127"/>
      <c r="AE79" s="127"/>
      <c r="AF79" s="127"/>
      <c r="AG79" s="127"/>
      <c r="AH79" s="127"/>
      <c r="AI79" s="127"/>
      <c r="AJ79" s="127"/>
    </row>
    <row r="80" spans="1:43">
      <c r="A80" s="125"/>
      <c r="B80" s="125"/>
      <c r="C80" s="125"/>
      <c r="D80" s="125"/>
      <c r="E80" s="125"/>
      <c r="F80" s="125"/>
      <c r="G80" s="125"/>
      <c r="H80" s="125"/>
      <c r="I80" s="125"/>
      <c r="J80" s="125"/>
      <c r="K80" s="125"/>
      <c r="L80" s="125"/>
      <c r="M80" s="125"/>
      <c r="N80" s="125"/>
      <c r="O80" s="125"/>
      <c r="Q80" s="127"/>
      <c r="R80" s="127"/>
      <c r="S80" s="127"/>
      <c r="T80" s="127"/>
      <c r="U80" s="127"/>
      <c r="V80" s="127"/>
      <c r="W80" s="127"/>
      <c r="X80" s="127"/>
      <c r="Y80" s="127"/>
      <c r="Z80" s="127"/>
      <c r="AA80" s="127"/>
      <c r="AB80" s="127"/>
      <c r="AC80" s="127"/>
      <c r="AD80" s="127"/>
      <c r="AE80" s="127"/>
      <c r="AF80" s="127"/>
      <c r="AG80" s="127"/>
      <c r="AH80" s="127"/>
      <c r="AI80" s="127"/>
      <c r="AJ80" s="127"/>
    </row>
    <row r="81" spans="1:36">
      <c r="A81" s="125"/>
      <c r="B81" s="125"/>
      <c r="C81" s="125"/>
      <c r="D81" s="125"/>
      <c r="E81" s="125"/>
      <c r="F81" s="125"/>
      <c r="G81" s="125"/>
      <c r="H81" s="125"/>
      <c r="I81" s="125"/>
      <c r="J81" s="125"/>
      <c r="K81" s="125"/>
      <c r="L81" s="125"/>
      <c r="M81" s="125"/>
      <c r="N81" s="125"/>
      <c r="O81" s="125"/>
      <c r="Q81" s="127"/>
      <c r="R81" s="127"/>
      <c r="S81" s="127"/>
      <c r="T81" s="127"/>
      <c r="U81" s="127"/>
      <c r="V81" s="127"/>
      <c r="W81" s="127"/>
      <c r="X81" s="127"/>
      <c r="Y81" s="127"/>
      <c r="Z81" s="127"/>
      <c r="AA81" s="127"/>
      <c r="AB81" s="127"/>
      <c r="AC81" s="127"/>
      <c r="AD81" s="127"/>
      <c r="AE81" s="127"/>
      <c r="AF81" s="127"/>
      <c r="AG81" s="127"/>
      <c r="AH81" s="127"/>
      <c r="AI81" s="127"/>
      <c r="AJ81" s="127"/>
    </row>
    <row r="82" spans="1:36">
      <c r="A82" s="125"/>
      <c r="B82" s="125"/>
      <c r="C82" s="125"/>
      <c r="D82" s="125"/>
      <c r="E82" s="125"/>
      <c r="F82" s="125"/>
      <c r="G82" s="125"/>
      <c r="H82" s="125"/>
      <c r="I82" s="125"/>
      <c r="J82" s="125"/>
      <c r="K82" s="125"/>
      <c r="L82" s="125"/>
      <c r="M82" s="125"/>
      <c r="N82" s="125"/>
      <c r="O82" s="125"/>
      <c r="Q82" s="127"/>
      <c r="R82" s="127"/>
      <c r="S82" s="127"/>
      <c r="T82" s="127"/>
      <c r="U82" s="127"/>
      <c r="V82" s="127"/>
      <c r="W82" s="127"/>
      <c r="X82" s="127"/>
      <c r="Y82" s="127"/>
      <c r="Z82" s="127"/>
      <c r="AA82" s="127"/>
      <c r="AB82" s="127"/>
      <c r="AC82" s="127"/>
      <c r="AD82" s="127"/>
      <c r="AE82" s="127"/>
      <c r="AF82" s="127"/>
      <c r="AG82" s="127"/>
      <c r="AH82" s="127"/>
      <c r="AI82" s="127"/>
      <c r="AJ82" s="127"/>
    </row>
    <row r="83" spans="1:36">
      <c r="A83" s="125"/>
      <c r="B83" s="125"/>
      <c r="C83" s="125"/>
      <c r="D83" s="125"/>
      <c r="E83" s="125"/>
      <c r="F83" s="125"/>
      <c r="G83" s="125"/>
      <c r="H83" s="125"/>
      <c r="I83" s="125"/>
      <c r="J83" s="125"/>
      <c r="K83" s="125"/>
      <c r="L83" s="125"/>
      <c r="M83" s="125"/>
      <c r="N83" s="125"/>
      <c r="O83" s="125"/>
      <c r="Q83" s="127"/>
      <c r="R83" s="127"/>
      <c r="S83" s="127"/>
      <c r="T83" s="127"/>
      <c r="U83" s="127"/>
      <c r="V83" s="127"/>
      <c r="W83" s="127"/>
      <c r="X83" s="127"/>
      <c r="Y83" s="127"/>
      <c r="Z83" s="127"/>
      <c r="AA83" s="127"/>
      <c r="AB83" s="127"/>
      <c r="AC83" s="127"/>
      <c r="AD83" s="127"/>
      <c r="AE83" s="127"/>
      <c r="AF83" s="127"/>
      <c r="AG83" s="127"/>
      <c r="AH83" s="127"/>
      <c r="AI83" s="127"/>
      <c r="AJ83" s="127"/>
    </row>
    <row r="84" spans="1:36">
      <c r="A84" s="125"/>
      <c r="B84" s="125"/>
      <c r="C84" s="125"/>
      <c r="D84" s="125"/>
      <c r="E84" s="125"/>
      <c r="F84" s="125"/>
      <c r="G84" s="125"/>
      <c r="H84" s="125"/>
      <c r="I84" s="125"/>
      <c r="J84" s="125"/>
      <c r="K84" s="125"/>
      <c r="L84" s="125"/>
      <c r="M84" s="125"/>
      <c r="N84" s="125"/>
      <c r="O84" s="125"/>
      <c r="Q84" s="127"/>
      <c r="R84" s="127"/>
      <c r="S84" s="127"/>
      <c r="T84" s="127"/>
      <c r="U84" s="127"/>
      <c r="V84" s="127"/>
      <c r="W84" s="127"/>
      <c r="X84" s="127"/>
      <c r="Y84" s="127"/>
      <c r="Z84" s="127"/>
      <c r="AA84" s="127"/>
      <c r="AB84" s="127"/>
      <c r="AC84" s="127"/>
      <c r="AD84" s="127"/>
      <c r="AE84" s="127"/>
      <c r="AF84" s="127"/>
      <c r="AG84" s="127"/>
      <c r="AH84" s="127"/>
      <c r="AI84" s="127"/>
      <c r="AJ84" s="127"/>
    </row>
    <row r="85" spans="1:36">
      <c r="A85" s="125"/>
      <c r="B85" s="125"/>
      <c r="C85" s="125"/>
      <c r="D85" s="125"/>
      <c r="E85" s="125"/>
      <c r="F85" s="125"/>
      <c r="G85" s="125"/>
      <c r="H85" s="125"/>
      <c r="I85" s="125"/>
      <c r="J85" s="125"/>
      <c r="K85" s="125"/>
      <c r="L85" s="125"/>
      <c r="M85" s="125"/>
      <c r="N85" s="125"/>
      <c r="O85" s="125"/>
      <c r="Q85" s="127"/>
      <c r="R85" s="127"/>
      <c r="S85" s="127"/>
      <c r="T85" s="127"/>
      <c r="U85" s="127"/>
      <c r="V85" s="127"/>
      <c r="W85" s="127"/>
      <c r="X85" s="127"/>
      <c r="Y85" s="127"/>
      <c r="Z85" s="127"/>
      <c r="AA85" s="127"/>
      <c r="AB85" s="127"/>
      <c r="AC85" s="127"/>
      <c r="AD85" s="127"/>
      <c r="AE85" s="127"/>
      <c r="AF85" s="127"/>
      <c r="AG85" s="127"/>
      <c r="AH85" s="127"/>
      <c r="AI85" s="127"/>
      <c r="AJ85" s="127"/>
    </row>
    <row r="86" spans="1:36">
      <c r="A86" s="125"/>
      <c r="B86" s="125"/>
      <c r="C86" s="125"/>
      <c r="D86" s="125"/>
      <c r="E86" s="125"/>
      <c r="F86" s="125"/>
      <c r="G86" s="125"/>
      <c r="H86" s="125"/>
      <c r="I86" s="125"/>
      <c r="J86" s="125"/>
      <c r="K86" s="125"/>
      <c r="L86" s="125"/>
      <c r="M86" s="125"/>
      <c r="N86" s="125"/>
      <c r="O86" s="125"/>
      <c r="Q86" s="127"/>
      <c r="R86" s="127"/>
      <c r="S86" s="127"/>
      <c r="T86" s="127"/>
      <c r="U86" s="127"/>
      <c r="V86" s="127"/>
      <c r="W86" s="127"/>
      <c r="X86" s="127"/>
      <c r="Y86" s="127"/>
      <c r="Z86" s="127"/>
      <c r="AA86" s="127"/>
      <c r="AB86" s="127"/>
      <c r="AC86" s="127"/>
      <c r="AD86" s="127"/>
      <c r="AE86" s="127"/>
      <c r="AF86" s="127"/>
      <c r="AG86" s="127"/>
      <c r="AH86" s="127"/>
      <c r="AI86" s="127"/>
      <c r="AJ86" s="127"/>
    </row>
    <row r="87" spans="1:36">
      <c r="A87" s="125"/>
      <c r="B87" s="125"/>
      <c r="C87" s="125"/>
      <c r="D87" s="125"/>
      <c r="E87" s="125"/>
      <c r="F87" s="125"/>
      <c r="G87" s="125"/>
      <c r="H87" s="125"/>
      <c r="I87" s="125"/>
      <c r="J87" s="125"/>
      <c r="K87" s="125"/>
      <c r="L87" s="125"/>
      <c r="M87" s="125"/>
      <c r="N87" s="125"/>
      <c r="O87" s="125"/>
      <c r="Q87" s="127"/>
      <c r="R87" s="127"/>
      <c r="S87" s="127"/>
      <c r="T87" s="127"/>
      <c r="U87" s="127"/>
      <c r="V87" s="127"/>
      <c r="W87" s="127"/>
      <c r="X87" s="127"/>
      <c r="Y87" s="127"/>
      <c r="Z87" s="127"/>
      <c r="AA87" s="127"/>
      <c r="AB87" s="127"/>
      <c r="AC87" s="127"/>
      <c r="AD87" s="127"/>
      <c r="AE87" s="127"/>
      <c r="AF87" s="127"/>
      <c r="AG87" s="127"/>
      <c r="AH87" s="127"/>
      <c r="AI87" s="127"/>
      <c r="AJ87" s="127"/>
    </row>
    <row r="88" spans="1:36">
      <c r="A88" s="125"/>
      <c r="B88" s="125"/>
      <c r="C88" s="125"/>
      <c r="D88" s="125"/>
      <c r="E88" s="125"/>
      <c r="F88" s="125"/>
      <c r="G88" s="125"/>
      <c r="H88" s="125"/>
      <c r="I88" s="125"/>
      <c r="J88" s="125"/>
      <c r="K88" s="125"/>
      <c r="L88" s="125"/>
      <c r="M88" s="125"/>
      <c r="N88" s="125"/>
      <c r="O88" s="125"/>
      <c r="Q88" s="127"/>
      <c r="R88" s="127"/>
      <c r="S88" s="127"/>
      <c r="T88" s="127"/>
      <c r="U88" s="127"/>
      <c r="V88" s="127"/>
      <c r="W88" s="127"/>
      <c r="X88" s="127"/>
      <c r="Y88" s="127"/>
      <c r="Z88" s="127"/>
      <c r="AA88" s="127"/>
      <c r="AB88" s="127"/>
      <c r="AC88" s="127"/>
      <c r="AD88" s="127"/>
      <c r="AE88" s="127"/>
      <c r="AF88" s="127"/>
      <c r="AG88" s="127"/>
      <c r="AH88" s="127"/>
      <c r="AI88" s="127"/>
      <c r="AJ88" s="127"/>
    </row>
    <row r="89" spans="1:36" ht="13.5" thickBot="1">
      <c r="A89" s="125"/>
      <c r="B89" s="125" t="s">
        <v>255</v>
      </c>
      <c r="C89" s="125"/>
      <c r="D89" s="125"/>
      <c r="E89" s="125"/>
      <c r="F89" s="125"/>
      <c r="G89" s="125"/>
      <c r="H89" s="125"/>
      <c r="I89" s="125"/>
      <c r="J89" s="125"/>
      <c r="K89" s="125"/>
      <c r="L89" s="125"/>
      <c r="M89" s="125"/>
      <c r="N89" s="125"/>
      <c r="O89" s="125"/>
      <c r="Q89" s="127"/>
      <c r="R89" s="127"/>
      <c r="S89" s="127"/>
      <c r="T89" s="127"/>
      <c r="U89" s="127"/>
      <c r="V89" s="127"/>
      <c r="W89" s="127"/>
      <c r="X89" s="127"/>
      <c r="Y89" s="127"/>
      <c r="Z89" s="127"/>
      <c r="AA89" s="127"/>
      <c r="AB89" s="127"/>
      <c r="AC89" s="127"/>
      <c r="AD89" s="127"/>
      <c r="AE89" s="127"/>
      <c r="AF89" s="127"/>
      <c r="AG89" s="127"/>
      <c r="AH89" s="127"/>
      <c r="AI89" s="127"/>
      <c r="AJ89" s="127"/>
    </row>
    <row r="90" spans="1:36" ht="15" thickBot="1">
      <c r="A90" s="125"/>
      <c r="B90" s="128"/>
      <c r="C90" s="392" t="s">
        <v>246</v>
      </c>
      <c r="D90" s="392"/>
      <c r="E90" s="392"/>
      <c r="F90" s="392" t="s">
        <v>247</v>
      </c>
      <c r="G90" s="392"/>
      <c r="H90" s="392"/>
      <c r="I90" s="125"/>
      <c r="J90" s="125"/>
      <c r="K90" s="125"/>
      <c r="L90" s="125"/>
      <c r="M90" s="125"/>
      <c r="N90" s="125"/>
      <c r="O90" s="125"/>
      <c r="Q90" s="127"/>
      <c r="R90" s="127"/>
      <c r="S90" s="127"/>
      <c r="T90" s="127"/>
      <c r="U90" s="127"/>
      <c r="V90" s="127"/>
      <c r="W90" s="127"/>
      <c r="X90" s="127"/>
      <c r="Y90" s="127"/>
      <c r="Z90" s="127"/>
      <c r="AA90" s="127"/>
      <c r="AB90" s="127"/>
      <c r="AC90" s="127"/>
      <c r="AD90" s="127"/>
      <c r="AE90" s="127"/>
      <c r="AF90" s="127"/>
      <c r="AG90" s="127"/>
      <c r="AH90" s="127"/>
      <c r="AI90" s="127"/>
      <c r="AJ90" s="127"/>
    </row>
    <row r="91" spans="1:36" ht="39" thickBot="1">
      <c r="A91" s="125"/>
      <c r="B91" s="129"/>
      <c r="C91" s="130" t="s">
        <v>248</v>
      </c>
      <c r="D91" s="130" t="s">
        <v>249</v>
      </c>
      <c r="E91" s="130" t="s">
        <v>250</v>
      </c>
      <c r="F91" s="130" t="s">
        <v>248</v>
      </c>
      <c r="G91" s="130" t="s">
        <v>249</v>
      </c>
      <c r="H91" s="130" t="s">
        <v>250</v>
      </c>
      <c r="I91" s="125"/>
      <c r="J91" s="125"/>
      <c r="K91" s="125"/>
      <c r="L91" s="125"/>
      <c r="M91" s="125"/>
      <c r="N91" s="125"/>
      <c r="O91" s="125"/>
      <c r="Q91" s="127"/>
      <c r="R91" s="127"/>
      <c r="S91" s="127"/>
      <c r="T91" s="127"/>
      <c r="U91" s="127"/>
      <c r="V91" s="127"/>
      <c r="W91" s="127"/>
      <c r="X91" s="127"/>
      <c r="Y91" s="127"/>
      <c r="Z91" s="127"/>
      <c r="AA91" s="127"/>
      <c r="AB91" s="127"/>
      <c r="AC91" s="127"/>
      <c r="AD91" s="127"/>
      <c r="AE91" s="127"/>
      <c r="AF91" s="127"/>
      <c r="AG91" s="127"/>
      <c r="AH91" s="127"/>
      <c r="AI91" s="127"/>
      <c r="AJ91" s="127"/>
    </row>
    <row r="92" spans="1:36" ht="13.5" thickBot="1">
      <c r="A92" s="125"/>
      <c r="B92" s="129" t="s">
        <v>251</v>
      </c>
      <c r="C92" s="131">
        <v>0.23</v>
      </c>
      <c r="D92" s="131">
        <v>0.51</v>
      </c>
      <c r="E92" s="132" t="s">
        <v>252</v>
      </c>
      <c r="F92" s="131">
        <v>0.79</v>
      </c>
      <c r="G92" s="131">
        <v>0.74</v>
      </c>
      <c r="H92" s="132" t="s">
        <v>252</v>
      </c>
      <c r="I92" s="125"/>
      <c r="J92" s="125"/>
      <c r="K92" s="125"/>
      <c r="L92" s="125"/>
      <c r="M92" s="125"/>
      <c r="N92" s="125"/>
      <c r="O92" s="125"/>
      <c r="Q92" s="127"/>
      <c r="R92" s="127"/>
      <c r="S92" s="127"/>
      <c r="T92" s="127"/>
      <c r="U92" s="127"/>
      <c r="V92" s="127"/>
      <c r="W92" s="127"/>
      <c r="X92" s="127"/>
      <c r="Y92" s="127"/>
      <c r="Z92" s="127"/>
      <c r="AA92" s="127"/>
      <c r="AB92" s="127"/>
      <c r="AC92" s="127"/>
      <c r="AD92" s="127"/>
      <c r="AE92" s="127"/>
      <c r="AF92" s="127"/>
      <c r="AG92" s="127"/>
      <c r="AH92" s="127"/>
      <c r="AI92" s="127"/>
      <c r="AJ92" s="127"/>
    </row>
    <row r="93" spans="1:36" ht="13.5" thickBot="1">
      <c r="A93" s="125"/>
      <c r="B93" s="129" t="s">
        <v>253</v>
      </c>
      <c r="C93" s="131">
        <v>0.14000000000000001</v>
      </c>
      <c r="D93" s="131">
        <v>0.23</v>
      </c>
      <c r="E93" s="131">
        <v>0.16</v>
      </c>
      <c r="F93" s="131">
        <v>0.66</v>
      </c>
      <c r="G93" s="131">
        <v>0.7</v>
      </c>
      <c r="H93" s="131">
        <v>0.63</v>
      </c>
      <c r="I93" s="125"/>
      <c r="J93" s="125"/>
      <c r="K93" s="125"/>
      <c r="L93" s="125"/>
      <c r="M93" s="125"/>
      <c r="N93" s="125"/>
      <c r="O93" s="125"/>
      <c r="Q93" s="127"/>
      <c r="R93" s="127"/>
      <c r="S93" s="127"/>
      <c r="T93" s="127"/>
      <c r="U93" s="127"/>
      <c r="V93" s="127"/>
      <c r="W93" s="127"/>
      <c r="X93" s="127"/>
      <c r="Y93" s="127"/>
      <c r="Z93" s="127"/>
      <c r="AA93" s="127"/>
      <c r="AB93" s="127"/>
      <c r="AC93" s="127"/>
      <c r="AD93" s="127"/>
      <c r="AE93" s="127"/>
      <c r="AF93" s="127"/>
      <c r="AG93" s="127"/>
      <c r="AH93" s="127"/>
      <c r="AI93" s="127"/>
      <c r="AJ93" s="127"/>
    </row>
    <row r="94" spans="1:36" ht="13.5" thickBot="1">
      <c r="A94" s="125"/>
      <c r="B94" s="129" t="s">
        <v>254</v>
      </c>
      <c r="C94" s="131">
        <v>0.21</v>
      </c>
      <c r="D94" s="131">
        <v>0.27</v>
      </c>
      <c r="E94" s="131">
        <v>0.27</v>
      </c>
      <c r="F94" s="131">
        <v>0.53</v>
      </c>
      <c r="G94" s="131">
        <v>0.59</v>
      </c>
      <c r="H94" s="131">
        <v>0.59</v>
      </c>
      <c r="I94" s="125"/>
      <c r="J94" s="125"/>
      <c r="K94" s="125"/>
      <c r="L94" s="125"/>
      <c r="M94" s="125"/>
      <c r="N94" s="125"/>
      <c r="O94" s="125"/>
      <c r="Q94" s="127"/>
      <c r="R94" s="127"/>
      <c r="S94" s="127"/>
      <c r="T94" s="127"/>
      <c r="U94" s="127"/>
      <c r="V94" s="127"/>
      <c r="W94" s="127"/>
      <c r="X94" s="127"/>
      <c r="Y94" s="127"/>
      <c r="Z94" s="127"/>
      <c r="AA94" s="127"/>
      <c r="AB94" s="127"/>
      <c r="AC94" s="127"/>
      <c r="AD94" s="127"/>
      <c r="AE94" s="127"/>
      <c r="AF94" s="127"/>
      <c r="AG94" s="127"/>
      <c r="AH94" s="127"/>
      <c r="AI94" s="127"/>
      <c r="AJ94" s="127"/>
    </row>
    <row r="95" spans="1:36">
      <c r="A95" s="125"/>
      <c r="B95" s="125"/>
      <c r="C95" s="125"/>
      <c r="D95" s="125"/>
      <c r="E95" s="125"/>
      <c r="F95" s="125"/>
      <c r="G95" s="125"/>
      <c r="H95" s="125"/>
      <c r="I95" s="125"/>
      <c r="J95" s="125"/>
      <c r="K95" s="125"/>
      <c r="L95" s="125"/>
      <c r="M95" s="125"/>
      <c r="N95" s="125"/>
      <c r="O95" s="125"/>
      <c r="Q95" s="127"/>
      <c r="R95" s="127"/>
      <c r="S95" s="127"/>
      <c r="T95" s="127"/>
      <c r="U95" s="127"/>
      <c r="V95" s="127"/>
      <c r="W95" s="127"/>
      <c r="X95" s="127"/>
      <c r="Y95" s="127"/>
      <c r="Z95" s="127"/>
      <c r="AA95" s="127"/>
      <c r="AB95" s="127"/>
      <c r="AC95" s="127"/>
      <c r="AD95" s="127"/>
      <c r="AE95" s="127"/>
      <c r="AF95" s="127"/>
      <c r="AG95" s="127"/>
      <c r="AH95" s="127"/>
      <c r="AI95" s="127"/>
      <c r="AJ95" s="127"/>
    </row>
    <row r="96" spans="1:36">
      <c r="A96" s="125"/>
      <c r="B96" s="125"/>
      <c r="C96" s="125"/>
      <c r="D96" s="125"/>
      <c r="E96" s="125"/>
      <c r="F96" s="125"/>
      <c r="G96" s="125"/>
      <c r="H96" s="125"/>
      <c r="I96" s="125"/>
      <c r="J96" s="125"/>
      <c r="K96" s="125"/>
      <c r="L96" s="125"/>
      <c r="M96" s="125"/>
      <c r="N96" s="125"/>
      <c r="O96" s="125"/>
      <c r="Q96" s="127"/>
      <c r="R96" s="127"/>
      <c r="S96" s="127"/>
      <c r="T96" s="127"/>
      <c r="U96" s="127"/>
      <c r="V96" s="127"/>
      <c r="W96" s="127"/>
      <c r="X96" s="127"/>
      <c r="Y96" s="127"/>
      <c r="Z96" s="127"/>
      <c r="AA96" s="127"/>
      <c r="AB96" s="127"/>
      <c r="AC96" s="127"/>
      <c r="AD96" s="127"/>
      <c r="AE96" s="127"/>
      <c r="AF96" s="127"/>
      <c r="AG96" s="127"/>
      <c r="AH96" s="127"/>
      <c r="AI96" s="127"/>
      <c r="AJ96" s="127"/>
    </row>
    <row r="97" spans="1:36" ht="13.5" thickBot="1">
      <c r="A97" s="125"/>
      <c r="B97" s="125" t="s">
        <v>256</v>
      </c>
      <c r="C97" s="125"/>
      <c r="D97" s="125"/>
      <c r="E97" s="125"/>
      <c r="F97" s="125"/>
      <c r="G97" s="125"/>
      <c r="H97" s="125"/>
      <c r="I97" s="125"/>
      <c r="J97" s="125"/>
      <c r="K97" s="125"/>
      <c r="L97" s="125"/>
      <c r="M97" s="125"/>
      <c r="N97" s="125"/>
      <c r="O97" s="125"/>
      <c r="Q97" s="127"/>
      <c r="R97" s="127"/>
      <c r="S97" s="127"/>
      <c r="T97" s="127"/>
      <c r="U97" s="127"/>
      <c r="V97" s="127"/>
      <c r="W97" s="127"/>
      <c r="X97" s="127"/>
      <c r="Y97" s="127"/>
      <c r="Z97" s="127"/>
      <c r="AA97" s="127"/>
      <c r="AB97" s="127"/>
      <c r="AC97" s="127"/>
      <c r="AD97" s="127"/>
      <c r="AE97" s="127"/>
      <c r="AF97" s="127"/>
      <c r="AG97" s="127"/>
      <c r="AH97" s="127"/>
      <c r="AI97" s="127"/>
      <c r="AJ97" s="127"/>
    </row>
    <row r="98" spans="1:36" ht="26.25" thickBot="1">
      <c r="A98" s="125"/>
      <c r="B98" s="134"/>
      <c r="C98" s="135" t="s">
        <v>251</v>
      </c>
      <c r="D98" s="135" t="s">
        <v>253</v>
      </c>
      <c r="E98" s="135" t="s">
        <v>254</v>
      </c>
      <c r="F98" s="125"/>
      <c r="G98" s="125"/>
      <c r="H98" s="125"/>
      <c r="I98" s="125"/>
      <c r="J98" s="125"/>
      <c r="K98" s="125"/>
      <c r="L98" s="125"/>
      <c r="M98" s="125"/>
      <c r="N98" s="125"/>
      <c r="O98" s="125"/>
      <c r="Q98" s="127"/>
      <c r="R98" s="127"/>
      <c r="S98" s="127"/>
      <c r="T98" s="127"/>
      <c r="U98" s="127"/>
      <c r="V98" s="127"/>
      <c r="W98" s="127"/>
      <c r="X98" s="127"/>
      <c r="Y98" s="127"/>
      <c r="Z98" s="127"/>
      <c r="AA98" s="127"/>
      <c r="AB98" s="127"/>
      <c r="AC98" s="127"/>
      <c r="AD98" s="127"/>
      <c r="AE98" s="127"/>
      <c r="AF98" s="127"/>
      <c r="AG98" s="127"/>
      <c r="AH98" s="127"/>
      <c r="AI98" s="127"/>
      <c r="AJ98" s="127"/>
    </row>
    <row r="99" spans="1:36">
      <c r="A99" s="125"/>
      <c r="B99" s="136" t="s">
        <v>257</v>
      </c>
      <c r="C99" s="137">
        <v>0.41</v>
      </c>
      <c r="D99" s="137">
        <v>0.35</v>
      </c>
      <c r="E99" s="137">
        <v>0.32</v>
      </c>
      <c r="F99" s="125"/>
      <c r="G99" s="125"/>
      <c r="H99" s="125"/>
      <c r="I99" s="125"/>
      <c r="J99" s="125"/>
      <c r="K99" s="125"/>
      <c r="L99" s="125"/>
      <c r="M99" s="125"/>
      <c r="N99" s="125"/>
      <c r="O99" s="125"/>
      <c r="Q99" s="127"/>
      <c r="R99" s="127"/>
      <c r="S99" s="127"/>
      <c r="T99" s="127"/>
      <c r="U99" s="127"/>
      <c r="V99" s="127"/>
      <c r="W99" s="127"/>
      <c r="X99" s="127"/>
      <c r="Y99" s="127"/>
      <c r="Z99" s="127"/>
      <c r="AA99" s="127"/>
      <c r="AB99" s="127"/>
      <c r="AC99" s="127"/>
      <c r="AD99" s="127"/>
      <c r="AE99" s="127"/>
      <c r="AF99" s="127"/>
      <c r="AG99" s="127"/>
      <c r="AH99" s="127"/>
      <c r="AI99" s="127"/>
      <c r="AJ99" s="127"/>
    </row>
    <row r="100" spans="1:36">
      <c r="A100" s="125"/>
      <c r="B100" s="136" t="s">
        <v>249</v>
      </c>
      <c r="C100" s="137">
        <v>0.59</v>
      </c>
      <c r="D100" s="137">
        <v>0.39</v>
      </c>
      <c r="E100" s="137">
        <v>0.36</v>
      </c>
      <c r="F100" s="125"/>
      <c r="G100" s="125"/>
      <c r="H100" s="125"/>
      <c r="I100" s="125"/>
      <c r="J100" s="125"/>
      <c r="K100" s="125"/>
      <c r="L100" s="125"/>
      <c r="M100" s="125"/>
      <c r="N100" s="125"/>
      <c r="O100" s="125"/>
      <c r="Q100" s="127"/>
      <c r="R100" s="127"/>
      <c r="S100" s="127"/>
      <c r="T100" s="127"/>
      <c r="U100" s="127"/>
      <c r="V100" s="127"/>
      <c r="W100" s="127"/>
      <c r="X100" s="127"/>
      <c r="Y100" s="127"/>
      <c r="Z100" s="127"/>
      <c r="AA100" s="127"/>
      <c r="AB100" s="127"/>
      <c r="AC100" s="127"/>
      <c r="AD100" s="127"/>
      <c r="AE100" s="127"/>
      <c r="AF100" s="127"/>
      <c r="AG100" s="127"/>
      <c r="AH100" s="127"/>
      <c r="AI100" s="127"/>
      <c r="AJ100" s="127"/>
    </row>
    <row r="101" spans="1:36" ht="13.5" thickBot="1">
      <c r="A101" s="125"/>
      <c r="B101" s="138" t="s">
        <v>250</v>
      </c>
      <c r="C101" s="139" t="s">
        <v>252</v>
      </c>
      <c r="D101" s="140">
        <v>0.35</v>
      </c>
      <c r="E101" s="140">
        <v>0.37</v>
      </c>
      <c r="F101" s="125"/>
      <c r="G101" s="125"/>
      <c r="H101" s="125"/>
      <c r="I101" s="125"/>
      <c r="J101" s="125"/>
      <c r="K101" s="125"/>
      <c r="L101" s="125"/>
      <c r="M101" s="125"/>
      <c r="N101" s="125"/>
      <c r="O101" s="125"/>
      <c r="Q101" s="127"/>
      <c r="R101" s="127"/>
      <c r="S101" s="127"/>
      <c r="T101" s="127"/>
      <c r="U101" s="127"/>
      <c r="V101" s="127"/>
      <c r="W101" s="127"/>
      <c r="X101" s="127"/>
      <c r="Y101" s="127"/>
      <c r="Z101" s="127"/>
      <c r="AA101" s="127"/>
      <c r="AB101" s="127"/>
      <c r="AC101" s="127"/>
      <c r="AD101" s="127"/>
      <c r="AE101" s="127"/>
      <c r="AF101" s="127"/>
      <c r="AG101" s="127"/>
      <c r="AH101" s="127"/>
      <c r="AI101" s="127"/>
      <c r="AJ101" s="127"/>
    </row>
    <row r="102" spans="1:36">
      <c r="A102" s="125"/>
      <c r="B102" s="125"/>
      <c r="C102" s="125"/>
      <c r="D102" s="125"/>
      <c r="E102" s="125"/>
      <c r="F102" s="125"/>
      <c r="G102" s="125"/>
      <c r="H102" s="125"/>
      <c r="I102" s="125"/>
      <c r="J102" s="125"/>
      <c r="K102" s="125"/>
      <c r="L102" s="125"/>
      <c r="M102" s="125"/>
      <c r="N102" s="125"/>
      <c r="O102" s="125"/>
      <c r="Q102" s="127"/>
      <c r="R102" s="127"/>
      <c r="S102" s="127"/>
      <c r="T102" s="127"/>
      <c r="U102" s="127"/>
      <c r="V102" s="127"/>
      <c r="W102" s="127"/>
      <c r="X102" s="127"/>
      <c r="Y102" s="127"/>
      <c r="Z102" s="127"/>
      <c r="AA102" s="127"/>
      <c r="AB102" s="127"/>
      <c r="AC102" s="127"/>
      <c r="AD102" s="127"/>
      <c r="AE102" s="127"/>
      <c r="AF102" s="127"/>
      <c r="AG102" s="127"/>
      <c r="AH102" s="127"/>
      <c r="AI102" s="127"/>
      <c r="AJ102" s="127"/>
    </row>
    <row r="103" spans="1:36">
      <c r="A103" s="125"/>
      <c r="B103" s="125"/>
      <c r="C103" s="125"/>
      <c r="D103" s="125"/>
      <c r="E103" s="125"/>
      <c r="F103" s="125"/>
      <c r="G103" s="125"/>
      <c r="H103" s="125"/>
      <c r="I103" s="125"/>
      <c r="J103" s="125"/>
      <c r="K103" s="125"/>
      <c r="L103" s="125"/>
      <c r="M103" s="125"/>
      <c r="N103" s="125"/>
      <c r="O103" s="125"/>
      <c r="Q103" s="127"/>
      <c r="R103" s="127"/>
      <c r="S103" s="127"/>
      <c r="T103" s="127"/>
      <c r="U103" s="127"/>
      <c r="V103" s="127"/>
      <c r="W103" s="127"/>
      <c r="X103" s="127"/>
      <c r="Y103" s="127"/>
      <c r="Z103" s="127"/>
      <c r="AA103" s="127"/>
      <c r="AB103" s="127"/>
      <c r="AC103" s="127"/>
      <c r="AD103" s="127"/>
      <c r="AE103" s="127"/>
      <c r="AF103" s="127"/>
      <c r="AG103" s="127"/>
      <c r="AH103" s="127"/>
      <c r="AI103" s="127"/>
      <c r="AJ103" s="127"/>
    </row>
    <row r="104" spans="1:36">
      <c r="A104" s="125"/>
      <c r="B104" s="125"/>
      <c r="C104" s="125"/>
      <c r="D104" s="125"/>
      <c r="E104" s="125"/>
      <c r="F104" s="125"/>
      <c r="G104" s="125"/>
      <c r="H104" s="125"/>
      <c r="I104" s="125"/>
      <c r="J104" s="125"/>
      <c r="K104" s="125"/>
      <c r="L104" s="125"/>
      <c r="M104" s="125"/>
      <c r="N104" s="125"/>
      <c r="O104" s="125"/>
      <c r="Q104" s="127"/>
      <c r="R104" s="127"/>
      <c r="S104" s="127"/>
      <c r="T104" s="127"/>
      <c r="U104" s="127"/>
      <c r="V104" s="127"/>
      <c r="W104" s="127"/>
      <c r="X104" s="127"/>
      <c r="Y104" s="127"/>
      <c r="Z104" s="127"/>
      <c r="AA104" s="127"/>
      <c r="AB104" s="127"/>
      <c r="AC104" s="127"/>
      <c r="AD104" s="127"/>
      <c r="AE104" s="127"/>
      <c r="AF104" s="127"/>
      <c r="AG104" s="127"/>
      <c r="AH104" s="127"/>
      <c r="AI104" s="127"/>
      <c r="AJ104" s="127"/>
    </row>
    <row r="105" spans="1:36">
      <c r="A105" s="125"/>
      <c r="B105" s="125"/>
      <c r="C105" s="125"/>
      <c r="D105" s="125"/>
      <c r="E105" s="125"/>
      <c r="F105" s="125"/>
      <c r="G105" s="125"/>
      <c r="H105" s="125"/>
      <c r="I105" s="125"/>
      <c r="J105" s="125"/>
      <c r="K105" s="125"/>
      <c r="L105" s="125"/>
      <c r="M105" s="125"/>
      <c r="N105" s="125"/>
      <c r="O105" s="125"/>
      <c r="Q105" s="127"/>
      <c r="R105" s="127"/>
      <c r="S105" s="127"/>
      <c r="T105" s="127"/>
      <c r="U105" s="127"/>
      <c r="V105" s="127"/>
      <c r="W105" s="127"/>
      <c r="X105" s="127"/>
      <c r="Y105" s="127"/>
      <c r="Z105" s="127"/>
      <c r="AA105" s="127"/>
      <c r="AB105" s="127"/>
      <c r="AC105" s="127"/>
      <c r="AD105" s="127"/>
      <c r="AE105" s="127"/>
      <c r="AF105" s="127"/>
      <c r="AG105" s="127"/>
      <c r="AH105" s="127"/>
      <c r="AI105" s="127"/>
      <c r="AJ105" s="127"/>
    </row>
    <row r="106" spans="1:36">
      <c r="A106" s="125"/>
      <c r="B106" s="125"/>
      <c r="C106" s="125"/>
      <c r="D106" s="125"/>
      <c r="E106" s="125"/>
      <c r="F106" s="125"/>
      <c r="G106" s="125"/>
      <c r="H106" s="125"/>
      <c r="I106" s="125"/>
      <c r="J106" s="125"/>
      <c r="K106" s="125"/>
      <c r="L106" s="125"/>
      <c r="M106" s="125"/>
      <c r="N106" s="125"/>
      <c r="O106" s="125"/>
      <c r="Q106" s="127"/>
      <c r="R106" s="127"/>
      <c r="S106" s="127"/>
      <c r="T106" s="127"/>
      <c r="U106" s="127"/>
      <c r="V106" s="127"/>
      <c r="W106" s="127"/>
      <c r="X106" s="127"/>
      <c r="Y106" s="127"/>
      <c r="Z106" s="127"/>
      <c r="AA106" s="127"/>
      <c r="AB106" s="127"/>
      <c r="AC106" s="127"/>
      <c r="AD106" s="127"/>
      <c r="AE106" s="127"/>
      <c r="AF106" s="127"/>
      <c r="AG106" s="127"/>
      <c r="AH106" s="127"/>
      <c r="AI106" s="127"/>
      <c r="AJ106" s="127"/>
    </row>
    <row r="107" spans="1:36">
      <c r="A107" s="125"/>
      <c r="B107" s="125"/>
      <c r="C107" s="125"/>
      <c r="D107" s="125"/>
      <c r="E107" s="125"/>
      <c r="F107" s="125"/>
      <c r="G107" s="125"/>
      <c r="H107" s="125"/>
      <c r="I107" s="125"/>
      <c r="J107" s="125"/>
      <c r="K107" s="125"/>
      <c r="L107" s="125"/>
      <c r="M107" s="125"/>
      <c r="N107" s="125"/>
      <c r="O107" s="125"/>
      <c r="Q107" s="127"/>
      <c r="R107" s="127"/>
      <c r="S107" s="127"/>
      <c r="T107" s="127"/>
      <c r="U107" s="127"/>
      <c r="V107" s="127"/>
      <c r="W107" s="127"/>
      <c r="X107" s="127"/>
      <c r="Y107" s="127"/>
      <c r="Z107" s="127"/>
      <c r="AA107" s="127"/>
      <c r="AB107" s="127"/>
      <c r="AC107" s="127"/>
      <c r="AD107" s="127"/>
      <c r="AE107" s="127"/>
      <c r="AF107" s="127"/>
      <c r="AG107" s="127"/>
      <c r="AH107" s="127"/>
      <c r="AI107" s="127"/>
      <c r="AJ107" s="127"/>
    </row>
    <row r="108" spans="1:36">
      <c r="A108" s="125"/>
      <c r="B108" s="125"/>
      <c r="C108" s="125"/>
      <c r="D108" s="125"/>
      <c r="E108" s="125"/>
      <c r="F108" s="125"/>
      <c r="G108" s="125"/>
      <c r="H108" s="125"/>
      <c r="I108" s="125"/>
      <c r="J108" s="125"/>
      <c r="K108" s="125"/>
      <c r="L108" s="125"/>
      <c r="M108" s="125"/>
      <c r="N108" s="125"/>
      <c r="O108" s="125"/>
      <c r="Q108" s="127"/>
      <c r="R108" s="127"/>
      <c r="S108" s="127"/>
      <c r="T108" s="127"/>
      <c r="U108" s="127"/>
      <c r="V108" s="127"/>
      <c r="W108" s="127"/>
      <c r="X108" s="127"/>
      <c r="Y108" s="127"/>
      <c r="Z108" s="127"/>
      <c r="AA108" s="127"/>
      <c r="AB108" s="127"/>
      <c r="AC108" s="127"/>
      <c r="AD108" s="127"/>
      <c r="AE108" s="127"/>
      <c r="AF108" s="127"/>
      <c r="AG108" s="127"/>
      <c r="AH108" s="127"/>
      <c r="AI108" s="127"/>
      <c r="AJ108" s="127"/>
    </row>
    <row r="109" spans="1:36">
      <c r="A109" s="125"/>
      <c r="B109" s="125"/>
      <c r="C109" s="125"/>
      <c r="D109" s="125"/>
      <c r="E109" s="125"/>
      <c r="F109" s="125"/>
      <c r="G109" s="125"/>
      <c r="H109" s="125"/>
      <c r="I109" s="125"/>
      <c r="J109" s="125"/>
      <c r="K109" s="125"/>
      <c r="L109" s="125"/>
      <c r="M109" s="125"/>
      <c r="N109" s="125"/>
      <c r="O109" s="125"/>
      <c r="Q109" s="127"/>
      <c r="R109" s="127"/>
      <c r="S109" s="127"/>
      <c r="T109" s="127"/>
      <c r="U109" s="127"/>
      <c r="V109" s="127"/>
      <c r="W109" s="127"/>
      <c r="X109" s="127"/>
      <c r="Y109" s="127"/>
      <c r="Z109" s="127"/>
      <c r="AA109" s="127"/>
      <c r="AB109" s="127"/>
      <c r="AC109" s="127"/>
      <c r="AD109" s="127"/>
      <c r="AE109" s="127"/>
      <c r="AF109" s="127"/>
      <c r="AG109" s="127"/>
      <c r="AH109" s="127"/>
      <c r="AI109" s="127"/>
      <c r="AJ109" s="127"/>
    </row>
    <row r="110" spans="1:36">
      <c r="A110" s="125"/>
      <c r="B110" s="125"/>
      <c r="C110" s="125"/>
      <c r="D110" s="125"/>
      <c r="E110" s="125"/>
      <c r="F110" s="125"/>
      <c r="G110" s="125"/>
      <c r="H110" s="125"/>
      <c r="I110" s="125"/>
      <c r="J110" s="125"/>
      <c r="K110" s="125"/>
      <c r="L110" s="125"/>
      <c r="M110" s="125"/>
      <c r="N110" s="125"/>
      <c r="O110" s="125"/>
      <c r="Q110" s="127"/>
      <c r="R110" s="127"/>
      <c r="S110" s="127"/>
      <c r="T110" s="127"/>
      <c r="U110" s="127"/>
      <c r="V110" s="127"/>
      <c r="W110" s="127"/>
      <c r="X110" s="127"/>
      <c r="Y110" s="127"/>
      <c r="Z110" s="127"/>
      <c r="AA110" s="127"/>
      <c r="AB110" s="127"/>
      <c r="AC110" s="127"/>
      <c r="AD110" s="127"/>
      <c r="AE110" s="127"/>
      <c r="AF110" s="127"/>
      <c r="AG110" s="127"/>
      <c r="AH110" s="127"/>
      <c r="AI110" s="127"/>
      <c r="AJ110" s="127"/>
    </row>
    <row r="111" spans="1:36">
      <c r="A111" s="125"/>
      <c r="B111" s="125"/>
      <c r="C111" s="125"/>
      <c r="D111" s="125"/>
      <c r="E111" s="125"/>
      <c r="F111" s="125"/>
      <c r="G111" s="125"/>
      <c r="H111" s="125"/>
      <c r="I111" s="125"/>
      <c r="J111" s="125"/>
      <c r="K111" s="125"/>
      <c r="L111" s="125"/>
      <c r="M111" s="125"/>
      <c r="N111" s="125"/>
      <c r="O111" s="125"/>
      <c r="Q111" s="127"/>
      <c r="R111" s="127"/>
      <c r="S111" s="127"/>
      <c r="T111" s="127"/>
      <c r="U111" s="127"/>
      <c r="V111" s="127"/>
      <c r="W111" s="127"/>
      <c r="X111" s="127"/>
      <c r="Y111" s="127"/>
      <c r="Z111" s="127"/>
      <c r="AA111" s="127"/>
      <c r="AB111" s="127"/>
      <c r="AC111" s="127"/>
      <c r="AD111" s="127"/>
      <c r="AE111" s="127"/>
      <c r="AF111" s="127"/>
      <c r="AG111" s="127"/>
      <c r="AH111" s="127"/>
      <c r="AI111" s="127"/>
      <c r="AJ111" s="127"/>
    </row>
    <row r="112" spans="1:36">
      <c r="A112" s="125"/>
      <c r="B112" s="125"/>
      <c r="C112" s="125"/>
      <c r="D112" s="125"/>
      <c r="E112" s="125"/>
      <c r="F112" s="125"/>
      <c r="G112" s="125"/>
      <c r="H112" s="125"/>
      <c r="I112" s="125"/>
      <c r="J112" s="125"/>
      <c r="K112" s="125"/>
      <c r="L112" s="125"/>
      <c r="M112" s="125"/>
      <c r="N112" s="125"/>
      <c r="O112" s="125"/>
      <c r="Q112" s="127"/>
      <c r="R112" s="127"/>
      <c r="S112" s="127"/>
      <c r="T112" s="127"/>
      <c r="U112" s="127"/>
      <c r="V112" s="127"/>
      <c r="W112" s="127"/>
      <c r="X112" s="127"/>
      <c r="Y112" s="127"/>
      <c r="Z112" s="127"/>
      <c r="AA112" s="127"/>
      <c r="AB112" s="127"/>
      <c r="AC112" s="127"/>
      <c r="AD112" s="127"/>
      <c r="AE112" s="127"/>
      <c r="AF112" s="127"/>
      <c r="AG112" s="127"/>
      <c r="AH112" s="127"/>
      <c r="AI112" s="127"/>
      <c r="AJ112" s="127"/>
    </row>
    <row r="113" spans="1:36">
      <c r="A113" s="125"/>
      <c r="B113" s="125"/>
      <c r="C113" s="125"/>
      <c r="D113" s="125"/>
      <c r="E113" s="125"/>
      <c r="F113" s="125"/>
      <c r="G113" s="125"/>
      <c r="H113" s="125"/>
      <c r="I113" s="125"/>
      <c r="J113" s="125"/>
      <c r="K113" s="125"/>
      <c r="L113" s="125"/>
      <c r="M113" s="125"/>
      <c r="N113" s="125"/>
      <c r="O113" s="125"/>
      <c r="Q113" s="127"/>
      <c r="R113" s="127"/>
      <c r="S113" s="127"/>
      <c r="T113" s="127"/>
      <c r="U113" s="127"/>
      <c r="V113" s="127"/>
      <c r="W113" s="127"/>
      <c r="X113" s="127"/>
      <c r="Y113" s="127"/>
      <c r="Z113" s="127"/>
      <c r="AA113" s="127"/>
      <c r="AB113" s="127"/>
      <c r="AC113" s="127"/>
      <c r="AD113" s="127"/>
      <c r="AE113" s="127"/>
      <c r="AF113" s="127"/>
      <c r="AG113" s="127"/>
      <c r="AH113" s="127"/>
      <c r="AI113" s="127"/>
      <c r="AJ113" s="127"/>
    </row>
    <row r="114" spans="1:36">
      <c r="A114" s="125"/>
      <c r="B114" s="125"/>
      <c r="C114" s="125"/>
      <c r="D114" s="125"/>
      <c r="E114" s="125"/>
      <c r="F114" s="125"/>
      <c r="G114" s="125"/>
      <c r="H114" s="125"/>
      <c r="I114" s="125"/>
      <c r="J114" s="125"/>
      <c r="K114" s="125"/>
      <c r="L114" s="125"/>
      <c r="M114" s="125"/>
      <c r="N114" s="125"/>
      <c r="O114" s="125"/>
      <c r="Q114" s="127"/>
      <c r="R114" s="127"/>
      <c r="S114" s="127"/>
      <c r="T114" s="127"/>
      <c r="U114" s="127"/>
      <c r="V114" s="127"/>
      <c r="W114" s="127"/>
      <c r="X114" s="127"/>
      <c r="Y114" s="127"/>
      <c r="Z114" s="127"/>
      <c r="AA114" s="127"/>
      <c r="AB114" s="127"/>
      <c r="AC114" s="127"/>
      <c r="AD114" s="127"/>
      <c r="AE114" s="127"/>
      <c r="AF114" s="127"/>
      <c r="AG114" s="127"/>
      <c r="AH114" s="127"/>
      <c r="AI114" s="127"/>
      <c r="AJ114" s="127"/>
    </row>
    <row r="115" spans="1:36">
      <c r="A115" s="125"/>
      <c r="B115" s="125"/>
      <c r="C115" s="125"/>
      <c r="D115" s="125"/>
      <c r="E115" s="125"/>
      <c r="F115" s="125"/>
      <c r="G115" s="125"/>
      <c r="H115" s="125"/>
      <c r="I115" s="125"/>
      <c r="J115" s="125"/>
      <c r="K115" s="125"/>
      <c r="L115" s="125"/>
      <c r="M115" s="125"/>
      <c r="N115" s="125"/>
      <c r="O115" s="125"/>
      <c r="Q115" s="127"/>
      <c r="R115" s="127"/>
      <c r="S115" s="127"/>
      <c r="T115" s="127"/>
      <c r="U115" s="127"/>
      <c r="V115" s="127"/>
      <c r="W115" s="127"/>
      <c r="X115" s="127"/>
      <c r="Y115" s="127"/>
      <c r="Z115" s="127"/>
      <c r="AA115" s="127"/>
      <c r="AB115" s="127"/>
      <c r="AC115" s="127"/>
      <c r="AD115" s="127"/>
      <c r="AE115" s="127"/>
      <c r="AF115" s="127"/>
      <c r="AG115" s="127"/>
      <c r="AH115" s="127"/>
      <c r="AI115" s="127"/>
      <c r="AJ115" s="127"/>
    </row>
    <row r="116" spans="1:36">
      <c r="A116" s="125"/>
      <c r="B116" s="125"/>
      <c r="C116" s="125"/>
      <c r="D116" s="125"/>
      <c r="E116" s="125"/>
      <c r="F116" s="125"/>
      <c r="G116" s="125"/>
      <c r="H116" s="125"/>
      <c r="I116" s="125"/>
      <c r="J116" s="125"/>
      <c r="K116" s="125"/>
      <c r="L116" s="125"/>
      <c r="M116" s="125"/>
      <c r="N116" s="125"/>
      <c r="O116" s="125"/>
      <c r="Q116" s="127"/>
      <c r="R116" s="127"/>
      <c r="S116" s="127"/>
      <c r="T116" s="127"/>
      <c r="U116" s="127"/>
      <c r="V116" s="127"/>
      <c r="W116" s="127"/>
      <c r="X116" s="127"/>
      <c r="Y116" s="127"/>
      <c r="Z116" s="127"/>
      <c r="AA116" s="127"/>
      <c r="AB116" s="127"/>
      <c r="AC116" s="127"/>
      <c r="AD116" s="127"/>
      <c r="AE116" s="127"/>
      <c r="AF116" s="127"/>
      <c r="AG116" s="127"/>
      <c r="AH116" s="127"/>
      <c r="AI116" s="127"/>
      <c r="AJ116" s="127"/>
    </row>
    <row r="117" spans="1:36">
      <c r="A117" s="125"/>
      <c r="B117" s="125"/>
      <c r="C117" s="125"/>
      <c r="D117" s="125"/>
      <c r="E117" s="125"/>
      <c r="F117" s="125"/>
      <c r="G117" s="125"/>
      <c r="H117" s="125"/>
      <c r="I117" s="125"/>
      <c r="J117" s="125"/>
      <c r="K117" s="125"/>
      <c r="L117" s="125"/>
      <c r="M117" s="125"/>
      <c r="N117" s="125"/>
      <c r="O117" s="125"/>
      <c r="Q117" s="127"/>
      <c r="R117" s="127"/>
      <c r="S117" s="127"/>
      <c r="T117" s="127"/>
      <c r="U117" s="127"/>
      <c r="V117" s="127"/>
      <c r="W117" s="127"/>
      <c r="X117" s="127"/>
      <c r="Y117" s="127"/>
      <c r="Z117" s="127"/>
      <c r="AA117" s="127"/>
      <c r="AB117" s="127"/>
      <c r="AC117" s="127"/>
      <c r="AD117" s="127"/>
      <c r="AE117" s="127"/>
      <c r="AF117" s="127"/>
      <c r="AG117" s="127"/>
      <c r="AH117" s="127"/>
      <c r="AI117" s="127"/>
      <c r="AJ117" s="127"/>
    </row>
    <row r="118" spans="1:36">
      <c r="A118" s="125"/>
      <c r="B118" s="125"/>
      <c r="C118" s="125"/>
      <c r="D118" s="125"/>
      <c r="E118" s="125"/>
      <c r="F118" s="125"/>
      <c r="G118" s="125"/>
      <c r="H118" s="125"/>
      <c r="I118" s="125"/>
      <c r="J118" s="125"/>
      <c r="K118" s="125"/>
      <c r="L118" s="125"/>
      <c r="M118" s="125"/>
      <c r="N118" s="125"/>
      <c r="O118" s="125"/>
      <c r="Q118" s="127"/>
      <c r="R118" s="127"/>
      <c r="S118" s="127"/>
      <c r="T118" s="127"/>
      <c r="U118" s="127"/>
      <c r="V118" s="127"/>
      <c r="W118" s="127"/>
      <c r="X118" s="127"/>
      <c r="Y118" s="127"/>
      <c r="Z118" s="127"/>
      <c r="AA118" s="127"/>
      <c r="AB118" s="127"/>
      <c r="AC118" s="127"/>
      <c r="AD118" s="127"/>
      <c r="AE118" s="127"/>
      <c r="AF118" s="127"/>
      <c r="AG118" s="127"/>
      <c r="AH118" s="127"/>
      <c r="AI118" s="127"/>
      <c r="AJ118" s="127"/>
    </row>
    <row r="119" spans="1:36">
      <c r="A119" s="125"/>
      <c r="B119" s="125"/>
      <c r="C119" s="125"/>
      <c r="D119" s="125"/>
      <c r="E119" s="125"/>
      <c r="F119" s="125"/>
      <c r="G119" s="125"/>
      <c r="H119" s="125"/>
      <c r="I119" s="125"/>
      <c r="J119" s="125"/>
      <c r="K119" s="125"/>
      <c r="L119" s="125"/>
      <c r="M119" s="125"/>
      <c r="N119" s="125"/>
      <c r="O119" s="125"/>
      <c r="Q119" s="127"/>
      <c r="R119" s="127"/>
      <c r="S119" s="127"/>
      <c r="T119" s="127"/>
      <c r="U119" s="127"/>
      <c r="V119" s="127"/>
      <c r="W119" s="127"/>
      <c r="X119" s="127"/>
      <c r="Y119" s="127"/>
      <c r="Z119" s="127"/>
      <c r="AA119" s="127"/>
      <c r="AB119" s="127"/>
      <c r="AC119" s="127"/>
      <c r="AD119" s="127"/>
      <c r="AE119" s="127"/>
      <c r="AF119" s="127"/>
      <c r="AG119" s="127"/>
      <c r="AH119" s="127"/>
      <c r="AI119" s="127"/>
      <c r="AJ119" s="127"/>
    </row>
    <row r="120" spans="1:36">
      <c r="A120" s="125"/>
      <c r="B120" s="125"/>
      <c r="C120" s="125"/>
      <c r="D120" s="125"/>
      <c r="E120" s="125"/>
      <c r="F120" s="125"/>
      <c r="G120" s="125"/>
      <c r="H120" s="125"/>
      <c r="I120" s="125"/>
      <c r="J120" s="125"/>
      <c r="K120" s="125"/>
      <c r="L120" s="125"/>
      <c r="M120" s="125"/>
      <c r="N120" s="125"/>
      <c r="O120" s="125"/>
      <c r="Q120" s="127"/>
      <c r="R120" s="127"/>
      <c r="S120" s="127"/>
      <c r="T120" s="127"/>
      <c r="U120" s="127"/>
      <c r="V120" s="127"/>
      <c r="W120" s="127"/>
      <c r="X120" s="127"/>
      <c r="Y120" s="127"/>
      <c r="Z120" s="127"/>
      <c r="AA120" s="127"/>
      <c r="AB120" s="127"/>
      <c r="AC120" s="127"/>
      <c r="AD120" s="127"/>
      <c r="AE120" s="127"/>
      <c r="AF120" s="127"/>
      <c r="AG120" s="127"/>
      <c r="AH120" s="127"/>
      <c r="AI120" s="127"/>
      <c r="AJ120" s="127"/>
    </row>
    <row r="121" spans="1:36">
      <c r="A121" s="125"/>
      <c r="B121" s="125"/>
      <c r="C121" s="125"/>
      <c r="D121" s="125"/>
      <c r="E121" s="125"/>
      <c r="F121" s="125"/>
      <c r="G121" s="125"/>
      <c r="H121" s="125"/>
      <c r="I121" s="125"/>
      <c r="J121" s="125"/>
      <c r="K121" s="125"/>
      <c r="L121" s="125"/>
      <c r="M121" s="125"/>
      <c r="N121" s="125"/>
      <c r="O121" s="125"/>
      <c r="Q121" s="127"/>
      <c r="R121" s="127"/>
      <c r="S121" s="127"/>
      <c r="T121" s="127"/>
      <c r="U121" s="127"/>
      <c r="V121" s="127"/>
      <c r="W121" s="127"/>
      <c r="X121" s="127"/>
      <c r="Y121" s="127"/>
      <c r="Z121" s="127"/>
      <c r="AA121" s="127"/>
      <c r="AB121" s="127"/>
      <c r="AC121" s="127"/>
      <c r="AD121" s="127"/>
      <c r="AE121" s="127"/>
      <c r="AF121" s="127"/>
      <c r="AG121" s="127"/>
      <c r="AH121" s="127"/>
      <c r="AI121" s="127"/>
      <c r="AJ121" s="127"/>
    </row>
    <row r="122" spans="1:36">
      <c r="A122" s="125"/>
      <c r="B122" s="125"/>
      <c r="C122" s="125"/>
      <c r="D122" s="125"/>
      <c r="E122" s="125"/>
      <c r="F122" s="125"/>
      <c r="G122" s="125"/>
      <c r="H122" s="125"/>
      <c r="I122" s="125"/>
      <c r="J122" s="125"/>
      <c r="K122" s="125"/>
      <c r="L122" s="125"/>
      <c r="M122" s="125"/>
      <c r="N122" s="125"/>
      <c r="O122" s="125"/>
      <c r="Q122" s="127"/>
      <c r="R122" s="127"/>
      <c r="S122" s="127"/>
      <c r="T122" s="127"/>
      <c r="U122" s="127"/>
      <c r="V122" s="127"/>
      <c r="W122" s="127"/>
      <c r="X122" s="127"/>
      <c r="Y122" s="127"/>
      <c r="Z122" s="127"/>
      <c r="AA122" s="127"/>
      <c r="AB122" s="127"/>
      <c r="AC122" s="127"/>
      <c r="AD122" s="127"/>
      <c r="AE122" s="127"/>
      <c r="AF122" s="127"/>
      <c r="AG122" s="127"/>
      <c r="AH122" s="127"/>
      <c r="AI122" s="127"/>
      <c r="AJ122" s="127"/>
    </row>
    <row r="123" spans="1:36">
      <c r="A123" s="125"/>
      <c r="B123" s="125"/>
      <c r="C123" s="125"/>
      <c r="D123" s="125"/>
      <c r="E123" s="125"/>
      <c r="F123" s="125"/>
      <c r="G123" s="125"/>
      <c r="H123" s="125"/>
      <c r="I123" s="125"/>
      <c r="J123" s="125"/>
      <c r="K123" s="125"/>
      <c r="L123" s="125"/>
      <c r="M123" s="125"/>
      <c r="N123" s="125"/>
      <c r="O123" s="125"/>
      <c r="Q123" s="127"/>
      <c r="R123" s="127"/>
      <c r="S123" s="127"/>
      <c r="T123" s="127"/>
      <c r="U123" s="127"/>
      <c r="V123" s="127"/>
      <c r="W123" s="127"/>
      <c r="X123" s="127"/>
      <c r="Y123" s="127"/>
      <c r="Z123" s="127"/>
      <c r="AA123" s="127"/>
      <c r="AB123" s="127"/>
      <c r="AC123" s="127"/>
      <c r="AD123" s="127"/>
      <c r="AE123" s="127"/>
      <c r="AF123" s="127"/>
      <c r="AG123" s="127"/>
      <c r="AH123" s="127"/>
      <c r="AI123" s="127"/>
      <c r="AJ123" s="127"/>
    </row>
    <row r="124" spans="1:36">
      <c r="A124" s="125"/>
      <c r="B124" s="125"/>
      <c r="C124" s="125"/>
      <c r="D124" s="125"/>
      <c r="E124" s="125"/>
      <c r="F124" s="125"/>
      <c r="G124" s="125"/>
      <c r="H124" s="125"/>
      <c r="I124" s="125"/>
      <c r="J124" s="125"/>
      <c r="K124" s="125"/>
      <c r="L124" s="125"/>
      <c r="M124" s="125"/>
      <c r="N124" s="125"/>
      <c r="O124" s="125"/>
      <c r="Q124" s="127"/>
      <c r="R124" s="127"/>
      <c r="S124" s="127"/>
      <c r="T124" s="127"/>
      <c r="U124" s="127"/>
      <c r="V124" s="127"/>
      <c r="W124" s="127"/>
      <c r="X124" s="127"/>
      <c r="Y124" s="127"/>
      <c r="Z124" s="127"/>
      <c r="AA124" s="127"/>
      <c r="AB124" s="127"/>
      <c r="AC124" s="127"/>
      <c r="AD124" s="127"/>
      <c r="AE124" s="127"/>
      <c r="AF124" s="127"/>
      <c r="AG124" s="127"/>
      <c r="AH124" s="127"/>
      <c r="AI124" s="127"/>
      <c r="AJ124" s="127"/>
    </row>
    <row r="125" spans="1:36">
      <c r="A125" s="125"/>
      <c r="B125" s="125"/>
      <c r="C125" s="125"/>
      <c r="D125" s="125"/>
      <c r="E125" s="125"/>
      <c r="F125" s="125"/>
      <c r="G125" s="125"/>
      <c r="H125" s="125"/>
      <c r="I125" s="125"/>
      <c r="J125" s="125"/>
      <c r="K125" s="125"/>
      <c r="L125" s="125"/>
      <c r="M125" s="125"/>
      <c r="N125" s="125"/>
      <c r="O125" s="125"/>
      <c r="Q125" s="127"/>
      <c r="R125" s="127"/>
      <c r="S125" s="127"/>
      <c r="T125" s="127"/>
      <c r="U125" s="127"/>
      <c r="V125" s="127"/>
      <c r="W125" s="127"/>
      <c r="X125" s="127"/>
      <c r="Y125" s="127"/>
      <c r="Z125" s="127"/>
      <c r="AA125" s="127"/>
      <c r="AB125" s="127"/>
      <c r="AC125" s="127"/>
      <c r="AD125" s="127"/>
      <c r="AE125" s="127"/>
      <c r="AF125" s="127"/>
      <c r="AG125" s="127"/>
      <c r="AH125" s="127"/>
      <c r="AI125" s="127"/>
      <c r="AJ125" s="127"/>
    </row>
    <row r="126" spans="1:36">
      <c r="A126" s="125"/>
      <c r="B126" s="125"/>
      <c r="C126" s="125"/>
      <c r="D126" s="125"/>
      <c r="E126" s="125"/>
      <c r="F126" s="125"/>
      <c r="G126" s="125"/>
      <c r="H126" s="125"/>
      <c r="I126" s="125"/>
      <c r="J126" s="125"/>
      <c r="K126" s="125"/>
      <c r="L126" s="125"/>
      <c r="M126" s="125"/>
      <c r="N126" s="125"/>
      <c r="O126" s="125"/>
      <c r="Q126" s="127"/>
      <c r="R126" s="127"/>
      <c r="S126" s="127"/>
      <c r="T126" s="127"/>
      <c r="U126" s="127"/>
      <c r="V126" s="127"/>
      <c r="W126" s="127"/>
      <c r="X126" s="127"/>
      <c r="Y126" s="127"/>
      <c r="Z126" s="127"/>
      <c r="AA126" s="127"/>
      <c r="AB126" s="127"/>
      <c r="AC126" s="127"/>
      <c r="AD126" s="127"/>
      <c r="AE126" s="127"/>
      <c r="AF126" s="127"/>
      <c r="AG126" s="127"/>
      <c r="AH126" s="127"/>
      <c r="AI126" s="127"/>
      <c r="AJ126" s="127"/>
    </row>
    <row r="127" spans="1:36">
      <c r="A127" s="125"/>
      <c r="B127" s="125"/>
      <c r="C127" s="125"/>
      <c r="D127" s="125"/>
      <c r="E127" s="125"/>
      <c r="F127" s="125"/>
      <c r="G127" s="125"/>
      <c r="H127" s="125"/>
      <c r="I127" s="125"/>
      <c r="J127" s="125"/>
      <c r="K127" s="125"/>
      <c r="L127" s="125"/>
      <c r="M127" s="125"/>
      <c r="N127" s="125"/>
      <c r="O127" s="125"/>
      <c r="Q127" s="127"/>
      <c r="R127" s="127"/>
      <c r="S127" s="127"/>
      <c r="T127" s="127"/>
      <c r="U127" s="127"/>
      <c r="V127" s="127"/>
      <c r="W127" s="127"/>
      <c r="X127" s="127"/>
      <c r="Y127" s="127"/>
      <c r="Z127" s="127"/>
      <c r="AA127" s="127"/>
      <c r="AB127" s="127"/>
      <c r="AC127" s="127"/>
      <c r="AD127" s="127"/>
      <c r="AE127" s="127"/>
      <c r="AF127" s="127"/>
      <c r="AG127" s="127"/>
      <c r="AH127" s="127"/>
      <c r="AI127" s="127"/>
      <c r="AJ127" s="127"/>
    </row>
    <row r="128" spans="1:36">
      <c r="A128" s="125"/>
      <c r="B128" s="125"/>
      <c r="C128" s="125"/>
      <c r="D128" s="125"/>
      <c r="E128" s="125"/>
      <c r="F128" s="125"/>
      <c r="G128" s="125"/>
      <c r="H128" s="125"/>
      <c r="I128" s="125"/>
      <c r="J128" s="125"/>
      <c r="K128" s="125"/>
      <c r="L128" s="125"/>
      <c r="M128" s="125"/>
      <c r="N128" s="125"/>
      <c r="O128" s="125"/>
      <c r="Q128" s="127"/>
      <c r="R128" s="127"/>
      <c r="S128" s="127"/>
      <c r="T128" s="127"/>
      <c r="U128" s="127"/>
      <c r="V128" s="127"/>
      <c r="W128" s="127"/>
      <c r="X128" s="127"/>
      <c r="Y128" s="127"/>
      <c r="Z128" s="127"/>
      <c r="AA128" s="127"/>
      <c r="AB128" s="127"/>
      <c r="AC128" s="127"/>
      <c r="AD128" s="127"/>
      <c r="AE128" s="127"/>
      <c r="AF128" s="127"/>
      <c r="AG128" s="127"/>
      <c r="AH128" s="127"/>
      <c r="AI128" s="127"/>
      <c r="AJ128" s="127"/>
    </row>
    <row r="129" spans="1:36">
      <c r="A129" s="125"/>
      <c r="B129" s="125"/>
      <c r="C129" s="125"/>
      <c r="D129" s="125"/>
      <c r="E129" s="125"/>
      <c r="F129" s="125"/>
      <c r="G129" s="125"/>
      <c r="H129" s="125"/>
      <c r="I129" s="125"/>
      <c r="J129" s="125"/>
      <c r="K129" s="125"/>
      <c r="L129" s="125"/>
      <c r="M129" s="125"/>
      <c r="N129" s="125"/>
      <c r="O129" s="125"/>
      <c r="Q129" s="127"/>
      <c r="R129" s="127"/>
      <c r="S129" s="127"/>
      <c r="T129" s="127"/>
      <c r="U129" s="127"/>
      <c r="V129" s="127"/>
      <c r="W129" s="127"/>
      <c r="X129" s="127"/>
      <c r="Y129" s="127"/>
      <c r="Z129" s="127"/>
      <c r="AA129" s="127"/>
      <c r="AB129" s="127"/>
      <c r="AC129" s="127"/>
      <c r="AD129" s="127"/>
      <c r="AE129" s="127"/>
      <c r="AF129" s="127"/>
      <c r="AG129" s="127"/>
      <c r="AH129" s="127"/>
      <c r="AI129" s="127"/>
      <c r="AJ129" s="127"/>
    </row>
    <row r="130" spans="1:36">
      <c r="A130" s="125"/>
      <c r="B130" s="125"/>
      <c r="C130" s="125"/>
      <c r="D130" s="125"/>
      <c r="E130" s="125"/>
      <c r="F130" s="125"/>
      <c r="G130" s="125"/>
      <c r="H130" s="125"/>
      <c r="I130" s="125"/>
      <c r="J130" s="125"/>
      <c r="K130" s="125"/>
      <c r="L130" s="125"/>
      <c r="M130" s="125"/>
      <c r="N130" s="125"/>
      <c r="O130" s="125"/>
      <c r="Q130" s="127"/>
      <c r="R130" s="127"/>
      <c r="S130" s="127"/>
      <c r="T130" s="127"/>
      <c r="U130" s="127"/>
      <c r="V130" s="127"/>
      <c r="W130" s="127"/>
      <c r="X130" s="127"/>
      <c r="Y130" s="127"/>
      <c r="Z130" s="127"/>
      <c r="AA130" s="127"/>
      <c r="AB130" s="127"/>
      <c r="AC130" s="127"/>
      <c r="AD130" s="127"/>
      <c r="AE130" s="127"/>
      <c r="AF130" s="127"/>
      <c r="AG130" s="127"/>
      <c r="AH130" s="127"/>
      <c r="AI130" s="127"/>
      <c r="AJ130" s="127"/>
    </row>
    <row r="131" spans="1:36">
      <c r="A131" s="125"/>
      <c r="B131" s="125"/>
      <c r="C131" s="125"/>
      <c r="D131" s="125"/>
      <c r="E131" s="125"/>
      <c r="F131" s="125"/>
      <c r="G131" s="125"/>
      <c r="H131" s="125"/>
      <c r="I131" s="125"/>
      <c r="J131" s="125"/>
      <c r="K131" s="125"/>
      <c r="L131" s="125"/>
      <c r="M131" s="125"/>
      <c r="N131" s="125"/>
      <c r="O131" s="125"/>
      <c r="Q131" s="127"/>
      <c r="R131" s="127"/>
      <c r="S131" s="127"/>
      <c r="T131" s="127"/>
      <c r="U131" s="127"/>
      <c r="V131" s="127"/>
      <c r="W131" s="127"/>
      <c r="X131" s="127"/>
      <c r="Y131" s="127"/>
      <c r="Z131" s="127"/>
      <c r="AA131" s="127"/>
      <c r="AB131" s="127"/>
      <c r="AC131" s="127"/>
      <c r="AD131" s="127"/>
      <c r="AE131" s="127"/>
      <c r="AF131" s="127"/>
      <c r="AG131" s="127"/>
      <c r="AH131" s="127"/>
      <c r="AI131" s="127"/>
      <c r="AJ131" s="127"/>
    </row>
    <row r="132" spans="1:36">
      <c r="A132" s="125"/>
      <c r="B132" s="125"/>
      <c r="C132" s="125"/>
      <c r="D132" s="125"/>
      <c r="E132" s="125"/>
      <c r="F132" s="125"/>
      <c r="G132" s="125"/>
      <c r="H132" s="125"/>
      <c r="I132" s="125"/>
      <c r="J132" s="125"/>
      <c r="K132" s="125"/>
      <c r="L132" s="125"/>
      <c r="M132" s="125"/>
      <c r="N132" s="125"/>
      <c r="O132" s="125"/>
      <c r="Q132" s="127"/>
      <c r="R132" s="127"/>
      <c r="S132" s="127"/>
      <c r="T132" s="127"/>
      <c r="U132" s="127"/>
      <c r="V132" s="127"/>
      <c r="W132" s="127"/>
      <c r="X132" s="127"/>
      <c r="Y132" s="127"/>
      <c r="Z132" s="127"/>
      <c r="AA132" s="127"/>
      <c r="AB132" s="127"/>
      <c r="AC132" s="127"/>
      <c r="AD132" s="127"/>
      <c r="AE132" s="127"/>
      <c r="AF132" s="127"/>
      <c r="AG132" s="127"/>
      <c r="AH132" s="127"/>
      <c r="AI132" s="127"/>
      <c r="AJ132" s="127"/>
    </row>
    <row r="133" spans="1:36">
      <c r="A133" s="125"/>
      <c r="B133" s="125" t="s">
        <v>426</v>
      </c>
      <c r="C133" s="125">
        <v>0.38</v>
      </c>
      <c r="D133" s="125" t="s">
        <v>358</v>
      </c>
      <c r="E133" s="125"/>
      <c r="F133" s="125"/>
      <c r="G133" s="125"/>
      <c r="H133" s="125"/>
      <c r="I133" s="125"/>
      <c r="J133" s="125"/>
      <c r="K133" s="125"/>
      <c r="L133" s="125"/>
      <c r="M133" s="125"/>
      <c r="N133" s="125"/>
      <c r="O133" s="125"/>
      <c r="Q133" s="127"/>
      <c r="R133" s="127"/>
      <c r="S133" s="127"/>
      <c r="T133" s="127"/>
      <c r="U133" s="127"/>
      <c r="V133" s="127"/>
      <c r="W133" s="127"/>
      <c r="X133" s="127"/>
      <c r="Y133" s="127"/>
      <c r="Z133" s="127"/>
      <c r="AA133" s="127"/>
      <c r="AB133" s="127"/>
      <c r="AC133" s="127"/>
      <c r="AD133" s="127"/>
      <c r="AE133" s="127"/>
      <c r="AF133" s="127"/>
      <c r="AG133" s="127"/>
      <c r="AH133" s="127"/>
      <c r="AI133" s="127"/>
      <c r="AJ133" s="127"/>
    </row>
    <row r="134" spans="1:36">
      <c r="A134" s="125"/>
      <c r="B134" s="125"/>
      <c r="C134" s="125">
        <v>0.52</v>
      </c>
      <c r="D134" s="125" t="s">
        <v>358</v>
      </c>
      <c r="E134" s="125"/>
      <c r="F134" s="125"/>
      <c r="G134" s="125"/>
      <c r="H134" s="125"/>
      <c r="I134" s="125"/>
      <c r="J134" s="125"/>
      <c r="K134" s="125"/>
      <c r="L134" s="125"/>
      <c r="M134" s="125"/>
      <c r="N134" s="125"/>
      <c r="O134" s="125"/>
      <c r="Q134" s="127"/>
      <c r="R134" s="127"/>
      <c r="S134" s="127"/>
      <c r="T134" s="127"/>
      <c r="U134" s="127"/>
      <c r="V134" s="127"/>
      <c r="W134" s="127"/>
      <c r="X134" s="127"/>
      <c r="Y134" s="127"/>
      <c r="Z134" s="127"/>
      <c r="AA134" s="127"/>
      <c r="AB134" s="127"/>
      <c r="AC134" s="127"/>
      <c r="AD134" s="127"/>
      <c r="AE134" s="127"/>
      <c r="AF134" s="127"/>
      <c r="AG134" s="127"/>
      <c r="AH134" s="127"/>
      <c r="AI134" s="127"/>
      <c r="AJ134" s="127"/>
    </row>
    <row r="135" spans="1:36">
      <c r="A135" s="125"/>
      <c r="B135" s="125"/>
      <c r="C135" s="125">
        <v>0.42</v>
      </c>
      <c r="D135" s="125" t="s">
        <v>358</v>
      </c>
      <c r="E135" s="125"/>
      <c r="F135" s="125"/>
      <c r="G135" s="125"/>
      <c r="H135" s="125"/>
      <c r="I135" s="125"/>
      <c r="J135" s="125"/>
      <c r="K135" s="125"/>
      <c r="L135" s="125"/>
      <c r="M135" s="125"/>
      <c r="N135" s="125"/>
      <c r="O135" s="125"/>
      <c r="Q135" s="127"/>
      <c r="R135" s="127"/>
      <c r="S135" s="127"/>
      <c r="T135" s="127"/>
      <c r="U135" s="127"/>
      <c r="V135" s="127"/>
      <c r="W135" s="127"/>
      <c r="X135" s="127"/>
      <c r="Y135" s="127"/>
      <c r="Z135" s="127"/>
      <c r="AA135" s="127"/>
      <c r="AB135" s="127"/>
      <c r="AC135" s="127"/>
      <c r="AD135" s="127"/>
      <c r="AE135" s="127"/>
      <c r="AF135" s="127"/>
      <c r="AG135" s="127"/>
      <c r="AH135" s="127"/>
      <c r="AI135" s="127"/>
      <c r="AJ135" s="127"/>
    </row>
    <row r="136" spans="1:36">
      <c r="A136" s="125"/>
      <c r="B136" s="125"/>
      <c r="C136" s="125"/>
      <c r="D136" s="125"/>
      <c r="E136" s="125"/>
      <c r="F136" s="125"/>
      <c r="G136" s="125"/>
      <c r="H136" s="125"/>
      <c r="I136" s="125"/>
      <c r="J136" s="125"/>
      <c r="K136" s="125"/>
      <c r="L136" s="125"/>
      <c r="M136" s="125"/>
      <c r="N136" s="125"/>
      <c r="O136" s="125"/>
      <c r="Q136" s="127"/>
      <c r="R136" s="127"/>
      <c r="S136" s="127"/>
      <c r="T136" s="127"/>
      <c r="U136" s="127"/>
      <c r="V136" s="127"/>
      <c r="W136" s="127"/>
      <c r="X136" s="127"/>
      <c r="Y136" s="127"/>
      <c r="Z136" s="127"/>
      <c r="AA136" s="127"/>
      <c r="AB136" s="127"/>
      <c r="AC136" s="127"/>
      <c r="AD136" s="127"/>
      <c r="AE136" s="127"/>
      <c r="AF136" s="127"/>
      <c r="AG136" s="127"/>
      <c r="AH136" s="127"/>
      <c r="AI136" s="127"/>
      <c r="AJ136" s="127"/>
    </row>
    <row r="137" spans="1:36">
      <c r="A137" s="125"/>
      <c r="B137" s="125" t="s">
        <v>480</v>
      </c>
      <c r="C137" s="125">
        <f>AVERAGE(C133:C135)</f>
        <v>0.44</v>
      </c>
      <c r="D137" s="125" t="s">
        <v>358</v>
      </c>
      <c r="E137" s="125"/>
      <c r="F137" s="125"/>
      <c r="G137" s="125"/>
      <c r="H137" s="125"/>
      <c r="I137" s="125"/>
      <c r="J137" s="125"/>
      <c r="K137" s="125"/>
      <c r="L137" s="125"/>
      <c r="M137" s="125"/>
      <c r="N137" s="125"/>
      <c r="O137" s="125"/>
      <c r="Q137" s="127"/>
      <c r="R137" s="127"/>
      <c r="S137" s="127"/>
      <c r="T137" s="127"/>
      <c r="U137" s="127"/>
      <c r="V137" s="127"/>
      <c r="W137" s="127"/>
      <c r="X137" s="127"/>
      <c r="Y137" s="127"/>
      <c r="Z137" s="127"/>
      <c r="AA137" s="127"/>
      <c r="AB137" s="127"/>
      <c r="AC137" s="127"/>
      <c r="AD137" s="127"/>
      <c r="AE137" s="127"/>
      <c r="AF137" s="127"/>
      <c r="AG137" s="127"/>
      <c r="AH137" s="127"/>
      <c r="AI137" s="127"/>
      <c r="AJ137" s="127"/>
    </row>
    <row r="138" spans="1:36">
      <c r="A138" s="125"/>
      <c r="B138" s="125" t="s">
        <v>479</v>
      </c>
      <c r="C138" s="217">
        <v>0.7</v>
      </c>
      <c r="D138" s="125" t="s">
        <v>358</v>
      </c>
      <c r="E138" s="125"/>
      <c r="F138" s="125"/>
      <c r="G138" s="125"/>
      <c r="H138" s="125"/>
      <c r="I138" s="125"/>
      <c r="J138" s="125"/>
      <c r="K138" s="125"/>
      <c r="L138" s="125"/>
      <c r="M138" s="125"/>
      <c r="N138" s="125"/>
      <c r="O138" s="125"/>
      <c r="Q138" s="127"/>
      <c r="R138" s="127"/>
      <c r="S138" s="127"/>
      <c r="T138" s="127"/>
      <c r="U138" s="127"/>
      <c r="V138" s="127"/>
      <c r="W138" s="127"/>
      <c r="X138" s="127"/>
      <c r="Y138" s="127"/>
      <c r="Z138" s="127"/>
      <c r="AA138" s="127"/>
      <c r="AB138" s="127"/>
      <c r="AC138" s="127"/>
      <c r="AD138" s="127"/>
      <c r="AE138" s="127"/>
      <c r="AF138" s="127"/>
      <c r="AG138" s="127"/>
      <c r="AH138" s="127"/>
      <c r="AI138" s="127"/>
      <c r="AJ138" s="127"/>
    </row>
    <row r="139" spans="1:36">
      <c r="A139" s="125"/>
      <c r="B139" s="125"/>
      <c r="C139" s="125"/>
      <c r="D139" s="125"/>
      <c r="E139" s="125"/>
      <c r="F139" s="125"/>
      <c r="G139" s="125"/>
      <c r="H139" s="125"/>
      <c r="I139" s="125"/>
      <c r="J139" s="125"/>
      <c r="K139" s="125"/>
      <c r="L139" s="125"/>
      <c r="M139" s="125"/>
      <c r="N139" s="125"/>
      <c r="O139" s="125"/>
      <c r="Q139" s="127"/>
      <c r="R139" s="127"/>
      <c r="S139" s="127"/>
      <c r="T139" s="127"/>
      <c r="U139" s="127"/>
      <c r="V139" s="127"/>
      <c r="W139" s="127"/>
      <c r="X139" s="127"/>
      <c r="Y139" s="127"/>
      <c r="Z139" s="127"/>
      <c r="AA139" s="127"/>
      <c r="AB139" s="127"/>
      <c r="AC139" s="127"/>
      <c r="AD139" s="127"/>
      <c r="AE139" s="127"/>
      <c r="AF139" s="127"/>
      <c r="AG139" s="127"/>
      <c r="AH139" s="127"/>
      <c r="AI139" s="127"/>
      <c r="AJ139" s="127"/>
    </row>
    <row r="140" spans="1:36">
      <c r="A140" s="125"/>
      <c r="B140" s="125"/>
      <c r="C140" s="125"/>
      <c r="D140" s="125"/>
      <c r="E140" s="125"/>
      <c r="F140" s="125"/>
      <c r="G140" s="125"/>
      <c r="H140" s="125"/>
      <c r="I140" s="125"/>
      <c r="J140" s="125"/>
      <c r="K140" s="125"/>
      <c r="L140" s="125"/>
      <c r="M140" s="125"/>
      <c r="N140" s="125"/>
      <c r="O140" s="125"/>
      <c r="Q140" s="127"/>
      <c r="R140" s="127"/>
      <c r="S140" s="127"/>
      <c r="T140" s="127"/>
      <c r="U140" s="127"/>
      <c r="V140" s="127"/>
      <c r="W140" s="127"/>
      <c r="X140" s="127"/>
      <c r="Y140" s="127"/>
      <c r="Z140" s="127"/>
      <c r="AA140" s="127"/>
      <c r="AB140" s="127"/>
      <c r="AC140" s="127"/>
      <c r="AD140" s="127"/>
      <c r="AE140" s="127"/>
      <c r="AF140" s="127"/>
      <c r="AG140" s="127"/>
      <c r="AH140" s="127"/>
      <c r="AI140" s="127"/>
      <c r="AJ140" s="127"/>
    </row>
    <row r="141" spans="1:36">
      <c r="A141" s="125"/>
      <c r="B141" s="125"/>
      <c r="C141" s="125"/>
      <c r="D141" s="125"/>
      <c r="E141" s="125"/>
      <c r="F141" s="125"/>
      <c r="G141" s="125"/>
      <c r="H141" s="125"/>
      <c r="I141" s="125"/>
      <c r="J141" s="125"/>
      <c r="K141" s="125"/>
      <c r="L141" s="125"/>
      <c r="M141" s="125"/>
      <c r="N141" s="125"/>
      <c r="O141" s="125"/>
      <c r="Q141" s="127"/>
      <c r="R141" s="127"/>
      <c r="S141" s="127"/>
      <c r="T141" s="127"/>
      <c r="U141" s="127"/>
      <c r="V141" s="127"/>
      <c r="W141" s="127"/>
      <c r="X141" s="127"/>
      <c r="Y141" s="127"/>
      <c r="Z141" s="127"/>
      <c r="AA141" s="127"/>
      <c r="AB141" s="127"/>
      <c r="AC141" s="127"/>
      <c r="AD141" s="127"/>
      <c r="AE141" s="127"/>
      <c r="AF141" s="127"/>
      <c r="AG141" s="127"/>
      <c r="AH141" s="127"/>
      <c r="AI141" s="127"/>
      <c r="AJ141" s="127"/>
    </row>
    <row r="142" spans="1:36">
      <c r="A142" s="125"/>
      <c r="B142" s="125"/>
      <c r="C142" s="125"/>
      <c r="D142" s="125"/>
      <c r="E142" s="125"/>
      <c r="F142" s="125"/>
      <c r="G142" s="125"/>
      <c r="H142" s="125"/>
      <c r="I142" s="125"/>
      <c r="J142" s="125"/>
      <c r="K142" s="125"/>
      <c r="L142" s="125"/>
      <c r="M142" s="125"/>
      <c r="N142" s="125"/>
      <c r="O142" s="125"/>
      <c r="Q142" s="127"/>
      <c r="R142" s="127"/>
      <c r="S142" s="127"/>
      <c r="T142" s="127"/>
      <c r="U142" s="127"/>
      <c r="V142" s="127"/>
      <c r="W142" s="127"/>
      <c r="X142" s="127"/>
      <c r="Y142" s="127"/>
      <c r="Z142" s="127"/>
      <c r="AA142" s="127"/>
      <c r="AB142" s="127"/>
      <c r="AC142" s="127"/>
      <c r="AD142" s="127"/>
      <c r="AE142" s="127"/>
      <c r="AF142" s="127"/>
      <c r="AG142" s="127"/>
      <c r="AH142" s="127"/>
      <c r="AI142" s="127"/>
      <c r="AJ142" s="127"/>
    </row>
    <row r="143" spans="1:36">
      <c r="A143" s="125"/>
      <c r="B143" s="125"/>
      <c r="C143" s="125"/>
      <c r="D143" s="125"/>
      <c r="E143" s="125"/>
      <c r="F143" s="125"/>
      <c r="G143" s="125"/>
      <c r="H143" s="125"/>
      <c r="I143" s="125"/>
      <c r="J143" s="125"/>
      <c r="K143" s="125"/>
      <c r="L143" s="125"/>
      <c r="M143" s="125"/>
      <c r="N143" s="125"/>
      <c r="O143" s="125"/>
      <c r="Q143" s="127"/>
      <c r="R143" s="127"/>
      <c r="S143" s="127"/>
      <c r="T143" s="127"/>
      <c r="U143" s="127"/>
      <c r="V143" s="127"/>
      <c r="W143" s="127"/>
      <c r="X143" s="127"/>
      <c r="Y143" s="127"/>
      <c r="Z143" s="127"/>
      <c r="AA143" s="127"/>
      <c r="AB143" s="127"/>
      <c r="AC143" s="127"/>
      <c r="AD143" s="127"/>
      <c r="AE143" s="127"/>
      <c r="AF143" s="127"/>
      <c r="AG143" s="127"/>
      <c r="AH143" s="127"/>
      <c r="AI143" s="127"/>
      <c r="AJ143" s="127"/>
    </row>
    <row r="144" spans="1:36">
      <c r="A144" s="125"/>
      <c r="B144" s="125"/>
      <c r="C144" s="125"/>
      <c r="D144" s="125"/>
      <c r="E144" s="125"/>
      <c r="F144" s="125"/>
      <c r="G144" s="125"/>
      <c r="H144" s="125"/>
      <c r="I144" s="125"/>
      <c r="J144" s="125"/>
      <c r="K144" s="125"/>
      <c r="L144" s="125"/>
      <c r="M144" s="125"/>
      <c r="N144" s="125"/>
      <c r="O144" s="125"/>
      <c r="Q144" s="127"/>
      <c r="R144" s="127"/>
      <c r="S144" s="127"/>
      <c r="T144" s="127"/>
      <c r="U144" s="127"/>
      <c r="V144" s="127"/>
      <c r="W144" s="127"/>
      <c r="X144" s="127"/>
      <c r="Y144" s="127"/>
      <c r="Z144" s="127"/>
      <c r="AA144" s="127"/>
      <c r="AB144" s="127"/>
      <c r="AC144" s="127"/>
      <c r="AD144" s="127"/>
      <c r="AE144" s="127"/>
      <c r="AF144" s="127"/>
      <c r="AG144" s="127"/>
      <c r="AH144" s="127"/>
      <c r="AI144" s="127"/>
      <c r="AJ144" s="127"/>
    </row>
    <row r="145" spans="1:36">
      <c r="A145" s="125"/>
      <c r="B145" s="125"/>
      <c r="C145" s="125"/>
      <c r="D145" s="125"/>
      <c r="E145" s="125"/>
      <c r="F145" s="125"/>
      <c r="G145" s="125"/>
      <c r="H145" s="125"/>
      <c r="I145" s="125"/>
      <c r="J145" s="125"/>
      <c r="K145" s="125"/>
      <c r="L145" s="125"/>
      <c r="M145" s="125"/>
      <c r="N145" s="125"/>
      <c r="O145" s="125"/>
      <c r="Q145" s="127"/>
      <c r="R145" s="127"/>
      <c r="S145" s="127"/>
      <c r="T145" s="127"/>
      <c r="U145" s="127"/>
      <c r="V145" s="127"/>
      <c r="W145" s="127"/>
      <c r="X145" s="127"/>
      <c r="Y145" s="127"/>
      <c r="Z145" s="127"/>
      <c r="AA145" s="127"/>
      <c r="AB145" s="127"/>
      <c r="AC145" s="127"/>
      <c r="AD145" s="127"/>
      <c r="AE145" s="127"/>
      <c r="AF145" s="127"/>
      <c r="AG145" s="127"/>
      <c r="AH145" s="127"/>
      <c r="AI145" s="127"/>
      <c r="AJ145" s="127"/>
    </row>
    <row r="146" spans="1:36">
      <c r="A146" s="125"/>
      <c r="B146" s="125"/>
      <c r="C146" s="125"/>
      <c r="D146" s="125"/>
      <c r="E146" s="125"/>
      <c r="F146" s="125"/>
      <c r="G146" s="125"/>
      <c r="H146" s="125"/>
      <c r="I146" s="125"/>
      <c r="J146" s="125"/>
      <c r="K146" s="125"/>
      <c r="L146" s="125"/>
      <c r="M146" s="125"/>
      <c r="N146" s="125"/>
      <c r="O146" s="125"/>
      <c r="Q146" s="127"/>
      <c r="R146" s="127"/>
      <c r="S146" s="127"/>
      <c r="T146" s="127"/>
      <c r="U146" s="127"/>
      <c r="V146" s="127"/>
      <c r="W146" s="127"/>
      <c r="X146" s="127"/>
      <c r="Y146" s="127"/>
      <c r="Z146" s="127"/>
      <c r="AA146" s="127"/>
      <c r="AB146" s="127"/>
      <c r="AC146" s="127"/>
      <c r="AD146" s="127"/>
      <c r="AE146" s="127"/>
      <c r="AF146" s="127"/>
      <c r="AG146" s="127"/>
      <c r="AH146" s="127"/>
      <c r="AI146" s="127"/>
      <c r="AJ146" s="127"/>
    </row>
    <row r="147" spans="1:36">
      <c r="A147" s="125"/>
      <c r="B147" s="125"/>
      <c r="C147" s="125"/>
      <c r="D147" s="125"/>
      <c r="E147" s="125"/>
      <c r="F147" s="125"/>
      <c r="G147" s="125"/>
      <c r="H147" s="125"/>
      <c r="I147" s="125"/>
      <c r="J147" s="125"/>
      <c r="K147" s="125"/>
      <c r="L147" s="125"/>
      <c r="M147" s="125"/>
      <c r="N147" s="125"/>
      <c r="O147" s="125"/>
      <c r="Q147" s="127"/>
      <c r="R147" s="127"/>
      <c r="S147" s="127"/>
      <c r="T147" s="127"/>
      <c r="U147" s="127"/>
      <c r="V147" s="127"/>
      <c r="W147" s="127"/>
      <c r="X147" s="127"/>
      <c r="Y147" s="127"/>
      <c r="Z147" s="127"/>
      <c r="AA147" s="127"/>
      <c r="AB147" s="127"/>
      <c r="AC147" s="127"/>
      <c r="AD147" s="127"/>
      <c r="AE147" s="127"/>
      <c r="AF147" s="127"/>
      <c r="AG147" s="127"/>
      <c r="AH147" s="127"/>
      <c r="AI147" s="127"/>
      <c r="AJ147" s="127"/>
    </row>
    <row r="148" spans="1:36">
      <c r="A148" s="125"/>
      <c r="B148" s="125"/>
      <c r="C148" s="125"/>
      <c r="D148" s="125"/>
      <c r="E148" s="125"/>
      <c r="F148" s="125"/>
      <c r="G148" s="125"/>
      <c r="H148" s="125"/>
      <c r="I148" s="125"/>
      <c r="J148" s="125"/>
      <c r="K148" s="125"/>
      <c r="L148" s="125"/>
      <c r="M148" s="125"/>
      <c r="N148" s="125"/>
      <c r="O148" s="125"/>
      <c r="Q148" s="127"/>
      <c r="R148" s="127"/>
      <c r="S148" s="127"/>
      <c r="T148" s="127"/>
      <c r="U148" s="127"/>
      <c r="V148" s="127"/>
      <c r="W148" s="127"/>
      <c r="X148" s="127"/>
      <c r="Y148" s="127"/>
      <c r="Z148" s="127"/>
      <c r="AA148" s="127"/>
      <c r="AB148" s="127"/>
      <c r="AC148" s="127"/>
      <c r="AD148" s="127"/>
      <c r="AE148" s="127"/>
      <c r="AF148" s="127"/>
      <c r="AG148" s="127"/>
      <c r="AH148" s="127"/>
      <c r="AI148" s="127"/>
      <c r="AJ148" s="127"/>
    </row>
    <row r="149" spans="1:36" ht="13.5" thickBot="1">
      <c r="A149" s="125"/>
      <c r="B149" s="125"/>
      <c r="C149" s="125"/>
      <c r="D149" s="125"/>
      <c r="E149" s="125"/>
      <c r="F149" s="125"/>
      <c r="G149" s="125"/>
      <c r="H149" s="125"/>
      <c r="I149" s="125"/>
      <c r="J149" s="125"/>
      <c r="K149" s="125"/>
      <c r="L149" s="125"/>
      <c r="M149" s="125"/>
      <c r="N149" s="125"/>
      <c r="O149" s="125"/>
      <c r="Q149" s="127"/>
      <c r="R149" s="127"/>
      <c r="S149" s="127"/>
      <c r="T149" s="127"/>
      <c r="U149" s="127"/>
      <c r="V149" s="127"/>
      <c r="W149" s="127"/>
      <c r="X149" s="127"/>
      <c r="Y149" s="127"/>
      <c r="Z149" s="127"/>
      <c r="AA149" s="127"/>
      <c r="AB149" s="127"/>
      <c r="AC149" s="127"/>
      <c r="AD149" s="127"/>
      <c r="AE149" s="127"/>
      <c r="AF149" s="127"/>
      <c r="AG149" s="127"/>
      <c r="AH149" s="127"/>
      <c r="AI149" s="127"/>
      <c r="AJ149" s="127"/>
    </row>
    <row r="150" spans="1:36" ht="13.5" thickBot="1">
      <c r="A150" s="125"/>
      <c r="B150" s="141"/>
      <c r="C150" s="393" t="s">
        <v>258</v>
      </c>
      <c r="D150" s="393"/>
      <c r="E150" s="125"/>
      <c r="F150" s="125"/>
      <c r="G150" s="125"/>
      <c r="H150" s="125"/>
      <c r="I150" s="125"/>
      <c r="J150" s="125"/>
      <c r="K150" s="125"/>
      <c r="L150" s="125"/>
      <c r="M150" s="125"/>
      <c r="N150" s="125"/>
      <c r="O150" s="125"/>
      <c r="Q150" s="127"/>
      <c r="R150" s="127"/>
      <c r="S150" s="127"/>
      <c r="T150" s="127"/>
      <c r="U150" s="127"/>
      <c r="V150" s="127"/>
      <c r="W150" s="127"/>
      <c r="X150" s="127"/>
      <c r="Y150" s="127"/>
      <c r="Z150" s="127"/>
      <c r="AA150" s="127"/>
      <c r="AB150" s="127"/>
      <c r="AC150" s="127"/>
      <c r="AD150" s="127"/>
      <c r="AE150" s="127"/>
      <c r="AF150" s="127"/>
      <c r="AG150" s="127"/>
      <c r="AH150" s="127"/>
      <c r="AI150" s="127"/>
      <c r="AJ150" s="127"/>
    </row>
    <row r="151" spans="1:36" ht="25.5">
      <c r="A151" s="125"/>
      <c r="B151" s="143" t="s">
        <v>259</v>
      </c>
      <c r="C151" s="142" t="s">
        <v>253</v>
      </c>
      <c r="D151" s="142" t="s">
        <v>251</v>
      </c>
      <c r="E151" s="125"/>
      <c r="F151" s="125"/>
      <c r="G151" s="125"/>
      <c r="H151" s="125"/>
      <c r="I151" s="125"/>
      <c r="J151" s="125"/>
      <c r="K151" s="125"/>
      <c r="L151" s="125"/>
      <c r="M151" s="125"/>
      <c r="N151" s="125"/>
      <c r="O151" s="125"/>
      <c r="Q151" s="127"/>
      <c r="R151" s="127"/>
      <c r="S151" s="127"/>
      <c r="T151" s="127"/>
      <c r="U151" s="127"/>
      <c r="V151" s="127"/>
      <c r="W151" s="127"/>
      <c r="X151" s="127"/>
      <c r="Y151" s="127"/>
      <c r="Z151" s="127"/>
      <c r="AA151" s="127"/>
      <c r="AB151" s="127"/>
      <c r="AC151" s="127"/>
      <c r="AD151" s="127"/>
      <c r="AE151" s="127"/>
      <c r="AF151" s="127"/>
      <c r="AG151" s="127"/>
      <c r="AH151" s="127"/>
      <c r="AI151" s="127"/>
      <c r="AJ151" s="127"/>
    </row>
    <row r="152" spans="1:36">
      <c r="A152" s="125"/>
      <c r="B152" s="143" t="s">
        <v>260</v>
      </c>
      <c r="C152" s="144">
        <v>18.600000000000001</v>
      </c>
      <c r="D152" s="144">
        <v>31.4</v>
      </c>
      <c r="E152" s="125"/>
      <c r="F152" s="125"/>
      <c r="G152" s="125"/>
      <c r="H152" s="125"/>
      <c r="I152" s="125"/>
      <c r="J152" s="125"/>
      <c r="K152" s="125"/>
      <c r="L152" s="125"/>
      <c r="M152" s="125"/>
      <c r="N152" s="125"/>
      <c r="O152" s="125"/>
      <c r="Q152" s="127"/>
      <c r="R152" s="127"/>
      <c r="S152" s="127"/>
      <c r="T152" s="127"/>
      <c r="U152" s="127"/>
      <c r="V152" s="127"/>
      <c r="W152" s="127"/>
      <c r="X152" s="127"/>
      <c r="Y152" s="127"/>
      <c r="Z152" s="127"/>
      <c r="AA152" s="127"/>
      <c r="AB152" s="127"/>
      <c r="AC152" s="127"/>
      <c r="AD152" s="127"/>
      <c r="AE152" s="127"/>
      <c r="AF152" s="127"/>
      <c r="AG152" s="127"/>
      <c r="AH152" s="127"/>
      <c r="AI152" s="127"/>
      <c r="AJ152" s="127"/>
    </row>
    <row r="153" spans="1:36">
      <c r="A153" s="125"/>
      <c r="B153" s="143" t="s">
        <v>248</v>
      </c>
      <c r="C153" s="144">
        <v>17.399999999999999</v>
      </c>
      <c r="D153" s="144">
        <v>25.1</v>
      </c>
      <c r="E153" s="125"/>
      <c r="F153" s="125"/>
      <c r="G153" s="125"/>
      <c r="H153" s="125"/>
      <c r="I153" s="125"/>
      <c r="J153" s="125"/>
      <c r="K153" s="125"/>
      <c r="L153" s="125"/>
      <c r="M153" s="125"/>
      <c r="N153" s="125"/>
      <c r="O153" s="125"/>
      <c r="Q153" s="127"/>
      <c r="R153" s="127"/>
      <c r="S153" s="127"/>
      <c r="T153" s="127"/>
      <c r="U153" s="127"/>
      <c r="V153" s="127"/>
      <c r="W153" s="127"/>
      <c r="X153" s="127"/>
      <c r="Y153" s="127"/>
      <c r="Z153" s="127"/>
      <c r="AA153" s="127"/>
      <c r="AB153" s="127"/>
      <c r="AC153" s="127"/>
      <c r="AD153" s="127"/>
      <c r="AE153" s="127"/>
      <c r="AF153" s="127"/>
      <c r="AG153" s="127"/>
      <c r="AH153" s="127"/>
      <c r="AI153" s="127"/>
      <c r="AJ153" s="127"/>
    </row>
    <row r="154" spans="1:36">
      <c r="A154" s="125"/>
      <c r="B154" s="143" t="s">
        <v>250</v>
      </c>
      <c r="C154" s="144">
        <v>15.6</v>
      </c>
      <c r="D154" s="144" t="s">
        <v>252</v>
      </c>
      <c r="E154" s="125"/>
      <c r="F154" s="125"/>
      <c r="G154" s="125"/>
      <c r="H154" s="125"/>
      <c r="I154" s="125"/>
      <c r="J154" s="125"/>
      <c r="K154" s="125"/>
      <c r="L154" s="125"/>
      <c r="M154" s="125"/>
      <c r="N154" s="125"/>
      <c r="O154" s="125"/>
      <c r="Q154" s="127"/>
      <c r="R154" s="127"/>
      <c r="S154" s="127"/>
      <c r="T154" s="127"/>
      <c r="U154" s="127"/>
      <c r="V154" s="127"/>
      <c r="W154" s="127"/>
      <c r="X154" s="127"/>
      <c r="Y154" s="127"/>
      <c r="Z154" s="127"/>
      <c r="AA154" s="127"/>
      <c r="AB154" s="127"/>
      <c r="AC154" s="127"/>
      <c r="AD154" s="127"/>
      <c r="AE154" s="127"/>
      <c r="AF154" s="127"/>
      <c r="AG154" s="127"/>
      <c r="AH154" s="127"/>
      <c r="AI154" s="127"/>
      <c r="AJ154" s="127"/>
    </row>
    <row r="155" spans="1:36" ht="13.5" thickBot="1">
      <c r="A155" s="125"/>
      <c r="B155" s="145" t="s">
        <v>249</v>
      </c>
      <c r="C155" s="146">
        <v>16.399999999999999</v>
      </c>
      <c r="D155" s="146" t="s">
        <v>252</v>
      </c>
      <c r="E155" s="125"/>
      <c r="F155" s="125"/>
      <c r="G155" s="125"/>
      <c r="H155" s="125"/>
      <c r="I155" s="125"/>
      <c r="J155" s="125"/>
      <c r="K155" s="125"/>
      <c r="L155" s="125"/>
      <c r="M155" s="125"/>
      <c r="N155" s="125"/>
      <c r="O155" s="125"/>
      <c r="Q155" s="127"/>
      <c r="R155" s="127"/>
      <c r="S155" s="127"/>
      <c r="T155" s="127"/>
      <c r="U155" s="127"/>
      <c r="V155" s="127"/>
      <c r="W155" s="127"/>
      <c r="X155" s="127"/>
      <c r="Y155" s="127"/>
      <c r="Z155" s="127"/>
      <c r="AA155" s="127"/>
      <c r="AB155" s="127"/>
      <c r="AC155" s="127"/>
      <c r="AD155" s="127"/>
      <c r="AE155" s="127"/>
      <c r="AF155" s="127"/>
      <c r="AG155" s="127"/>
      <c r="AH155" s="127"/>
      <c r="AI155" s="127"/>
      <c r="AJ155" s="127"/>
    </row>
    <row r="156" spans="1:36">
      <c r="A156" s="125"/>
      <c r="B156" s="125"/>
      <c r="C156" s="125"/>
      <c r="D156" s="125"/>
      <c r="E156" s="125"/>
      <c r="F156" s="125"/>
      <c r="G156" s="125"/>
      <c r="H156" s="125"/>
      <c r="I156" s="125"/>
      <c r="J156" s="125"/>
      <c r="K156" s="125"/>
      <c r="L156" s="125"/>
      <c r="M156" s="125"/>
      <c r="N156" s="125"/>
      <c r="O156" s="125"/>
      <c r="Q156" s="127"/>
      <c r="R156" s="127"/>
      <c r="S156" s="127"/>
      <c r="T156" s="127"/>
      <c r="U156" s="127"/>
      <c r="V156" s="127"/>
      <c r="W156" s="127"/>
      <c r="X156" s="127"/>
      <c r="Y156" s="127"/>
      <c r="Z156" s="127"/>
      <c r="AA156" s="127"/>
      <c r="AB156" s="127"/>
      <c r="AC156" s="127"/>
      <c r="AD156" s="127"/>
      <c r="AE156" s="127"/>
      <c r="AF156" s="127"/>
      <c r="AG156" s="127"/>
      <c r="AH156" s="127"/>
      <c r="AI156" s="127"/>
      <c r="AJ156" s="127"/>
    </row>
    <row r="157" spans="1:36">
      <c r="A157" s="125"/>
      <c r="B157" s="125"/>
      <c r="C157" s="125"/>
      <c r="D157" s="125"/>
      <c r="E157" s="125"/>
      <c r="F157" s="125"/>
      <c r="G157" s="125"/>
      <c r="H157" s="125"/>
      <c r="I157" s="125"/>
      <c r="J157" s="125"/>
      <c r="K157" s="125"/>
      <c r="L157" s="125"/>
      <c r="M157" s="125"/>
      <c r="N157" s="125"/>
      <c r="O157" s="125"/>
      <c r="Q157" s="127"/>
      <c r="R157" s="127"/>
      <c r="S157" s="127"/>
      <c r="T157" s="127"/>
      <c r="U157" s="127"/>
      <c r="V157" s="127"/>
      <c r="W157" s="127"/>
      <c r="X157" s="127"/>
      <c r="Y157" s="127"/>
      <c r="Z157" s="127"/>
      <c r="AA157" s="127"/>
      <c r="AB157" s="127"/>
      <c r="AC157" s="127"/>
      <c r="AD157" s="127"/>
      <c r="AE157" s="127"/>
      <c r="AF157" s="127"/>
      <c r="AG157" s="127"/>
      <c r="AH157" s="127"/>
      <c r="AI157" s="127"/>
      <c r="AJ157" s="127"/>
    </row>
    <row r="158" spans="1:36">
      <c r="A158" s="125"/>
      <c r="B158" s="125"/>
      <c r="C158" s="125"/>
      <c r="D158" s="125"/>
      <c r="E158" s="125"/>
      <c r="F158" s="125"/>
      <c r="G158" s="125"/>
      <c r="H158" s="125"/>
      <c r="I158" s="125"/>
      <c r="J158" s="125"/>
      <c r="K158" s="125"/>
      <c r="L158" s="125"/>
      <c r="M158" s="125"/>
      <c r="N158" s="125"/>
      <c r="O158" s="125"/>
      <c r="Q158" s="127"/>
      <c r="R158" s="127"/>
      <c r="S158" s="127"/>
      <c r="T158" s="127"/>
      <c r="U158" s="127"/>
      <c r="V158" s="127"/>
      <c r="W158" s="127"/>
      <c r="X158" s="127"/>
      <c r="Y158" s="127"/>
      <c r="Z158" s="127"/>
      <c r="AA158" s="127"/>
      <c r="AB158" s="127"/>
      <c r="AC158" s="127"/>
      <c r="AD158" s="127"/>
      <c r="AE158" s="127"/>
      <c r="AF158" s="127"/>
      <c r="AG158" s="127"/>
      <c r="AH158" s="127"/>
      <c r="AI158" s="127"/>
      <c r="AJ158" s="127"/>
    </row>
    <row r="159" spans="1:36">
      <c r="A159" s="125"/>
      <c r="B159" s="125"/>
      <c r="C159" s="125"/>
      <c r="D159" s="125"/>
      <c r="E159" s="125"/>
      <c r="F159" s="125"/>
      <c r="G159" s="125"/>
      <c r="H159" s="125"/>
      <c r="I159" s="125"/>
      <c r="J159" s="125"/>
      <c r="K159" s="125"/>
      <c r="L159" s="125"/>
      <c r="M159" s="125"/>
      <c r="N159" s="125"/>
      <c r="O159" s="125"/>
      <c r="Q159" s="127"/>
      <c r="R159" s="127"/>
      <c r="S159" s="127"/>
      <c r="T159" s="127"/>
      <c r="U159" s="127"/>
      <c r="V159" s="127"/>
      <c r="W159" s="127"/>
      <c r="X159" s="127"/>
      <c r="Y159" s="127"/>
      <c r="Z159" s="127"/>
      <c r="AA159" s="127"/>
      <c r="AB159" s="127"/>
      <c r="AC159" s="127"/>
      <c r="AD159" s="127"/>
      <c r="AE159" s="127"/>
      <c r="AF159" s="127"/>
      <c r="AG159" s="127"/>
      <c r="AH159" s="127"/>
      <c r="AI159" s="127"/>
      <c r="AJ159" s="127"/>
    </row>
    <row r="160" spans="1:36">
      <c r="A160" s="125"/>
      <c r="B160" s="125"/>
      <c r="C160" s="125"/>
      <c r="D160" s="125"/>
      <c r="E160" s="125"/>
      <c r="F160" s="125"/>
      <c r="G160" s="125"/>
      <c r="H160" s="125"/>
      <c r="I160" s="125"/>
      <c r="J160" s="125"/>
      <c r="K160" s="125"/>
      <c r="L160" s="125"/>
      <c r="M160" s="125"/>
      <c r="N160" s="125"/>
      <c r="O160" s="125"/>
      <c r="Q160" s="127"/>
      <c r="R160" s="127"/>
      <c r="S160" s="127"/>
      <c r="T160" s="127"/>
      <c r="U160" s="127"/>
      <c r="V160" s="127"/>
      <c r="W160" s="127"/>
      <c r="X160" s="127"/>
      <c r="Y160" s="127"/>
      <c r="Z160" s="127"/>
      <c r="AA160" s="127"/>
      <c r="AB160" s="127"/>
      <c r="AC160" s="127"/>
      <c r="AD160" s="127"/>
      <c r="AE160" s="127"/>
      <c r="AF160" s="127"/>
      <c r="AG160" s="127"/>
      <c r="AH160" s="127"/>
      <c r="AI160" s="127"/>
      <c r="AJ160" s="127"/>
    </row>
    <row r="161" spans="1:36">
      <c r="A161" s="125"/>
      <c r="B161" s="125"/>
      <c r="C161" s="125"/>
      <c r="D161" s="125"/>
      <c r="E161" s="125"/>
      <c r="F161" s="125"/>
      <c r="G161" s="125"/>
      <c r="H161" s="125"/>
      <c r="I161" s="125"/>
      <c r="J161" s="125"/>
      <c r="K161" s="125"/>
      <c r="L161" s="125"/>
      <c r="M161" s="125"/>
      <c r="N161" s="125"/>
      <c r="O161" s="125"/>
      <c r="Q161" s="127"/>
      <c r="R161" s="127"/>
      <c r="S161" s="127"/>
      <c r="T161" s="127"/>
      <c r="U161" s="127"/>
      <c r="V161" s="127"/>
      <c r="W161" s="127"/>
      <c r="X161" s="127"/>
      <c r="Y161" s="127"/>
      <c r="Z161" s="127"/>
      <c r="AA161" s="127"/>
      <c r="AB161" s="127"/>
      <c r="AC161" s="127"/>
      <c r="AD161" s="127"/>
      <c r="AE161" s="127"/>
      <c r="AF161" s="127"/>
      <c r="AG161" s="127"/>
      <c r="AH161" s="127"/>
      <c r="AI161" s="127"/>
      <c r="AJ161" s="127"/>
    </row>
    <row r="162" spans="1:36">
      <c r="A162" s="125"/>
      <c r="B162" s="125"/>
      <c r="C162" s="125"/>
      <c r="D162" s="125"/>
      <c r="E162" s="125"/>
      <c r="F162" s="125"/>
      <c r="G162" s="125"/>
      <c r="H162" s="125"/>
      <c r="I162" s="125"/>
      <c r="J162" s="125"/>
      <c r="K162" s="125"/>
      <c r="L162" s="125"/>
      <c r="M162" s="125"/>
      <c r="N162" s="125"/>
      <c r="O162" s="125"/>
      <c r="Q162" s="127"/>
      <c r="R162" s="127"/>
      <c r="S162" s="127"/>
      <c r="T162" s="127"/>
      <c r="U162" s="127"/>
      <c r="V162" s="127"/>
      <c r="W162" s="127"/>
      <c r="X162" s="127"/>
      <c r="Y162" s="127"/>
      <c r="Z162" s="127"/>
      <c r="AA162" s="127"/>
      <c r="AB162" s="127"/>
      <c r="AC162" s="127"/>
      <c r="AD162" s="127"/>
      <c r="AE162" s="127"/>
      <c r="AF162" s="127"/>
      <c r="AG162" s="127"/>
      <c r="AH162" s="127"/>
      <c r="AI162" s="127"/>
      <c r="AJ162" s="127"/>
    </row>
    <row r="163" spans="1:36">
      <c r="A163" s="125"/>
      <c r="B163" s="125"/>
      <c r="C163" s="125"/>
      <c r="D163" s="125"/>
      <c r="E163" s="125"/>
      <c r="F163" s="125"/>
      <c r="G163" s="125"/>
      <c r="H163" s="125"/>
      <c r="I163" s="125"/>
      <c r="J163" s="125"/>
      <c r="K163" s="125"/>
      <c r="L163" s="125"/>
      <c r="M163" s="125"/>
      <c r="N163" s="125"/>
      <c r="O163" s="125"/>
      <c r="Q163" s="127"/>
      <c r="R163" s="127"/>
      <c r="S163" s="127"/>
      <c r="T163" s="127"/>
      <c r="U163" s="127"/>
      <c r="V163" s="127"/>
      <c r="W163" s="127"/>
      <c r="X163" s="127"/>
      <c r="Y163" s="127"/>
      <c r="Z163" s="127"/>
      <c r="AA163" s="127"/>
      <c r="AB163" s="127"/>
      <c r="AC163" s="127"/>
      <c r="AD163" s="127"/>
      <c r="AE163" s="127"/>
      <c r="AF163" s="127"/>
      <c r="AG163" s="127"/>
      <c r="AH163" s="127"/>
      <c r="AI163" s="127"/>
      <c r="AJ163" s="127"/>
    </row>
    <row r="164" spans="1:36">
      <c r="A164" s="125"/>
      <c r="B164" s="125"/>
      <c r="C164" s="125"/>
      <c r="D164" s="125"/>
      <c r="E164" s="125"/>
      <c r="F164" s="125"/>
      <c r="G164" s="125"/>
      <c r="H164" s="125"/>
      <c r="I164" s="125"/>
      <c r="J164" s="125"/>
      <c r="K164" s="125"/>
      <c r="L164" s="125"/>
      <c r="M164" s="125"/>
      <c r="N164" s="125"/>
      <c r="O164" s="125"/>
      <c r="Q164" s="127"/>
      <c r="R164" s="127"/>
      <c r="S164" s="127"/>
      <c r="T164" s="127"/>
      <c r="U164" s="127"/>
      <c r="V164" s="127"/>
      <c r="W164" s="127"/>
      <c r="X164" s="127"/>
      <c r="Y164" s="127"/>
      <c r="Z164" s="127"/>
      <c r="AA164" s="127"/>
      <c r="AB164" s="127"/>
      <c r="AC164" s="127"/>
      <c r="AD164" s="127"/>
      <c r="AE164" s="127"/>
      <c r="AF164" s="127"/>
      <c r="AG164" s="127"/>
      <c r="AH164" s="127"/>
      <c r="AI164" s="127"/>
      <c r="AJ164" s="127"/>
    </row>
    <row r="165" spans="1:36">
      <c r="A165" s="125"/>
      <c r="B165" s="125"/>
      <c r="C165" s="125"/>
      <c r="D165" s="125"/>
      <c r="E165" s="125"/>
      <c r="F165" s="125"/>
      <c r="G165" s="125"/>
      <c r="H165" s="125"/>
      <c r="I165" s="125"/>
      <c r="J165" s="125"/>
      <c r="K165" s="125"/>
      <c r="L165" s="125"/>
      <c r="M165" s="125"/>
      <c r="N165" s="125"/>
      <c r="O165" s="125"/>
      <c r="Q165" s="127"/>
      <c r="R165" s="127"/>
      <c r="S165" s="127"/>
      <c r="T165" s="127"/>
      <c r="U165" s="127"/>
      <c r="V165" s="127"/>
      <c r="W165" s="127"/>
      <c r="X165" s="127"/>
      <c r="Y165" s="127"/>
      <c r="Z165" s="127"/>
      <c r="AA165" s="127"/>
      <c r="AB165" s="127"/>
      <c r="AC165" s="127"/>
      <c r="AD165" s="127"/>
      <c r="AE165" s="127"/>
      <c r="AF165" s="127"/>
      <c r="AG165" s="127"/>
      <c r="AH165" s="127"/>
      <c r="AI165" s="127"/>
      <c r="AJ165" s="127"/>
    </row>
    <row r="166" spans="1:36">
      <c r="A166" s="125"/>
      <c r="B166" s="125"/>
      <c r="C166" s="125"/>
      <c r="D166" s="125"/>
      <c r="E166" s="125"/>
      <c r="F166" s="125"/>
      <c r="G166" s="125"/>
      <c r="H166" s="125"/>
      <c r="I166" s="125"/>
      <c r="J166" s="125"/>
      <c r="K166" s="125"/>
      <c r="L166" s="125"/>
      <c r="M166" s="125"/>
      <c r="N166" s="125"/>
      <c r="O166" s="125"/>
      <c r="Q166" s="127"/>
      <c r="R166" s="127"/>
      <c r="S166" s="127"/>
      <c r="T166" s="127"/>
      <c r="U166" s="127"/>
      <c r="V166" s="127"/>
      <c r="W166" s="127"/>
      <c r="X166" s="127"/>
      <c r="Y166" s="127"/>
      <c r="Z166" s="127"/>
      <c r="AA166" s="127"/>
      <c r="AB166" s="127"/>
      <c r="AC166" s="127"/>
      <c r="AD166" s="127"/>
      <c r="AE166" s="127"/>
      <c r="AF166" s="127"/>
      <c r="AG166" s="127"/>
      <c r="AH166" s="127"/>
      <c r="AI166" s="127"/>
      <c r="AJ166" s="127"/>
    </row>
    <row r="167" spans="1:36">
      <c r="A167" s="125"/>
      <c r="B167" s="125"/>
      <c r="C167" s="125"/>
      <c r="D167" s="125"/>
      <c r="E167" s="125"/>
      <c r="F167" s="125"/>
      <c r="G167" s="125"/>
      <c r="H167" s="125"/>
      <c r="I167" s="125"/>
      <c r="J167" s="125"/>
      <c r="K167" s="125"/>
      <c r="L167" s="125"/>
      <c r="M167" s="125"/>
      <c r="N167" s="125"/>
      <c r="O167" s="125"/>
      <c r="Q167" s="127"/>
      <c r="R167" s="127"/>
      <c r="S167" s="127"/>
      <c r="T167" s="127"/>
      <c r="U167" s="127"/>
      <c r="V167" s="127"/>
      <c r="W167" s="127"/>
      <c r="X167" s="127"/>
      <c r="Y167" s="127"/>
      <c r="Z167" s="127"/>
      <c r="AA167" s="127"/>
      <c r="AB167" s="127"/>
      <c r="AC167" s="127"/>
      <c r="AD167" s="127"/>
      <c r="AE167" s="127"/>
      <c r="AF167" s="127"/>
      <c r="AG167" s="127"/>
      <c r="AH167" s="127"/>
      <c r="AI167" s="127"/>
      <c r="AJ167" s="127"/>
    </row>
    <row r="168" spans="1:36">
      <c r="A168" s="125"/>
      <c r="B168" s="125"/>
      <c r="C168" s="125"/>
      <c r="D168" s="125"/>
      <c r="E168" s="125"/>
      <c r="F168" s="125"/>
      <c r="G168" s="125"/>
      <c r="H168" s="125"/>
      <c r="I168" s="125"/>
      <c r="J168" s="125"/>
      <c r="K168" s="125"/>
      <c r="L168" s="125"/>
      <c r="M168" s="125"/>
      <c r="N168" s="125"/>
      <c r="O168" s="125"/>
      <c r="Q168" s="127"/>
      <c r="R168" s="127"/>
      <c r="S168" s="127"/>
      <c r="T168" s="127"/>
      <c r="U168" s="127"/>
      <c r="V168" s="127"/>
      <c r="W168" s="127"/>
      <c r="X168" s="127"/>
      <c r="Y168" s="127"/>
      <c r="Z168" s="127"/>
      <c r="AA168" s="127"/>
      <c r="AB168" s="127"/>
      <c r="AC168" s="127"/>
      <c r="AD168" s="127"/>
      <c r="AE168" s="127"/>
      <c r="AF168" s="127"/>
      <c r="AG168" s="127"/>
      <c r="AH168" s="127"/>
      <c r="AI168" s="127"/>
      <c r="AJ168" s="127"/>
    </row>
    <row r="169" spans="1:36">
      <c r="A169" s="125"/>
      <c r="B169" s="125"/>
      <c r="C169" s="125"/>
      <c r="D169" s="125"/>
      <c r="E169" s="125"/>
      <c r="F169" s="125"/>
      <c r="G169" s="125"/>
      <c r="H169" s="125"/>
      <c r="I169" s="125"/>
      <c r="J169" s="125"/>
      <c r="K169" s="125"/>
      <c r="L169" s="125"/>
      <c r="M169" s="125"/>
      <c r="N169" s="125"/>
      <c r="O169" s="125"/>
      <c r="Q169" s="127"/>
      <c r="R169" s="127"/>
      <c r="S169" s="127"/>
      <c r="T169" s="127"/>
      <c r="U169" s="127"/>
      <c r="V169" s="127"/>
      <c r="W169" s="127"/>
      <c r="X169" s="127"/>
      <c r="Y169" s="127"/>
      <c r="Z169" s="127"/>
      <c r="AA169" s="127"/>
      <c r="AB169" s="127"/>
      <c r="AC169" s="127"/>
      <c r="AD169" s="127"/>
      <c r="AE169" s="127"/>
      <c r="AF169" s="127"/>
      <c r="AG169" s="127"/>
      <c r="AH169" s="127"/>
      <c r="AI169" s="127"/>
      <c r="AJ169" s="127"/>
    </row>
    <row r="170" spans="1:36">
      <c r="A170" s="125"/>
      <c r="B170" s="125"/>
      <c r="C170" s="125"/>
      <c r="D170" s="125"/>
      <c r="E170" s="125"/>
      <c r="F170" s="125"/>
      <c r="G170" s="125"/>
      <c r="H170" s="125"/>
      <c r="I170" s="125"/>
      <c r="J170" s="125"/>
      <c r="K170" s="125"/>
      <c r="L170" s="125"/>
      <c r="M170" s="125"/>
      <c r="N170" s="125"/>
      <c r="O170" s="125"/>
      <c r="Q170" s="127"/>
      <c r="R170" s="127"/>
      <c r="S170" s="127"/>
      <c r="T170" s="127"/>
      <c r="U170" s="127"/>
      <c r="V170" s="127"/>
      <c r="W170" s="127"/>
      <c r="X170" s="127"/>
      <c r="Y170" s="127"/>
      <c r="Z170" s="127"/>
      <c r="AA170" s="127"/>
      <c r="AB170" s="127"/>
      <c r="AC170" s="127"/>
      <c r="AD170" s="127"/>
      <c r="AE170" s="127"/>
      <c r="AF170" s="127"/>
      <c r="AG170" s="127"/>
      <c r="AH170" s="127"/>
      <c r="AI170" s="127"/>
      <c r="AJ170" s="127"/>
    </row>
    <row r="171" spans="1:36">
      <c r="A171" s="125"/>
      <c r="B171" s="125"/>
      <c r="C171" s="125"/>
      <c r="D171" s="125"/>
      <c r="E171" s="125"/>
      <c r="F171" s="125"/>
      <c r="G171" s="125"/>
      <c r="H171" s="125"/>
      <c r="I171" s="125"/>
      <c r="J171" s="125"/>
      <c r="K171" s="125"/>
      <c r="L171" s="125"/>
      <c r="M171" s="125"/>
      <c r="N171" s="125"/>
      <c r="O171" s="125"/>
      <c r="Q171" s="127"/>
      <c r="R171" s="127"/>
      <c r="S171" s="127"/>
      <c r="T171" s="127"/>
      <c r="U171" s="127"/>
      <c r="V171" s="127"/>
      <c r="W171" s="127"/>
      <c r="X171" s="127"/>
      <c r="Y171" s="127"/>
      <c r="Z171" s="127"/>
      <c r="AA171" s="127"/>
      <c r="AB171" s="127"/>
      <c r="AC171" s="127"/>
      <c r="AD171" s="127"/>
      <c r="AE171" s="127"/>
      <c r="AF171" s="127"/>
      <c r="AG171" s="127"/>
      <c r="AH171" s="127"/>
      <c r="AI171" s="127"/>
      <c r="AJ171" s="127"/>
    </row>
    <row r="172" spans="1:36">
      <c r="A172" s="125"/>
      <c r="B172" s="125"/>
      <c r="C172" s="125"/>
      <c r="D172" s="125"/>
      <c r="E172" s="125"/>
      <c r="F172" s="125"/>
      <c r="G172" s="125"/>
      <c r="H172" s="125"/>
      <c r="I172" s="125"/>
      <c r="J172" s="125"/>
      <c r="K172" s="125"/>
      <c r="L172" s="125"/>
      <c r="M172" s="125"/>
      <c r="N172" s="125"/>
      <c r="O172" s="125"/>
      <c r="Q172" s="127"/>
      <c r="R172" s="127"/>
      <c r="S172" s="127"/>
      <c r="T172" s="127"/>
      <c r="U172" s="127"/>
      <c r="V172" s="127"/>
      <c r="W172" s="127"/>
      <c r="X172" s="127"/>
      <c r="Y172" s="127"/>
      <c r="Z172" s="127"/>
      <c r="AA172" s="127"/>
      <c r="AB172" s="127"/>
      <c r="AC172" s="127"/>
      <c r="AD172" s="127"/>
      <c r="AE172" s="127"/>
      <c r="AF172" s="127"/>
      <c r="AG172" s="127"/>
      <c r="AH172" s="127"/>
      <c r="AI172" s="127"/>
      <c r="AJ172" s="127"/>
    </row>
    <row r="173" spans="1:36">
      <c r="A173" s="125"/>
      <c r="B173" s="125"/>
      <c r="C173" s="125"/>
      <c r="D173" s="125"/>
      <c r="E173" s="125"/>
      <c r="F173" s="125"/>
      <c r="G173" s="125"/>
      <c r="H173" s="125"/>
      <c r="I173" s="125"/>
      <c r="J173" s="125"/>
      <c r="K173" s="125"/>
      <c r="L173" s="125"/>
      <c r="M173" s="125"/>
      <c r="N173" s="125"/>
      <c r="O173" s="125"/>
      <c r="Q173" s="127"/>
      <c r="R173" s="127"/>
      <c r="S173" s="127"/>
      <c r="T173" s="127"/>
      <c r="U173" s="127"/>
      <c r="V173" s="127"/>
      <c r="W173" s="127"/>
      <c r="X173" s="127"/>
      <c r="Y173" s="127"/>
      <c r="Z173" s="127"/>
      <c r="AA173" s="127"/>
      <c r="AB173" s="127"/>
      <c r="AC173" s="127"/>
      <c r="AD173" s="127"/>
      <c r="AE173" s="127"/>
      <c r="AF173" s="127"/>
      <c r="AG173" s="127"/>
      <c r="AH173" s="127"/>
      <c r="AI173" s="127"/>
      <c r="AJ173" s="127"/>
    </row>
    <row r="174" spans="1:36">
      <c r="A174" s="125"/>
      <c r="B174" s="125"/>
      <c r="C174" s="125"/>
      <c r="D174" s="125"/>
      <c r="E174" s="125"/>
      <c r="F174" s="125"/>
      <c r="G174" s="125"/>
      <c r="H174" s="125"/>
      <c r="I174" s="125"/>
      <c r="J174" s="125"/>
      <c r="K174" s="125"/>
      <c r="L174" s="125"/>
      <c r="M174" s="125"/>
      <c r="N174" s="125"/>
      <c r="O174" s="125"/>
      <c r="Q174" s="127"/>
      <c r="R174" s="127"/>
      <c r="S174" s="127"/>
      <c r="T174" s="127"/>
      <c r="U174" s="127"/>
      <c r="V174" s="127"/>
      <c r="W174" s="127"/>
      <c r="X174" s="127"/>
      <c r="Y174" s="127"/>
      <c r="Z174" s="127"/>
      <c r="AA174" s="127"/>
      <c r="AB174" s="127"/>
      <c r="AC174" s="127"/>
      <c r="AD174" s="127"/>
      <c r="AE174" s="127"/>
      <c r="AF174" s="127"/>
      <c r="AG174" s="127"/>
      <c r="AH174" s="127"/>
      <c r="AI174" s="127"/>
      <c r="AJ174" s="127"/>
    </row>
    <row r="175" spans="1:36">
      <c r="A175" s="125"/>
      <c r="B175" s="125"/>
      <c r="C175" s="125"/>
      <c r="D175" s="125"/>
      <c r="E175" s="125"/>
      <c r="F175" s="125"/>
      <c r="G175" s="125"/>
      <c r="H175" s="125"/>
      <c r="I175" s="125"/>
      <c r="J175" s="125"/>
      <c r="K175" s="125"/>
      <c r="L175" s="125"/>
      <c r="M175" s="125"/>
      <c r="N175" s="125"/>
      <c r="O175" s="125"/>
      <c r="Q175" s="127"/>
      <c r="R175" s="127"/>
      <c r="S175" s="127"/>
      <c r="T175" s="127"/>
      <c r="U175" s="127"/>
      <c r="V175" s="127"/>
      <c r="W175" s="127"/>
      <c r="X175" s="127"/>
      <c r="Y175" s="127"/>
      <c r="Z175" s="127"/>
      <c r="AA175" s="127"/>
      <c r="AB175" s="127"/>
      <c r="AC175" s="127"/>
      <c r="AD175" s="127"/>
      <c r="AE175" s="127"/>
      <c r="AF175" s="127"/>
      <c r="AG175" s="127"/>
      <c r="AH175" s="127"/>
      <c r="AI175" s="127"/>
      <c r="AJ175" s="127"/>
    </row>
    <row r="176" spans="1:36">
      <c r="A176" s="125"/>
      <c r="B176" s="125"/>
      <c r="C176" s="125"/>
      <c r="D176" s="125"/>
      <c r="E176" s="125"/>
      <c r="F176" s="125"/>
      <c r="G176" s="125"/>
      <c r="H176" s="125"/>
      <c r="I176" s="125"/>
      <c r="J176" s="125"/>
      <c r="K176" s="125"/>
      <c r="L176" s="125"/>
      <c r="M176" s="125"/>
      <c r="N176" s="125"/>
      <c r="O176" s="125"/>
      <c r="Q176" s="127"/>
      <c r="R176" s="127"/>
      <c r="S176" s="127"/>
      <c r="T176" s="127"/>
      <c r="U176" s="127"/>
      <c r="V176" s="127"/>
      <c r="W176" s="127"/>
      <c r="X176" s="127"/>
      <c r="Y176" s="127"/>
      <c r="Z176" s="127"/>
      <c r="AA176" s="127"/>
      <c r="AB176" s="127"/>
      <c r="AC176" s="127"/>
      <c r="AD176" s="127"/>
      <c r="AE176" s="127"/>
      <c r="AF176" s="127"/>
      <c r="AG176" s="127"/>
      <c r="AH176" s="127"/>
      <c r="AI176" s="127"/>
      <c r="AJ176" s="127"/>
    </row>
    <row r="177" spans="1:36">
      <c r="A177" s="125"/>
      <c r="B177" s="125"/>
      <c r="C177" s="125"/>
      <c r="D177" s="125"/>
      <c r="E177" s="125"/>
      <c r="F177" s="125"/>
      <c r="G177" s="125"/>
      <c r="H177" s="125"/>
      <c r="I177" s="125"/>
      <c r="J177" s="125"/>
      <c r="K177" s="125"/>
      <c r="L177" s="125"/>
      <c r="M177" s="125"/>
      <c r="N177" s="125"/>
      <c r="O177" s="125"/>
      <c r="Q177" s="127"/>
      <c r="R177" s="127"/>
      <c r="S177" s="127"/>
      <c r="T177" s="127"/>
      <c r="U177" s="127"/>
      <c r="V177" s="127"/>
      <c r="W177" s="127"/>
      <c r="X177" s="127"/>
      <c r="Y177" s="127"/>
      <c r="Z177" s="127"/>
      <c r="AA177" s="127"/>
      <c r="AB177" s="127"/>
      <c r="AC177" s="127"/>
      <c r="AD177" s="127"/>
      <c r="AE177" s="127"/>
      <c r="AF177" s="127"/>
      <c r="AG177" s="127"/>
      <c r="AH177" s="127"/>
      <c r="AI177" s="127"/>
      <c r="AJ177" s="127"/>
    </row>
    <row r="178" spans="1:36">
      <c r="A178" s="125"/>
      <c r="B178" s="125"/>
      <c r="C178" s="125"/>
      <c r="D178" s="125"/>
      <c r="E178" s="125"/>
      <c r="F178" s="125"/>
      <c r="G178" s="125"/>
      <c r="H178" s="125"/>
      <c r="I178" s="125"/>
      <c r="J178" s="125"/>
      <c r="K178" s="125"/>
      <c r="L178" s="125"/>
      <c r="M178" s="125"/>
      <c r="N178" s="125"/>
      <c r="O178" s="125"/>
      <c r="Q178" s="127"/>
      <c r="R178" s="127"/>
      <c r="S178" s="127"/>
      <c r="T178" s="127"/>
      <c r="U178" s="127"/>
      <c r="V178" s="127"/>
      <c r="W178" s="127"/>
      <c r="X178" s="127"/>
      <c r="Y178" s="127"/>
      <c r="Z178" s="127"/>
      <c r="AA178" s="127"/>
      <c r="AB178" s="127"/>
      <c r="AC178" s="127"/>
      <c r="AD178" s="127"/>
      <c r="AE178" s="127"/>
      <c r="AF178" s="127"/>
      <c r="AG178" s="127"/>
      <c r="AH178" s="127"/>
      <c r="AI178" s="127"/>
      <c r="AJ178" s="127"/>
    </row>
    <row r="179" spans="1:36">
      <c r="A179" s="125"/>
      <c r="B179" s="125"/>
      <c r="C179" s="125"/>
      <c r="D179" s="125"/>
      <c r="E179" s="125"/>
      <c r="F179" s="125"/>
      <c r="G179" s="125"/>
      <c r="H179" s="125"/>
      <c r="I179" s="125"/>
      <c r="J179" s="125"/>
      <c r="K179" s="125"/>
      <c r="L179" s="125"/>
      <c r="M179" s="125"/>
      <c r="N179" s="125"/>
      <c r="O179" s="125"/>
      <c r="Q179" s="127"/>
      <c r="R179" s="127"/>
      <c r="S179" s="127"/>
      <c r="T179" s="127"/>
      <c r="U179" s="127"/>
      <c r="V179" s="127"/>
      <c r="W179" s="127"/>
      <c r="X179" s="127"/>
      <c r="Y179" s="127"/>
      <c r="Z179" s="127"/>
      <c r="AA179" s="127"/>
      <c r="AB179" s="127"/>
      <c r="AC179" s="127"/>
      <c r="AD179" s="127"/>
      <c r="AE179" s="127"/>
      <c r="AF179" s="127"/>
      <c r="AG179" s="127"/>
      <c r="AH179" s="127"/>
      <c r="AI179" s="127"/>
      <c r="AJ179" s="127"/>
    </row>
    <row r="180" spans="1:36">
      <c r="A180" s="125"/>
      <c r="B180" s="125"/>
      <c r="C180" s="125"/>
      <c r="D180" s="125"/>
      <c r="E180" s="125"/>
      <c r="F180" s="125"/>
      <c r="G180" s="125"/>
      <c r="H180" s="125"/>
      <c r="I180" s="125"/>
      <c r="J180" s="125"/>
      <c r="K180" s="125"/>
      <c r="L180" s="125"/>
      <c r="M180" s="125"/>
      <c r="N180" s="125"/>
      <c r="O180" s="125"/>
      <c r="Q180" s="127"/>
      <c r="R180" s="127"/>
      <c r="S180" s="127"/>
      <c r="T180" s="127"/>
      <c r="U180" s="127"/>
      <c r="V180" s="127"/>
      <c r="W180" s="127"/>
      <c r="X180" s="127"/>
      <c r="Y180" s="127"/>
      <c r="Z180" s="127"/>
      <c r="AA180" s="127"/>
      <c r="AB180" s="127"/>
      <c r="AC180" s="127"/>
      <c r="AD180" s="127"/>
      <c r="AE180" s="127"/>
      <c r="AF180" s="127"/>
      <c r="AG180" s="127"/>
      <c r="AH180" s="127"/>
      <c r="AI180" s="127"/>
      <c r="AJ180" s="127"/>
    </row>
    <row r="181" spans="1:36">
      <c r="A181" s="125"/>
      <c r="B181" s="125"/>
      <c r="C181" s="125"/>
      <c r="D181" s="125"/>
      <c r="E181" s="125"/>
      <c r="F181" s="125"/>
      <c r="G181" s="125"/>
      <c r="H181" s="125"/>
      <c r="I181" s="125"/>
      <c r="J181" s="125"/>
      <c r="K181" s="125"/>
      <c r="L181" s="125"/>
      <c r="M181" s="125"/>
      <c r="N181" s="125"/>
      <c r="O181" s="125"/>
      <c r="Q181" s="127"/>
      <c r="R181" s="127"/>
      <c r="S181" s="127"/>
      <c r="T181" s="127"/>
      <c r="U181" s="127"/>
      <c r="V181" s="127"/>
      <c r="W181" s="127"/>
      <c r="X181" s="127"/>
      <c r="Y181" s="127"/>
      <c r="Z181" s="127"/>
      <c r="AA181" s="127"/>
      <c r="AB181" s="127"/>
      <c r="AC181" s="127"/>
      <c r="AD181" s="127"/>
      <c r="AE181" s="127"/>
      <c r="AF181" s="127"/>
      <c r="AG181" s="127"/>
      <c r="AH181" s="127"/>
      <c r="AI181" s="127"/>
      <c r="AJ181" s="127"/>
    </row>
    <row r="182" spans="1:36">
      <c r="A182" s="125"/>
      <c r="B182" s="125"/>
      <c r="C182" s="125"/>
      <c r="D182" s="125"/>
      <c r="E182" s="125"/>
      <c r="F182" s="125"/>
      <c r="G182" s="125"/>
      <c r="H182" s="125"/>
      <c r="I182" s="125"/>
      <c r="J182" s="125"/>
      <c r="K182" s="125"/>
      <c r="L182" s="125"/>
      <c r="M182" s="125"/>
      <c r="N182" s="125"/>
      <c r="O182" s="125"/>
      <c r="Q182" s="127"/>
      <c r="R182" s="127"/>
      <c r="S182" s="127"/>
      <c r="T182" s="127"/>
      <c r="U182" s="127"/>
      <c r="V182" s="127"/>
      <c r="W182" s="127"/>
      <c r="X182" s="127"/>
      <c r="Y182" s="127"/>
      <c r="Z182" s="127"/>
      <c r="AA182" s="127"/>
      <c r="AB182" s="127"/>
      <c r="AC182" s="127"/>
      <c r="AD182" s="127"/>
      <c r="AE182" s="127"/>
      <c r="AF182" s="127"/>
      <c r="AG182" s="127"/>
      <c r="AH182" s="127"/>
      <c r="AI182" s="127"/>
      <c r="AJ182" s="127"/>
    </row>
    <row r="183" spans="1:36">
      <c r="A183" s="125"/>
      <c r="B183" s="125"/>
      <c r="C183" s="125"/>
      <c r="D183" s="125"/>
      <c r="E183" s="125"/>
      <c r="F183" s="125"/>
      <c r="G183" s="125"/>
      <c r="H183" s="125"/>
      <c r="I183" s="125"/>
      <c r="J183" s="125"/>
      <c r="K183" s="125"/>
      <c r="L183" s="125"/>
      <c r="M183" s="125"/>
      <c r="N183" s="125"/>
      <c r="O183" s="125"/>
      <c r="Q183" s="127"/>
      <c r="R183" s="127"/>
      <c r="S183" s="127"/>
      <c r="T183" s="127"/>
      <c r="U183" s="127"/>
      <c r="V183" s="127"/>
      <c r="W183" s="127"/>
      <c r="X183" s="127"/>
      <c r="Y183" s="127"/>
      <c r="Z183" s="127"/>
      <c r="AA183" s="127"/>
      <c r="AB183" s="127"/>
      <c r="AC183" s="127"/>
      <c r="AD183" s="127"/>
      <c r="AE183" s="127"/>
      <c r="AF183" s="127"/>
      <c r="AG183" s="127"/>
      <c r="AH183" s="127"/>
      <c r="AI183" s="127"/>
      <c r="AJ183" s="127"/>
    </row>
    <row r="184" spans="1:36">
      <c r="A184" s="125"/>
      <c r="B184" s="125"/>
      <c r="C184" s="125"/>
      <c r="D184" s="125"/>
      <c r="E184" s="125"/>
      <c r="F184" s="125"/>
      <c r="G184" s="125"/>
      <c r="H184" s="125"/>
      <c r="I184" s="125"/>
      <c r="J184" s="125"/>
      <c r="K184" s="125"/>
      <c r="L184" s="125"/>
      <c r="M184" s="125"/>
      <c r="N184" s="125"/>
      <c r="O184" s="125"/>
      <c r="Q184" s="127"/>
      <c r="R184" s="127"/>
      <c r="S184" s="127"/>
      <c r="T184" s="127"/>
      <c r="U184" s="127"/>
      <c r="V184" s="127"/>
      <c r="W184" s="127"/>
      <c r="X184" s="127"/>
      <c r="Y184" s="127"/>
      <c r="Z184" s="127"/>
      <c r="AA184" s="127"/>
      <c r="AB184" s="127"/>
      <c r="AC184" s="127"/>
      <c r="AD184" s="127"/>
      <c r="AE184" s="127"/>
      <c r="AF184" s="127"/>
      <c r="AG184" s="127"/>
      <c r="AH184" s="127"/>
      <c r="AI184" s="127"/>
      <c r="AJ184" s="127"/>
    </row>
    <row r="185" spans="1:36">
      <c r="A185" s="125"/>
      <c r="B185" s="125"/>
      <c r="C185" s="125"/>
      <c r="D185" s="125"/>
      <c r="E185" s="125"/>
      <c r="F185" s="125"/>
      <c r="G185" s="125"/>
      <c r="H185" s="125"/>
      <c r="I185" s="125"/>
      <c r="J185" s="125"/>
      <c r="K185" s="125"/>
      <c r="L185" s="125"/>
      <c r="M185" s="125"/>
      <c r="N185" s="125"/>
      <c r="O185" s="125"/>
      <c r="Q185" s="127"/>
      <c r="R185" s="127"/>
      <c r="S185" s="127"/>
      <c r="T185" s="127"/>
      <c r="U185" s="127"/>
      <c r="V185" s="127"/>
      <c r="W185" s="127"/>
      <c r="X185" s="127"/>
      <c r="Y185" s="127"/>
      <c r="Z185" s="127"/>
      <c r="AA185" s="127"/>
      <c r="AB185" s="127"/>
      <c r="AC185" s="127"/>
      <c r="AD185" s="127"/>
      <c r="AE185" s="127"/>
      <c r="AF185" s="127"/>
      <c r="AG185" s="127"/>
      <c r="AH185" s="127"/>
      <c r="AI185" s="127"/>
      <c r="AJ185" s="127"/>
    </row>
    <row r="186" spans="1:36">
      <c r="A186" s="125"/>
      <c r="B186" s="125"/>
      <c r="C186" s="125"/>
      <c r="D186" s="125"/>
      <c r="E186" s="125"/>
      <c r="F186" s="125"/>
      <c r="G186" s="125"/>
      <c r="H186" s="125"/>
      <c r="I186" s="125"/>
      <c r="J186" s="125"/>
      <c r="K186" s="125"/>
      <c r="L186" s="125"/>
      <c r="M186" s="125"/>
      <c r="N186" s="125"/>
      <c r="O186" s="125"/>
      <c r="Q186" s="127"/>
      <c r="R186" s="127"/>
      <c r="S186" s="127"/>
      <c r="T186" s="127"/>
      <c r="U186" s="127"/>
      <c r="V186" s="127"/>
      <c r="W186" s="127"/>
      <c r="X186" s="127"/>
      <c r="Y186" s="127"/>
      <c r="Z186" s="127"/>
      <c r="AA186" s="127"/>
      <c r="AB186" s="127"/>
      <c r="AC186" s="127"/>
      <c r="AD186" s="127"/>
      <c r="AE186" s="127"/>
      <c r="AF186" s="127"/>
      <c r="AG186" s="127"/>
      <c r="AH186" s="127"/>
      <c r="AI186" s="127"/>
      <c r="AJ186" s="127"/>
    </row>
    <row r="187" spans="1:36">
      <c r="A187" s="170"/>
      <c r="B187" s="170"/>
      <c r="C187" s="170"/>
      <c r="D187" s="170"/>
      <c r="E187" s="170"/>
      <c r="F187" s="170"/>
      <c r="G187" s="170"/>
      <c r="H187" s="170"/>
      <c r="I187" s="170"/>
      <c r="J187" s="170"/>
      <c r="K187" s="170"/>
      <c r="L187" s="170"/>
      <c r="M187" s="170"/>
      <c r="N187" s="170"/>
      <c r="O187" s="170"/>
      <c r="Q187" s="183"/>
      <c r="R187" s="183"/>
      <c r="S187" s="183"/>
      <c r="T187" s="183"/>
      <c r="U187" s="183"/>
      <c r="V187" s="183"/>
      <c r="W187" s="183"/>
      <c r="X187" s="183"/>
      <c r="Y187" s="183"/>
      <c r="Z187" s="183"/>
      <c r="AA187" s="183"/>
      <c r="AB187" s="183"/>
      <c r="AC187" s="183"/>
      <c r="AD187" s="183"/>
      <c r="AE187" s="183"/>
      <c r="AF187" s="183"/>
      <c r="AG187" s="183"/>
      <c r="AH187" s="183"/>
      <c r="AI187" s="183"/>
      <c r="AJ187" s="183"/>
    </row>
    <row r="188" spans="1:36">
      <c r="A188" s="125" t="s">
        <v>292</v>
      </c>
      <c r="B188" s="125"/>
      <c r="C188" s="125"/>
      <c r="D188" s="125"/>
      <c r="E188" s="125"/>
      <c r="F188" s="125"/>
      <c r="G188" s="125"/>
      <c r="H188" s="125"/>
      <c r="I188" s="125"/>
      <c r="J188" s="125"/>
      <c r="K188" s="125"/>
      <c r="L188" s="125"/>
      <c r="M188" s="125"/>
      <c r="N188" s="125"/>
      <c r="O188" s="125"/>
      <c r="Q188" s="127" t="s">
        <v>292</v>
      </c>
      <c r="R188" s="127"/>
      <c r="S188" s="127"/>
      <c r="T188" s="127"/>
      <c r="U188" s="127"/>
      <c r="V188" s="127"/>
      <c r="W188" s="127"/>
      <c r="X188" s="127"/>
      <c r="Y188" s="127"/>
      <c r="Z188" s="127"/>
      <c r="AA188" s="127"/>
      <c r="AB188" s="127"/>
      <c r="AC188" s="127"/>
      <c r="AD188" s="127"/>
      <c r="AE188" s="127"/>
      <c r="AF188" s="127"/>
      <c r="AG188" s="127"/>
      <c r="AH188" s="127"/>
      <c r="AI188" s="127"/>
      <c r="AJ188" s="127"/>
    </row>
    <row r="189" spans="1:36">
      <c r="A189" s="125"/>
      <c r="B189" s="125"/>
      <c r="C189" s="125"/>
      <c r="D189" s="125"/>
      <c r="E189" s="125"/>
      <c r="F189" s="125"/>
      <c r="G189" s="125"/>
      <c r="H189" s="125"/>
      <c r="I189" s="125"/>
      <c r="J189" s="125"/>
      <c r="K189" s="125"/>
      <c r="L189" s="125"/>
      <c r="M189" s="125"/>
      <c r="N189" s="125"/>
      <c r="O189" s="125"/>
      <c r="Q189" s="127"/>
      <c r="R189" s="127"/>
      <c r="S189" s="127"/>
      <c r="T189" s="127"/>
      <c r="U189" s="127"/>
      <c r="V189" s="127"/>
      <c r="W189" s="127"/>
      <c r="X189" s="127"/>
      <c r="Y189" s="127"/>
      <c r="Z189" s="127"/>
      <c r="AA189" s="127"/>
      <c r="AB189" s="127"/>
      <c r="AC189" s="127"/>
      <c r="AD189" s="127"/>
      <c r="AE189" s="127"/>
      <c r="AF189" s="127"/>
      <c r="AG189" s="127"/>
      <c r="AH189" s="127"/>
      <c r="AI189" s="127"/>
      <c r="AJ189" s="127"/>
    </row>
    <row r="190" spans="1:36">
      <c r="A190" s="125"/>
      <c r="B190" s="125"/>
      <c r="C190" s="125"/>
      <c r="D190" s="125"/>
      <c r="E190" s="125"/>
      <c r="F190" s="125"/>
      <c r="G190" s="125"/>
      <c r="H190" s="125"/>
      <c r="I190" s="125"/>
      <c r="J190" s="125"/>
      <c r="K190" s="125"/>
      <c r="L190" s="125"/>
      <c r="M190" s="125"/>
      <c r="N190" s="125"/>
      <c r="O190" s="125"/>
      <c r="Q190" s="127"/>
      <c r="R190" s="171" t="s">
        <v>294</v>
      </c>
      <c r="S190" s="171"/>
      <c r="T190" s="171"/>
      <c r="U190" s="171"/>
      <c r="V190" s="171"/>
      <c r="W190" s="171"/>
      <c r="X190" s="171"/>
      <c r="Y190" s="171"/>
      <c r="Z190" s="171"/>
      <c r="AA190" s="171"/>
      <c r="AB190" s="171"/>
      <c r="AC190" s="171"/>
      <c r="AD190" s="171"/>
      <c r="AE190" s="171"/>
      <c r="AF190" s="171"/>
      <c r="AG190" s="171"/>
      <c r="AH190" s="171"/>
      <c r="AI190" s="127"/>
      <c r="AJ190" s="127"/>
    </row>
    <row r="191" spans="1:36">
      <c r="A191" s="125"/>
      <c r="B191" s="125"/>
      <c r="C191" s="125"/>
      <c r="D191" s="125"/>
      <c r="E191" s="125"/>
      <c r="F191" s="125"/>
      <c r="G191" s="125"/>
      <c r="H191" s="125"/>
      <c r="I191" s="125"/>
      <c r="J191" s="125"/>
      <c r="K191" s="125"/>
      <c r="L191" s="125"/>
      <c r="M191" s="125"/>
      <c r="N191" s="125"/>
      <c r="O191" s="125"/>
      <c r="Q191" s="127"/>
      <c r="R191" s="171"/>
      <c r="S191" s="171"/>
      <c r="T191" s="171"/>
      <c r="U191" s="171"/>
      <c r="V191" s="171"/>
      <c r="W191" s="171"/>
      <c r="X191" s="171"/>
      <c r="Y191" s="171"/>
      <c r="Z191" s="171"/>
      <c r="AA191" s="171"/>
      <c r="AB191" s="171"/>
      <c r="AC191" s="171"/>
      <c r="AD191" s="171"/>
      <c r="AE191" s="171"/>
      <c r="AF191" s="171"/>
      <c r="AG191" s="171"/>
      <c r="AH191" s="171"/>
      <c r="AI191" s="127"/>
      <c r="AJ191" s="127"/>
    </row>
    <row r="192" spans="1:36" ht="63.75">
      <c r="A192" s="125"/>
      <c r="B192" s="125"/>
      <c r="C192" s="125"/>
      <c r="D192" s="125"/>
      <c r="E192" s="125"/>
      <c r="F192" s="125"/>
      <c r="G192" s="125"/>
      <c r="H192" s="125"/>
      <c r="I192" s="125"/>
      <c r="J192" s="125"/>
      <c r="K192" s="125"/>
      <c r="L192" s="125"/>
      <c r="M192" s="125"/>
      <c r="N192" s="125"/>
      <c r="O192" s="125"/>
      <c r="Q192" s="127"/>
      <c r="R192" s="172" t="s">
        <v>295</v>
      </c>
      <c r="S192" s="172" t="s">
        <v>296</v>
      </c>
      <c r="T192" s="172" t="s">
        <v>297</v>
      </c>
      <c r="U192" s="172" t="s">
        <v>298</v>
      </c>
      <c r="V192" s="172" t="s">
        <v>299</v>
      </c>
      <c r="W192" s="172" t="s">
        <v>300</v>
      </c>
      <c r="X192" s="172" t="s">
        <v>301</v>
      </c>
      <c r="Y192" s="172" t="s">
        <v>302</v>
      </c>
      <c r="Z192" s="172" t="s">
        <v>303</v>
      </c>
      <c r="AA192" s="172" t="s">
        <v>304</v>
      </c>
      <c r="AB192" s="172" t="s">
        <v>305</v>
      </c>
      <c r="AC192" s="172" t="s">
        <v>306</v>
      </c>
      <c r="AD192" s="172" t="s">
        <v>307</v>
      </c>
      <c r="AE192" s="172" t="s">
        <v>308</v>
      </c>
      <c r="AF192" s="172" t="s">
        <v>309</v>
      </c>
      <c r="AG192" s="172" t="s">
        <v>310</v>
      </c>
      <c r="AH192" s="172" t="s">
        <v>311</v>
      </c>
      <c r="AI192" s="127"/>
      <c r="AJ192" s="127"/>
    </row>
    <row r="193" spans="1:36">
      <c r="A193" s="125"/>
      <c r="B193" s="125"/>
      <c r="C193" s="125"/>
      <c r="D193" s="125"/>
      <c r="E193" s="125"/>
      <c r="F193" s="125"/>
      <c r="G193" s="125"/>
      <c r="H193" s="125"/>
      <c r="I193" s="125"/>
      <c r="J193" s="125"/>
      <c r="K193" s="125"/>
      <c r="L193" s="125"/>
      <c r="M193" s="125"/>
      <c r="N193" s="125"/>
      <c r="O193" s="125"/>
      <c r="Q193" s="127"/>
      <c r="R193" s="171" t="s">
        <v>312</v>
      </c>
      <c r="S193" s="171" t="s">
        <v>292</v>
      </c>
      <c r="T193" s="171" t="s">
        <v>313</v>
      </c>
      <c r="U193" s="171">
        <v>341</v>
      </c>
      <c r="V193" s="171">
        <v>1</v>
      </c>
      <c r="W193" s="171" t="s">
        <v>314</v>
      </c>
      <c r="X193" s="171">
        <v>222</v>
      </c>
      <c r="Y193" s="173">
        <v>110000</v>
      </c>
      <c r="Z193" s="174">
        <v>50</v>
      </c>
      <c r="AA193" s="173">
        <f>Y193/U193</f>
        <v>322.58064516129031</v>
      </c>
      <c r="AB193" s="173"/>
      <c r="AC193" s="171"/>
      <c r="AD193" s="171"/>
      <c r="AE193" s="175">
        <f t="shared" ref="AE193:AE198" si="2">Z193/X193</f>
        <v>0.22522522522522523</v>
      </c>
      <c r="AF193" s="175">
        <f>Z193/AA193</f>
        <v>0.155</v>
      </c>
      <c r="AG193" s="176">
        <f>X193/AA193</f>
        <v>0.68820000000000003</v>
      </c>
      <c r="AH193" s="171"/>
      <c r="AI193" s="127"/>
      <c r="AJ193" s="127"/>
    </row>
    <row r="194" spans="1:36">
      <c r="A194" s="125"/>
      <c r="B194" s="125"/>
      <c r="C194" s="125"/>
      <c r="D194" s="125"/>
      <c r="E194" s="125"/>
      <c r="F194" s="125"/>
      <c r="G194" s="125"/>
      <c r="H194" s="125"/>
      <c r="I194" s="125"/>
      <c r="J194" s="125"/>
      <c r="K194" s="125"/>
      <c r="L194" s="125"/>
      <c r="M194" s="125"/>
      <c r="N194" s="125"/>
      <c r="O194" s="125"/>
      <c r="Q194" s="127"/>
      <c r="R194" s="171" t="s">
        <v>315</v>
      </c>
      <c r="S194" s="171" t="s">
        <v>292</v>
      </c>
      <c r="T194" s="171" t="s">
        <v>316</v>
      </c>
      <c r="U194" s="171">
        <v>16</v>
      </c>
      <c r="V194" s="171">
        <v>1</v>
      </c>
      <c r="W194" s="171" t="s">
        <v>314</v>
      </c>
      <c r="X194" s="171">
        <v>222</v>
      </c>
      <c r="Y194" s="171"/>
      <c r="Z194" s="174">
        <v>89</v>
      </c>
      <c r="AA194" s="171"/>
      <c r="AB194" s="173">
        <f>X194/AH194</f>
        <v>370</v>
      </c>
      <c r="AC194" s="171">
        <f>X194*U194</f>
        <v>3552</v>
      </c>
      <c r="AD194" s="177">
        <f>AC194/U194</f>
        <v>222</v>
      </c>
      <c r="AE194" s="175">
        <f t="shared" si="2"/>
        <v>0.40090090090090091</v>
      </c>
      <c r="AF194" s="175">
        <f>Z194/AB194</f>
        <v>0.24054054054054055</v>
      </c>
      <c r="AG194" s="178"/>
      <c r="AH194" s="171">
        <v>0.6</v>
      </c>
      <c r="AI194" s="127"/>
      <c r="AJ194" s="127"/>
    </row>
    <row r="195" spans="1:36">
      <c r="A195" s="125"/>
      <c r="B195" s="125"/>
      <c r="C195" s="125"/>
      <c r="D195" s="125"/>
      <c r="E195" s="125"/>
      <c r="F195" s="125"/>
      <c r="G195" s="125"/>
      <c r="H195" s="125"/>
      <c r="I195" s="125"/>
      <c r="J195" s="125"/>
      <c r="K195" s="125"/>
      <c r="L195" s="125"/>
      <c r="M195" s="125"/>
      <c r="N195" s="125"/>
      <c r="O195" s="125"/>
      <c r="Q195" s="127"/>
      <c r="R195" s="171" t="s">
        <v>317</v>
      </c>
      <c r="S195" s="171" t="s">
        <v>292</v>
      </c>
      <c r="T195" s="171" t="s">
        <v>316</v>
      </c>
      <c r="U195" s="171"/>
      <c r="V195" s="171"/>
      <c r="W195" s="171" t="s">
        <v>318</v>
      </c>
      <c r="X195" s="171">
        <v>234</v>
      </c>
      <c r="Y195" s="171"/>
      <c r="Z195" s="174">
        <v>53</v>
      </c>
      <c r="AA195" s="171"/>
      <c r="AB195" s="173">
        <f>X195/AH195</f>
        <v>390</v>
      </c>
      <c r="AC195" s="171"/>
      <c r="AD195" s="171"/>
      <c r="AE195" s="175">
        <f t="shared" si="2"/>
        <v>0.2264957264957265</v>
      </c>
      <c r="AF195" s="175">
        <f>Z195/AB195</f>
        <v>0.13589743589743589</v>
      </c>
      <c r="AG195" s="178"/>
      <c r="AH195" s="171">
        <v>0.6</v>
      </c>
      <c r="AI195" s="127"/>
      <c r="AJ195" s="127"/>
    </row>
    <row r="196" spans="1:36">
      <c r="A196" s="125"/>
      <c r="B196" s="125"/>
      <c r="C196" s="125"/>
      <c r="D196" s="125"/>
      <c r="E196" s="125"/>
      <c r="F196" s="125"/>
      <c r="G196" s="125"/>
      <c r="H196" s="125"/>
      <c r="I196" s="125"/>
      <c r="J196" s="125"/>
      <c r="K196" s="125"/>
      <c r="L196" s="125"/>
      <c r="M196" s="125"/>
      <c r="N196" s="125"/>
      <c r="O196" s="125"/>
      <c r="Q196" s="127"/>
      <c r="R196" s="171" t="s">
        <v>319</v>
      </c>
      <c r="S196" s="171" t="s">
        <v>320</v>
      </c>
      <c r="T196" s="171" t="s">
        <v>316</v>
      </c>
      <c r="U196" s="171">
        <v>20</v>
      </c>
      <c r="V196" s="171">
        <v>1</v>
      </c>
      <c r="W196" s="171" t="s">
        <v>321</v>
      </c>
      <c r="X196" s="171">
        <v>175</v>
      </c>
      <c r="Y196" s="171">
        <v>4808</v>
      </c>
      <c r="Z196" s="174">
        <v>50</v>
      </c>
      <c r="AA196" s="171"/>
      <c r="AB196" s="173">
        <f>X196/AH196</f>
        <v>250.00000000000003</v>
      </c>
      <c r="AC196" s="171">
        <f>U196*X196</f>
        <v>3500</v>
      </c>
      <c r="AD196" s="171"/>
      <c r="AE196" s="175">
        <f t="shared" si="2"/>
        <v>0.2857142857142857</v>
      </c>
      <c r="AF196" s="175">
        <f>Z196/AB196</f>
        <v>0.19999999999999998</v>
      </c>
      <c r="AG196" s="179">
        <f>AC196/Y196</f>
        <v>0.72795341098169719</v>
      </c>
      <c r="AH196" s="171">
        <v>0.7</v>
      </c>
      <c r="AI196" s="127"/>
      <c r="AJ196" s="127"/>
    </row>
    <row r="197" spans="1:36">
      <c r="A197" s="125"/>
      <c r="B197" s="125"/>
      <c r="C197" s="125"/>
      <c r="D197" s="125"/>
      <c r="E197" s="125"/>
      <c r="F197" s="125"/>
      <c r="G197" s="125"/>
      <c r="H197" s="125"/>
      <c r="I197" s="125"/>
      <c r="J197" s="125"/>
      <c r="K197" s="125"/>
      <c r="L197" s="125"/>
      <c r="M197" s="125"/>
      <c r="N197" s="125"/>
      <c r="O197" s="125"/>
      <c r="Q197" s="127"/>
      <c r="R197" s="171" t="s">
        <v>322</v>
      </c>
      <c r="S197" s="171" t="s">
        <v>320</v>
      </c>
      <c r="T197" s="171" t="s">
        <v>316</v>
      </c>
      <c r="U197" s="171">
        <v>24</v>
      </c>
      <c r="V197" s="171">
        <v>1</v>
      </c>
      <c r="W197" s="171" t="s">
        <v>321</v>
      </c>
      <c r="X197" s="171">
        <v>175</v>
      </c>
      <c r="Y197" s="171">
        <v>4808</v>
      </c>
      <c r="Z197" s="174">
        <v>75</v>
      </c>
      <c r="AA197" s="171"/>
      <c r="AB197" s="173">
        <f>X197/AH197</f>
        <v>194.44444444444443</v>
      </c>
      <c r="AC197" s="171">
        <f>U197*X197</f>
        <v>4200</v>
      </c>
      <c r="AD197" s="171"/>
      <c r="AE197" s="175">
        <f t="shared" si="2"/>
        <v>0.42857142857142855</v>
      </c>
      <c r="AF197" s="175">
        <f>Z197/AB197</f>
        <v>0.38571428571428573</v>
      </c>
      <c r="AG197" s="179">
        <f>AC197/Y197</f>
        <v>0.87354409317803661</v>
      </c>
      <c r="AH197" s="171">
        <v>0.9</v>
      </c>
      <c r="AI197" s="127"/>
      <c r="AJ197" s="127"/>
    </row>
    <row r="198" spans="1:36">
      <c r="A198" s="125"/>
      <c r="B198" s="125"/>
      <c r="C198" s="125"/>
      <c r="D198" s="125"/>
      <c r="E198" s="125"/>
      <c r="F198" s="125"/>
      <c r="G198" s="125"/>
      <c r="H198" s="125"/>
      <c r="I198" s="125"/>
      <c r="J198" s="125"/>
      <c r="K198" s="125"/>
      <c r="L198" s="125"/>
      <c r="M198" s="125"/>
      <c r="N198" s="125"/>
      <c r="O198" s="125"/>
      <c r="Q198" s="127"/>
      <c r="R198" s="171" t="s">
        <v>323</v>
      </c>
      <c r="S198" s="171" t="s">
        <v>292</v>
      </c>
      <c r="T198" s="171" t="s">
        <v>316</v>
      </c>
      <c r="U198" s="171">
        <v>28</v>
      </c>
      <c r="V198" s="171">
        <v>1</v>
      </c>
      <c r="W198" s="171" t="s">
        <v>314</v>
      </c>
      <c r="X198" s="171">
        <v>222</v>
      </c>
      <c r="Y198" s="171">
        <v>10000</v>
      </c>
      <c r="Z198" s="174">
        <v>40</v>
      </c>
      <c r="AA198" s="177">
        <f>Y198/U198</f>
        <v>357.14285714285717</v>
      </c>
      <c r="AB198" s="171"/>
      <c r="AC198" s="171"/>
      <c r="AD198" s="171"/>
      <c r="AE198" s="175">
        <f t="shared" si="2"/>
        <v>0.18018018018018017</v>
      </c>
      <c r="AF198" s="175">
        <f>Z198/AA198</f>
        <v>0.11199999999999999</v>
      </c>
      <c r="AG198" s="176">
        <f>X198/AA198</f>
        <v>0.62159999999999993</v>
      </c>
      <c r="AH198" s="171"/>
      <c r="AI198" s="127"/>
      <c r="AJ198" s="127"/>
    </row>
    <row r="199" spans="1:36">
      <c r="A199" s="125"/>
      <c r="B199" s="125"/>
      <c r="C199" s="125"/>
      <c r="D199" s="125"/>
      <c r="E199" s="125"/>
      <c r="F199" s="125"/>
      <c r="G199" s="125"/>
      <c r="H199" s="125"/>
      <c r="I199" s="125"/>
      <c r="J199" s="125"/>
      <c r="K199" s="125"/>
      <c r="L199" s="125"/>
      <c r="M199" s="125"/>
      <c r="N199" s="125"/>
      <c r="O199" s="125"/>
      <c r="Q199" s="127"/>
      <c r="R199" s="171" t="s">
        <v>324</v>
      </c>
      <c r="S199" s="171" t="s">
        <v>292</v>
      </c>
      <c r="T199" s="171" t="s">
        <v>316</v>
      </c>
      <c r="U199" s="171">
        <v>10</v>
      </c>
      <c r="V199" s="171">
        <v>31</v>
      </c>
      <c r="W199" s="171" t="s">
        <v>325</v>
      </c>
      <c r="X199" s="171">
        <v>108</v>
      </c>
      <c r="Y199" s="171">
        <v>3000</v>
      </c>
      <c r="Z199" s="174">
        <v>85</v>
      </c>
      <c r="AA199" s="171"/>
      <c r="AB199" s="180">
        <f>Y199/U199</f>
        <v>300</v>
      </c>
      <c r="AC199" s="171">
        <f>V199*X199</f>
        <v>3348</v>
      </c>
      <c r="AD199" s="177">
        <f>AC199/U199</f>
        <v>334.8</v>
      </c>
      <c r="AE199" s="175">
        <f>Z199/AD199</f>
        <v>0.25388291517323774</v>
      </c>
      <c r="AF199" s="175">
        <f>Z199/AB199</f>
        <v>0.28333333333333333</v>
      </c>
      <c r="AG199" s="178"/>
      <c r="AH199" s="171"/>
      <c r="AI199" s="127"/>
      <c r="AJ199" s="127"/>
    </row>
    <row r="200" spans="1:36">
      <c r="A200" s="125"/>
      <c r="B200" s="125"/>
      <c r="C200" s="125"/>
      <c r="D200" s="125"/>
      <c r="E200" s="125"/>
      <c r="F200" s="125"/>
      <c r="G200" s="125"/>
      <c r="H200" s="125"/>
      <c r="I200" s="125"/>
      <c r="J200" s="125"/>
      <c r="K200" s="125"/>
      <c r="L200" s="125"/>
      <c r="M200" s="125"/>
      <c r="N200" s="125"/>
      <c r="O200" s="125"/>
      <c r="Q200" s="127"/>
      <c r="R200" s="171"/>
      <c r="S200" s="171"/>
      <c r="T200" s="171"/>
      <c r="U200" s="171"/>
      <c r="V200" s="171"/>
      <c r="W200" s="171"/>
      <c r="X200" s="171"/>
      <c r="Y200" s="171"/>
      <c r="Z200" s="174"/>
      <c r="AA200" s="171"/>
      <c r="AB200" s="171"/>
      <c r="AC200" s="171"/>
      <c r="AD200" s="171"/>
      <c r="AE200" s="181">
        <f>AVERAGE(AE193:AE199)</f>
        <v>0.28585295175156927</v>
      </c>
      <c r="AF200" s="181">
        <f>AVERAGE(AF193:AF199)</f>
        <v>0.21606937078365648</v>
      </c>
      <c r="AG200" s="178"/>
      <c r="AH200" s="171"/>
      <c r="AI200" s="127"/>
      <c r="AJ200" s="127"/>
    </row>
    <row r="201" spans="1:36">
      <c r="A201" s="125"/>
      <c r="B201" s="125"/>
      <c r="C201" s="125"/>
      <c r="D201" s="125"/>
      <c r="E201" s="125"/>
      <c r="F201" s="125"/>
      <c r="G201" s="125"/>
      <c r="H201" s="125"/>
      <c r="I201" s="125"/>
      <c r="J201" s="125"/>
      <c r="K201" s="125"/>
      <c r="L201" s="125"/>
      <c r="M201" s="125"/>
      <c r="N201" s="125"/>
      <c r="O201" s="125"/>
      <c r="Q201" s="127"/>
      <c r="R201" s="171"/>
      <c r="S201" s="171"/>
      <c r="T201" s="171"/>
      <c r="U201" s="171"/>
      <c r="V201" s="171"/>
      <c r="W201" s="171"/>
      <c r="X201" s="171"/>
      <c r="Y201" s="171"/>
      <c r="Z201" s="174"/>
      <c r="AA201" s="171"/>
      <c r="AB201" s="171"/>
      <c r="AC201" s="171"/>
      <c r="AD201" s="171"/>
      <c r="AE201" s="175"/>
      <c r="AF201" s="171"/>
      <c r="AG201" s="178"/>
      <c r="AH201" s="171"/>
      <c r="AI201" s="127"/>
      <c r="AJ201" s="127"/>
    </row>
    <row r="202" spans="1:36">
      <c r="A202" s="125"/>
      <c r="B202" s="125"/>
      <c r="C202" s="125"/>
      <c r="D202" s="125"/>
      <c r="E202" s="125"/>
      <c r="F202" s="125"/>
      <c r="G202" s="125"/>
      <c r="H202" s="125"/>
      <c r="I202" s="125"/>
      <c r="J202" s="125"/>
      <c r="K202" s="125"/>
      <c r="L202" s="125"/>
      <c r="M202" s="125"/>
      <c r="N202" s="125"/>
      <c r="O202" s="125"/>
      <c r="Q202" s="127"/>
      <c r="R202" s="171"/>
      <c r="S202" s="171"/>
      <c r="T202" s="171"/>
      <c r="U202" s="171"/>
      <c r="V202" s="171"/>
      <c r="W202" s="171"/>
      <c r="X202" s="171"/>
      <c r="Y202" s="171"/>
      <c r="Z202" s="174"/>
      <c r="AA202" s="171"/>
      <c r="AB202" s="171"/>
      <c r="AC202" s="171"/>
      <c r="AD202" s="171"/>
      <c r="AE202" s="175"/>
      <c r="AF202" s="171"/>
      <c r="AG202" s="178"/>
      <c r="AH202" s="171"/>
      <c r="AI202" s="127"/>
      <c r="AJ202" s="127"/>
    </row>
    <row r="203" spans="1:36">
      <c r="A203" s="125"/>
      <c r="B203" s="125"/>
      <c r="C203" s="125"/>
      <c r="D203" s="125"/>
      <c r="E203" s="125"/>
      <c r="F203" s="125"/>
      <c r="G203" s="125"/>
      <c r="H203" s="125"/>
      <c r="I203" s="125"/>
      <c r="J203" s="125"/>
      <c r="K203" s="125"/>
      <c r="L203" s="125"/>
      <c r="M203" s="125"/>
      <c r="N203" s="125"/>
      <c r="O203" s="125"/>
      <c r="Q203" s="127"/>
      <c r="R203" s="171"/>
      <c r="S203" s="171"/>
      <c r="T203" s="171"/>
      <c r="U203" s="171"/>
      <c r="V203" s="171"/>
      <c r="W203" s="171"/>
      <c r="X203" s="171"/>
      <c r="Y203" s="171"/>
      <c r="Z203" s="174"/>
      <c r="AA203" s="171"/>
      <c r="AB203" s="171"/>
      <c r="AC203" s="171"/>
      <c r="AD203" s="171"/>
      <c r="AE203" s="175"/>
      <c r="AF203" s="171"/>
      <c r="AG203" s="178"/>
      <c r="AH203" s="171"/>
      <c r="AI203" s="127"/>
      <c r="AJ203" s="127"/>
    </row>
    <row r="204" spans="1:36">
      <c r="A204" s="125"/>
      <c r="B204" s="125"/>
      <c r="C204" s="125"/>
      <c r="D204" s="125"/>
      <c r="E204" s="125"/>
      <c r="F204" s="125"/>
      <c r="G204" s="125"/>
      <c r="H204" s="125"/>
      <c r="I204" s="125"/>
      <c r="J204" s="125"/>
      <c r="K204" s="125"/>
      <c r="L204" s="125"/>
      <c r="M204" s="125"/>
      <c r="N204" s="125"/>
      <c r="O204" s="125"/>
      <c r="Q204" s="127"/>
      <c r="R204" s="171" t="s">
        <v>326</v>
      </c>
      <c r="S204" s="171" t="s">
        <v>286</v>
      </c>
      <c r="T204" s="171" t="s">
        <v>327</v>
      </c>
      <c r="U204" s="171">
        <v>10</v>
      </c>
      <c r="V204" s="171">
        <v>109</v>
      </c>
      <c r="W204" s="171" t="s">
        <v>328</v>
      </c>
      <c r="X204" s="171">
        <v>58</v>
      </c>
      <c r="Y204" s="173"/>
      <c r="Z204" s="174">
        <v>370</v>
      </c>
      <c r="AA204" s="173"/>
      <c r="AB204" s="173">
        <f>AD204/AH204</f>
        <v>702.44444444444446</v>
      </c>
      <c r="AC204" s="171">
        <f>X204*V204</f>
        <v>6322</v>
      </c>
      <c r="AD204" s="177">
        <f>AC204/U204</f>
        <v>632.20000000000005</v>
      </c>
      <c r="AE204" s="181">
        <f>Z204/AD204</f>
        <v>0.58525782980069596</v>
      </c>
      <c r="AF204" s="181">
        <f>Z204/AB204</f>
        <v>0.52673204682062635</v>
      </c>
      <c r="AG204" s="178"/>
      <c r="AH204" s="171">
        <v>0.9</v>
      </c>
      <c r="AI204" s="127"/>
      <c r="AJ204" s="127"/>
    </row>
    <row r="205" spans="1:36">
      <c r="A205" s="125"/>
      <c r="B205" s="125"/>
      <c r="C205" s="125"/>
      <c r="D205" s="125"/>
      <c r="E205" s="125"/>
      <c r="F205" s="125"/>
      <c r="G205" s="125"/>
      <c r="H205" s="125"/>
      <c r="I205" s="125"/>
      <c r="J205" s="125"/>
      <c r="K205" s="125"/>
      <c r="L205" s="125"/>
      <c r="M205" s="125"/>
      <c r="N205" s="125"/>
      <c r="O205" s="125"/>
      <c r="Q205" s="127"/>
      <c r="R205" s="171"/>
      <c r="S205" s="171"/>
      <c r="T205" s="171"/>
      <c r="U205" s="171"/>
      <c r="V205" s="171"/>
      <c r="W205" s="171"/>
      <c r="X205" s="171"/>
      <c r="Y205" s="171"/>
      <c r="Z205" s="174"/>
      <c r="AA205" s="171"/>
      <c r="AB205" s="171"/>
      <c r="AC205" s="171"/>
      <c r="AD205" s="171"/>
      <c r="AE205" s="175"/>
      <c r="AF205" s="171"/>
      <c r="AG205" s="178"/>
      <c r="AH205" s="171"/>
      <c r="AI205" s="127"/>
      <c r="AJ205" s="127"/>
    </row>
    <row r="206" spans="1:36">
      <c r="A206" s="125"/>
      <c r="B206" s="125"/>
      <c r="C206" s="125"/>
      <c r="D206" s="125"/>
      <c r="E206" s="125"/>
      <c r="F206" s="125"/>
      <c r="G206" s="125"/>
      <c r="H206" s="125"/>
      <c r="I206" s="125"/>
      <c r="J206" s="125"/>
      <c r="K206" s="125"/>
      <c r="L206" s="125"/>
      <c r="M206" s="125"/>
      <c r="N206" s="125"/>
      <c r="O206" s="125"/>
      <c r="Q206" s="127"/>
      <c r="R206" s="171"/>
      <c r="S206" s="171"/>
      <c r="T206" s="171"/>
      <c r="U206" s="171"/>
      <c r="V206" s="171"/>
      <c r="W206" s="171"/>
      <c r="X206" s="171"/>
      <c r="Y206" s="171"/>
      <c r="Z206" s="174"/>
      <c r="AA206" s="171"/>
      <c r="AB206" s="171"/>
      <c r="AC206" s="171"/>
      <c r="AD206" s="171"/>
      <c r="AE206" s="175"/>
      <c r="AF206" s="171"/>
      <c r="AG206" s="178"/>
      <c r="AH206" s="171"/>
      <c r="AI206" s="127"/>
      <c r="AJ206" s="127"/>
    </row>
    <row r="207" spans="1:36">
      <c r="A207" s="125"/>
      <c r="B207" s="125"/>
      <c r="C207" s="125"/>
      <c r="D207" s="125"/>
      <c r="E207" s="125"/>
      <c r="F207" s="125"/>
      <c r="G207" s="125"/>
      <c r="H207" s="125"/>
      <c r="I207" s="125"/>
      <c r="J207" s="125"/>
      <c r="K207" s="125"/>
      <c r="L207" s="125"/>
      <c r="M207" s="125"/>
      <c r="N207" s="125"/>
      <c r="O207" s="125"/>
      <c r="Q207" s="127"/>
      <c r="R207" s="171"/>
      <c r="S207" s="171"/>
      <c r="T207" s="171"/>
      <c r="U207" s="171"/>
      <c r="V207" s="171"/>
      <c r="W207" s="171"/>
      <c r="X207" s="171"/>
      <c r="Y207" s="171"/>
      <c r="Z207" s="174"/>
      <c r="AA207" s="171"/>
      <c r="AB207" s="171"/>
      <c r="AC207" s="171"/>
      <c r="AD207" s="171"/>
      <c r="AE207" s="175"/>
      <c r="AF207" s="171"/>
      <c r="AG207" s="178"/>
      <c r="AH207" s="171"/>
      <c r="AI207" s="127"/>
      <c r="AJ207" s="127"/>
    </row>
    <row r="208" spans="1:36">
      <c r="A208" s="125"/>
      <c r="B208" s="125"/>
      <c r="C208" s="125"/>
      <c r="D208" s="125"/>
      <c r="E208" s="125"/>
      <c r="F208" s="125"/>
      <c r="G208" s="125"/>
      <c r="H208" s="125"/>
      <c r="I208" s="125"/>
      <c r="J208" s="125"/>
      <c r="K208" s="125"/>
      <c r="L208" s="125"/>
      <c r="M208" s="125"/>
      <c r="N208" s="125"/>
      <c r="O208" s="125"/>
      <c r="Q208" s="127"/>
      <c r="R208" s="171" t="s">
        <v>329</v>
      </c>
      <c r="S208" s="171" t="s">
        <v>330</v>
      </c>
      <c r="T208" s="171" t="s">
        <v>331</v>
      </c>
      <c r="U208" s="171">
        <v>39</v>
      </c>
      <c r="V208" s="171">
        <v>1</v>
      </c>
      <c r="W208" s="171" t="s">
        <v>314</v>
      </c>
      <c r="X208" s="171">
        <v>222</v>
      </c>
      <c r="Y208" s="171"/>
      <c r="Z208" s="174">
        <v>62</v>
      </c>
      <c r="AA208" s="171">
        <v>10000</v>
      </c>
      <c r="AB208" s="177">
        <f>AA208/U208</f>
        <v>256.41025641025641</v>
      </c>
      <c r="AC208" s="171">
        <f>U208*X208</f>
        <v>8658</v>
      </c>
      <c r="AD208" s="171">
        <f>X208</f>
        <v>222</v>
      </c>
      <c r="AE208" s="175">
        <f>Z208/X208</f>
        <v>0.27927927927927926</v>
      </c>
      <c r="AF208" s="175">
        <f>Z208/AB208</f>
        <v>0.24180000000000001</v>
      </c>
      <c r="AG208" s="179">
        <f>(U208*X208)/AA208</f>
        <v>0.86580000000000001</v>
      </c>
      <c r="AH208" s="171"/>
      <c r="AI208" s="127"/>
      <c r="AJ208" s="127"/>
    </row>
    <row r="209" spans="1:36">
      <c r="A209" s="125"/>
      <c r="B209" s="125"/>
      <c r="C209" s="125"/>
      <c r="D209" s="125"/>
      <c r="E209" s="125"/>
      <c r="F209" s="125"/>
      <c r="G209" s="125"/>
      <c r="H209" s="125"/>
      <c r="I209" s="125"/>
      <c r="J209" s="125"/>
      <c r="K209" s="125"/>
      <c r="L209" s="125"/>
      <c r="M209" s="125"/>
      <c r="N209" s="125"/>
      <c r="O209" s="125"/>
      <c r="Q209" s="127"/>
      <c r="R209" s="171" t="s">
        <v>332</v>
      </c>
      <c r="S209" s="171" t="s">
        <v>330</v>
      </c>
      <c r="T209" s="171" t="s">
        <v>331</v>
      </c>
      <c r="U209" s="171">
        <v>10</v>
      </c>
      <c r="V209" s="171">
        <v>68</v>
      </c>
      <c r="W209" s="171" t="s">
        <v>318</v>
      </c>
      <c r="X209" s="171">
        <v>234</v>
      </c>
      <c r="Y209" s="171"/>
      <c r="Z209" s="174">
        <v>284</v>
      </c>
      <c r="AA209" s="171"/>
      <c r="AB209" s="171"/>
      <c r="AC209" s="171">
        <f>V209*X209</f>
        <v>15912</v>
      </c>
      <c r="AD209" s="177">
        <f>AC209/U209</f>
        <v>1591.2</v>
      </c>
      <c r="AE209" s="175">
        <f>Z209/AD209</f>
        <v>0.17848164906988437</v>
      </c>
      <c r="AF209" s="175">
        <f>Z209*AH209/AD209</f>
        <v>0.16063348416289591</v>
      </c>
      <c r="AG209" s="171"/>
      <c r="AH209" s="171">
        <v>0.9</v>
      </c>
      <c r="AI209" s="127"/>
      <c r="AJ209" s="127"/>
    </row>
    <row r="210" spans="1:36">
      <c r="A210" s="125"/>
      <c r="B210" s="125"/>
      <c r="C210" s="125"/>
      <c r="D210" s="125"/>
      <c r="E210" s="125"/>
      <c r="F210" s="125"/>
      <c r="G210" s="125"/>
      <c r="H210" s="125"/>
      <c r="I210" s="125"/>
      <c r="J210" s="125"/>
      <c r="K210" s="125"/>
      <c r="L210" s="125"/>
      <c r="M210" s="125"/>
      <c r="N210" s="125"/>
      <c r="O210" s="125"/>
      <c r="Q210" s="127"/>
      <c r="R210" s="171"/>
      <c r="S210" s="171"/>
      <c r="T210" s="171"/>
      <c r="U210" s="171"/>
      <c r="V210" s="171"/>
      <c r="W210" s="171"/>
      <c r="X210" s="171"/>
      <c r="Y210" s="171"/>
      <c r="Z210" s="174"/>
      <c r="AA210" s="171"/>
      <c r="AB210" s="171"/>
      <c r="AC210" s="171"/>
      <c r="AD210" s="171"/>
      <c r="AE210" s="171"/>
      <c r="AF210" s="182">
        <f>AVERAGE(AF208:AF209)</f>
        <v>0.20121674208144796</v>
      </c>
      <c r="AG210" s="171"/>
      <c r="AH210" s="171"/>
      <c r="AI210" s="127"/>
      <c r="AJ210" s="127"/>
    </row>
    <row r="211" spans="1:36">
      <c r="A211" s="125"/>
      <c r="B211" s="125"/>
      <c r="C211" s="125"/>
      <c r="D211" s="125"/>
      <c r="E211" s="125"/>
      <c r="F211" s="125"/>
      <c r="G211" s="125"/>
      <c r="H211" s="125"/>
      <c r="I211" s="125"/>
      <c r="J211" s="125"/>
      <c r="K211" s="125"/>
      <c r="L211" s="125"/>
      <c r="M211" s="125"/>
      <c r="N211" s="125"/>
      <c r="O211" s="125"/>
      <c r="Q211" s="127"/>
      <c r="R211" s="171"/>
      <c r="S211" s="171"/>
      <c r="T211" s="171"/>
      <c r="U211" s="171"/>
      <c r="V211" s="171"/>
      <c r="W211" s="171"/>
      <c r="X211" s="171"/>
      <c r="Y211" s="171"/>
      <c r="Z211" s="174"/>
      <c r="AA211" s="171"/>
      <c r="AB211" s="171"/>
      <c r="AC211" s="171"/>
      <c r="AD211" s="171"/>
      <c r="AE211" s="171"/>
      <c r="AF211" s="171"/>
      <c r="AG211" s="171"/>
      <c r="AH211" s="171"/>
      <c r="AI211" s="127"/>
      <c r="AJ211" s="127"/>
    </row>
    <row r="212" spans="1:36">
      <c r="A212" s="125"/>
      <c r="B212" s="125"/>
      <c r="C212" s="125"/>
      <c r="D212" s="125"/>
      <c r="E212" s="125"/>
      <c r="F212" s="125"/>
      <c r="G212" s="125"/>
      <c r="H212" s="125"/>
      <c r="I212" s="125"/>
      <c r="J212" s="125"/>
      <c r="K212" s="125"/>
      <c r="L212" s="125"/>
      <c r="M212" s="125"/>
      <c r="N212" s="125"/>
      <c r="O212" s="125"/>
      <c r="Q212" s="127"/>
      <c r="R212" s="171"/>
      <c r="S212" s="171"/>
      <c r="T212" s="171"/>
      <c r="U212" s="171"/>
      <c r="V212" s="171"/>
      <c r="W212" s="171"/>
      <c r="X212" s="171"/>
      <c r="Y212" s="171"/>
      <c r="Z212" s="174"/>
      <c r="AA212" s="171"/>
      <c r="AB212" s="171"/>
      <c r="AC212" s="171"/>
      <c r="AD212" s="171"/>
      <c r="AE212" s="171"/>
      <c r="AF212" s="171"/>
      <c r="AG212" s="171"/>
      <c r="AH212" s="171"/>
      <c r="AI212" s="127"/>
      <c r="AJ212" s="127"/>
    </row>
    <row r="213" spans="1:36">
      <c r="A213" s="125"/>
      <c r="B213" s="125"/>
      <c r="C213" s="125"/>
      <c r="D213" s="125"/>
      <c r="E213" s="125"/>
      <c r="F213" s="125"/>
      <c r="G213" s="125"/>
      <c r="H213" s="125"/>
      <c r="I213" s="125"/>
      <c r="J213" s="125"/>
      <c r="K213" s="125"/>
      <c r="L213" s="125"/>
      <c r="M213" s="125"/>
      <c r="N213" s="125"/>
      <c r="O213" s="125"/>
      <c r="Q213" s="127"/>
      <c r="R213" s="171"/>
      <c r="S213" s="171"/>
      <c r="T213" s="171"/>
      <c r="U213" s="171"/>
      <c r="V213" s="171"/>
      <c r="W213" s="171"/>
      <c r="X213" s="171"/>
      <c r="Y213" s="171"/>
      <c r="Z213" s="174"/>
      <c r="AA213" s="171"/>
      <c r="AB213" s="171"/>
      <c r="AC213" s="171"/>
      <c r="AD213" s="171"/>
      <c r="AE213" s="171"/>
      <c r="AF213" s="171"/>
      <c r="AG213" s="171"/>
      <c r="AH213" s="171"/>
      <c r="AI213" s="127"/>
      <c r="AJ213" s="127"/>
    </row>
    <row r="214" spans="1:36">
      <c r="A214" s="125"/>
      <c r="B214" s="125"/>
      <c r="C214" s="125"/>
      <c r="D214" s="125"/>
      <c r="E214" s="125"/>
      <c r="F214" s="125"/>
      <c r="G214" s="125"/>
      <c r="H214" s="125"/>
      <c r="I214" s="125"/>
      <c r="J214" s="125"/>
      <c r="K214" s="125"/>
      <c r="L214" s="125"/>
      <c r="M214" s="125"/>
      <c r="N214" s="125"/>
      <c r="O214" s="125"/>
      <c r="Q214" s="127"/>
      <c r="R214" s="127"/>
      <c r="S214" s="127"/>
      <c r="T214" s="127"/>
      <c r="U214" s="127"/>
      <c r="V214" s="127"/>
      <c r="W214" s="127"/>
      <c r="X214" s="127"/>
      <c r="Y214" s="127"/>
      <c r="Z214" s="127"/>
      <c r="AA214" s="127"/>
      <c r="AB214" s="127"/>
      <c r="AC214" s="127"/>
      <c r="AD214" s="127"/>
      <c r="AE214" s="127"/>
      <c r="AF214" s="127"/>
      <c r="AG214" s="127"/>
      <c r="AH214" s="127"/>
      <c r="AI214" s="127"/>
      <c r="AJ214" s="127"/>
    </row>
    <row r="215" spans="1:36">
      <c r="A215" s="125"/>
      <c r="B215" s="125"/>
      <c r="C215" s="125"/>
      <c r="D215" s="125"/>
      <c r="E215" s="125"/>
      <c r="F215" s="125"/>
      <c r="G215" s="125"/>
      <c r="H215" s="125"/>
      <c r="I215" s="125"/>
      <c r="J215" s="125"/>
      <c r="K215" s="125"/>
      <c r="L215" s="125"/>
      <c r="M215" s="125"/>
      <c r="N215" s="125"/>
      <c r="O215" s="125"/>
      <c r="Q215" s="127"/>
      <c r="R215" s="127"/>
      <c r="S215" s="127"/>
      <c r="T215" s="127"/>
      <c r="U215" s="127"/>
      <c r="V215" s="127"/>
      <c r="W215" s="127"/>
      <c r="X215" s="127"/>
      <c r="Y215" s="127"/>
      <c r="Z215" s="127"/>
      <c r="AA215" s="127"/>
      <c r="AB215" s="127"/>
      <c r="AC215" s="127"/>
      <c r="AD215" s="127"/>
      <c r="AE215" s="127"/>
      <c r="AF215" s="127"/>
      <c r="AG215" s="127"/>
      <c r="AH215" s="127"/>
      <c r="AI215" s="127"/>
      <c r="AJ215" s="127"/>
    </row>
    <row r="216" spans="1:36">
      <c r="A216" s="125"/>
      <c r="B216" s="125"/>
      <c r="C216" s="125"/>
      <c r="D216" s="125"/>
      <c r="E216" s="125"/>
      <c r="F216" s="125"/>
      <c r="G216" s="125"/>
      <c r="H216" s="125"/>
      <c r="I216" s="125"/>
      <c r="J216" s="125"/>
      <c r="K216" s="125"/>
      <c r="L216" s="125"/>
      <c r="M216" s="125"/>
      <c r="N216" s="125"/>
      <c r="O216" s="125"/>
      <c r="Q216" s="127"/>
      <c r="R216" s="127"/>
      <c r="S216" s="127"/>
      <c r="T216" s="127"/>
      <c r="U216" s="127"/>
      <c r="V216" s="127"/>
      <c r="W216" s="127"/>
      <c r="X216" s="127"/>
      <c r="Y216" s="127"/>
      <c r="Z216" s="127"/>
      <c r="AA216" s="127"/>
      <c r="AB216" s="127"/>
      <c r="AC216" s="127"/>
      <c r="AD216" s="127"/>
      <c r="AE216" s="127"/>
      <c r="AF216" s="127"/>
      <c r="AG216" s="127"/>
      <c r="AH216" s="127"/>
      <c r="AI216" s="127"/>
      <c r="AJ216" s="127"/>
    </row>
    <row r="217" spans="1:36">
      <c r="A217" s="125"/>
      <c r="B217" s="125"/>
      <c r="C217" s="125"/>
      <c r="D217" s="125"/>
      <c r="E217" s="125"/>
      <c r="F217" s="125"/>
      <c r="G217" s="125"/>
      <c r="H217" s="125"/>
      <c r="I217" s="125"/>
      <c r="J217" s="125"/>
      <c r="K217" s="125"/>
      <c r="L217" s="125"/>
      <c r="M217" s="125"/>
      <c r="N217" s="125"/>
      <c r="O217" s="125"/>
      <c r="Q217" s="127"/>
      <c r="R217" s="127" t="s">
        <v>350</v>
      </c>
      <c r="S217" s="127"/>
      <c r="T217" s="127"/>
      <c r="U217" s="127"/>
      <c r="V217" s="127"/>
      <c r="W217" s="127"/>
      <c r="X217" s="127"/>
      <c r="Y217" s="127"/>
      <c r="Z217" s="127"/>
      <c r="AA217" s="127"/>
      <c r="AB217" s="127"/>
      <c r="AC217" s="127"/>
      <c r="AD217" s="127"/>
      <c r="AE217" s="127"/>
      <c r="AF217" s="127"/>
      <c r="AG217" s="127"/>
      <c r="AH217" s="127"/>
      <c r="AI217" s="127"/>
      <c r="AJ217" s="127"/>
    </row>
    <row r="218" spans="1:36">
      <c r="A218" s="125"/>
      <c r="B218" s="125"/>
      <c r="C218" s="125"/>
      <c r="D218" s="125"/>
      <c r="E218" s="125"/>
      <c r="F218" s="125"/>
      <c r="G218" s="125"/>
      <c r="H218" s="125"/>
      <c r="I218" s="125"/>
      <c r="J218" s="125"/>
      <c r="K218" s="125"/>
      <c r="L218" s="125"/>
      <c r="M218" s="125"/>
      <c r="N218" s="125"/>
      <c r="O218" s="125"/>
      <c r="Q218" s="127"/>
      <c r="R218" s="126" t="s">
        <v>333</v>
      </c>
      <c r="S218" s="126" t="s">
        <v>334</v>
      </c>
      <c r="T218" s="126" t="s">
        <v>335</v>
      </c>
      <c r="U218" s="126" t="s">
        <v>336</v>
      </c>
      <c r="V218" s="126" t="s">
        <v>267</v>
      </c>
      <c r="W218" s="126" t="s">
        <v>337</v>
      </c>
      <c r="X218" s="127"/>
      <c r="Y218" s="127"/>
      <c r="Z218" s="127"/>
      <c r="AA218" s="127"/>
      <c r="AB218" s="127"/>
      <c r="AC218" s="127"/>
      <c r="AD218" s="127"/>
      <c r="AE218" s="127"/>
      <c r="AF218" s="127"/>
      <c r="AG218" s="127"/>
      <c r="AH218" s="127"/>
      <c r="AI218" s="127"/>
      <c r="AJ218" s="127"/>
    </row>
    <row r="219" spans="1:36">
      <c r="A219" s="125"/>
      <c r="B219" s="125"/>
      <c r="C219" s="125"/>
      <c r="D219" s="125"/>
      <c r="E219" s="125"/>
      <c r="F219" s="125"/>
      <c r="G219" s="125"/>
      <c r="H219" s="125"/>
      <c r="I219" s="125"/>
      <c r="J219" s="125"/>
      <c r="K219" s="125"/>
      <c r="L219" s="125"/>
      <c r="M219" s="125"/>
      <c r="N219" s="125"/>
      <c r="O219" s="125"/>
      <c r="Q219" s="127"/>
      <c r="R219" s="126">
        <v>1</v>
      </c>
      <c r="S219" s="126" t="s">
        <v>338</v>
      </c>
      <c r="T219" s="184">
        <v>85</v>
      </c>
      <c r="U219" s="184">
        <v>0</v>
      </c>
      <c r="V219" s="184">
        <v>45</v>
      </c>
      <c r="W219" s="184">
        <v>130</v>
      </c>
      <c r="X219" s="127"/>
      <c r="Y219" s="127"/>
      <c r="Z219" s="127"/>
      <c r="AA219" s="127"/>
      <c r="AB219" s="127"/>
      <c r="AC219" s="127"/>
      <c r="AD219" s="127"/>
      <c r="AE219" s="127"/>
      <c r="AF219" s="127"/>
      <c r="AG219" s="127"/>
      <c r="AH219" s="127"/>
      <c r="AI219" s="127"/>
      <c r="AJ219" s="127"/>
    </row>
    <row r="220" spans="1:36">
      <c r="A220" s="125"/>
      <c r="B220" s="125"/>
      <c r="C220" s="125"/>
      <c r="D220" s="125"/>
      <c r="E220" s="125"/>
      <c r="F220" s="125"/>
      <c r="G220" s="125"/>
      <c r="H220" s="125"/>
      <c r="I220" s="125"/>
      <c r="J220" s="125"/>
      <c r="K220" s="125"/>
      <c r="L220" s="125"/>
      <c r="M220" s="125"/>
      <c r="N220" s="125"/>
      <c r="O220" s="125"/>
      <c r="Q220" s="127"/>
      <c r="R220" s="126">
        <v>2</v>
      </c>
      <c r="S220" s="126" t="s">
        <v>338</v>
      </c>
      <c r="T220" s="184">
        <v>45</v>
      </c>
      <c r="U220" s="184">
        <v>0</v>
      </c>
      <c r="V220" s="184">
        <v>45</v>
      </c>
      <c r="W220" s="184">
        <v>90</v>
      </c>
      <c r="X220" s="127"/>
      <c r="Y220" s="127"/>
      <c r="Z220" s="127"/>
      <c r="AA220" s="127"/>
      <c r="AB220" s="127"/>
      <c r="AC220" s="127"/>
      <c r="AD220" s="127"/>
      <c r="AE220" s="127"/>
      <c r="AF220" s="127"/>
      <c r="AG220" s="127"/>
      <c r="AH220" s="127"/>
      <c r="AI220" s="127"/>
      <c r="AJ220" s="127"/>
    </row>
    <row r="221" spans="1:36">
      <c r="A221" s="125"/>
      <c r="B221" s="125"/>
      <c r="C221" s="125"/>
      <c r="D221" s="125"/>
      <c r="E221" s="125"/>
      <c r="F221" s="125"/>
      <c r="G221" s="125"/>
      <c r="H221" s="125"/>
      <c r="I221" s="125"/>
      <c r="J221" s="125"/>
      <c r="K221" s="125"/>
      <c r="L221" s="125"/>
      <c r="M221" s="125"/>
      <c r="N221" s="125"/>
      <c r="O221" s="125"/>
      <c r="Q221" s="127"/>
      <c r="R221" s="126">
        <v>3</v>
      </c>
      <c r="S221" s="126" t="s">
        <v>338</v>
      </c>
      <c r="T221" s="184">
        <v>200</v>
      </c>
      <c r="U221" s="184">
        <v>0</v>
      </c>
      <c r="V221" s="184">
        <v>45</v>
      </c>
      <c r="W221" s="184">
        <v>245</v>
      </c>
      <c r="X221" s="127"/>
      <c r="Y221" s="127"/>
      <c r="Z221" s="127"/>
      <c r="AA221" s="127"/>
      <c r="AB221" s="127"/>
      <c r="AC221" s="127"/>
      <c r="AD221" s="127"/>
      <c r="AE221" s="127"/>
      <c r="AF221" s="127"/>
      <c r="AG221" s="127"/>
      <c r="AH221" s="127"/>
      <c r="AI221" s="127"/>
      <c r="AJ221" s="127"/>
    </row>
    <row r="222" spans="1:36">
      <c r="A222" s="125"/>
      <c r="B222" s="125"/>
      <c r="C222" s="125"/>
      <c r="D222" s="125"/>
      <c r="E222" s="125"/>
      <c r="F222" s="125"/>
      <c r="G222" s="125"/>
      <c r="H222" s="125"/>
      <c r="I222" s="125"/>
      <c r="J222" s="125"/>
      <c r="K222" s="125"/>
      <c r="L222" s="125"/>
      <c r="M222" s="125"/>
      <c r="N222" s="125"/>
      <c r="O222" s="125"/>
      <c r="Q222" s="127"/>
      <c r="R222" s="126">
        <v>4</v>
      </c>
      <c r="S222" s="126" t="s">
        <v>339</v>
      </c>
      <c r="T222" s="184">
        <v>35.75</v>
      </c>
      <c r="U222" s="184">
        <v>27.6</v>
      </c>
      <c r="V222" s="184">
        <v>35.950000000000003</v>
      </c>
      <c r="W222" s="184">
        <v>99.300000000000011</v>
      </c>
      <c r="X222" s="127"/>
      <c r="Y222" s="127"/>
      <c r="Z222" s="127"/>
      <c r="AA222" s="127"/>
      <c r="AB222" s="127"/>
      <c r="AC222" s="127"/>
      <c r="AD222" s="127"/>
      <c r="AE222" s="127"/>
      <c r="AF222" s="127"/>
      <c r="AG222" s="127"/>
      <c r="AH222" s="127"/>
      <c r="AI222" s="127"/>
      <c r="AJ222" s="127"/>
    </row>
    <row r="223" spans="1:36">
      <c r="A223" s="125"/>
      <c r="B223" s="125"/>
      <c r="C223" s="125"/>
      <c r="D223" s="125"/>
      <c r="E223" s="125"/>
      <c r="F223" s="125"/>
      <c r="G223" s="125"/>
      <c r="H223" s="125"/>
      <c r="I223" s="125"/>
      <c r="J223" s="125"/>
      <c r="K223" s="125"/>
      <c r="L223" s="125"/>
      <c r="M223" s="125"/>
      <c r="N223" s="125"/>
      <c r="O223" s="125"/>
      <c r="Q223" s="127"/>
      <c r="R223" s="126">
        <v>5</v>
      </c>
      <c r="S223" s="126" t="s">
        <v>339</v>
      </c>
      <c r="T223" s="184">
        <v>93.86</v>
      </c>
      <c r="U223" s="184">
        <v>27.6</v>
      </c>
      <c r="V223" s="184">
        <v>35.950000000000003</v>
      </c>
      <c r="W223" s="184">
        <v>157.41000000000003</v>
      </c>
      <c r="X223" s="127"/>
      <c r="Y223" s="127"/>
      <c r="Z223" s="127"/>
      <c r="AA223" s="127"/>
      <c r="AB223" s="127"/>
      <c r="AC223" s="127"/>
      <c r="AD223" s="127"/>
      <c r="AE223" s="127"/>
      <c r="AF223" s="127"/>
      <c r="AG223" s="127"/>
      <c r="AH223" s="127"/>
      <c r="AI223" s="127"/>
      <c r="AJ223" s="127"/>
    </row>
    <row r="224" spans="1:36">
      <c r="A224" s="125"/>
      <c r="B224" s="125"/>
      <c r="C224" s="125"/>
      <c r="D224" s="125"/>
      <c r="E224" s="125"/>
      <c r="F224" s="125"/>
      <c r="G224" s="125"/>
      <c r="H224" s="125"/>
      <c r="I224" s="125"/>
      <c r="J224" s="125"/>
      <c r="K224" s="125"/>
      <c r="L224" s="125"/>
      <c r="M224" s="125"/>
      <c r="N224" s="125"/>
      <c r="O224" s="125"/>
      <c r="Q224" s="127"/>
      <c r="R224" s="126">
        <v>6</v>
      </c>
      <c r="S224" s="126" t="s">
        <v>340</v>
      </c>
      <c r="T224" s="184">
        <v>50</v>
      </c>
      <c r="U224" s="184">
        <v>50</v>
      </c>
      <c r="V224" s="184">
        <v>10.83</v>
      </c>
      <c r="W224" s="184">
        <v>110.83</v>
      </c>
      <c r="X224" s="127"/>
      <c r="Y224" s="127"/>
      <c r="Z224" s="127"/>
      <c r="AA224" s="127"/>
      <c r="AB224" s="127"/>
      <c r="AC224" s="127"/>
      <c r="AD224" s="127"/>
      <c r="AE224" s="127"/>
      <c r="AF224" s="127"/>
      <c r="AG224" s="127"/>
      <c r="AH224" s="127"/>
      <c r="AI224" s="127"/>
      <c r="AJ224" s="127"/>
    </row>
    <row r="225" spans="1:36">
      <c r="A225" s="125"/>
      <c r="B225" s="125"/>
      <c r="C225" s="125"/>
      <c r="D225" s="125"/>
      <c r="E225" s="125"/>
      <c r="F225" s="125"/>
      <c r="G225" s="125"/>
      <c r="H225" s="125"/>
      <c r="I225" s="125"/>
      <c r="J225" s="125"/>
      <c r="K225" s="125"/>
      <c r="L225" s="125"/>
      <c r="M225" s="125"/>
      <c r="N225" s="125"/>
      <c r="O225" s="125"/>
      <c r="Q225" s="127"/>
      <c r="R225" s="126">
        <v>7</v>
      </c>
      <c r="S225" s="126" t="s">
        <v>340</v>
      </c>
      <c r="T225" s="184">
        <v>50</v>
      </c>
      <c r="U225" s="184">
        <v>50</v>
      </c>
      <c r="V225" s="184">
        <v>10.83</v>
      </c>
      <c r="W225" s="184">
        <v>110.83</v>
      </c>
      <c r="X225" s="127"/>
      <c r="Y225" s="127"/>
      <c r="Z225" s="127"/>
      <c r="AA225" s="127"/>
      <c r="AB225" s="127"/>
      <c r="AC225" s="127"/>
      <c r="AD225" s="127"/>
      <c r="AE225" s="127"/>
      <c r="AF225" s="127"/>
      <c r="AG225" s="127"/>
      <c r="AH225" s="127"/>
      <c r="AI225" s="127"/>
      <c r="AJ225" s="127"/>
    </row>
    <row r="226" spans="1:36">
      <c r="A226" s="125"/>
      <c r="B226" s="125"/>
      <c r="C226" s="125"/>
      <c r="D226" s="125"/>
      <c r="E226" s="125"/>
      <c r="F226" s="125"/>
      <c r="G226" s="125"/>
      <c r="H226" s="125"/>
      <c r="I226" s="125"/>
      <c r="J226" s="125"/>
      <c r="K226" s="125"/>
      <c r="L226" s="125"/>
      <c r="M226" s="125"/>
      <c r="N226" s="125"/>
      <c r="O226" s="125"/>
      <c r="Q226" s="127"/>
      <c r="R226" s="126">
        <v>8</v>
      </c>
      <c r="S226" s="126" t="s">
        <v>340</v>
      </c>
      <c r="T226" s="184">
        <v>75</v>
      </c>
      <c r="U226" s="184">
        <v>50</v>
      </c>
      <c r="V226" s="184">
        <v>10.83</v>
      </c>
      <c r="W226" s="184">
        <v>135.83000000000001</v>
      </c>
      <c r="X226" s="127"/>
      <c r="Y226" s="127"/>
      <c r="Z226" s="127"/>
      <c r="AA226" s="127"/>
      <c r="AB226" s="127"/>
      <c r="AC226" s="127"/>
      <c r="AD226" s="127"/>
      <c r="AE226" s="127"/>
      <c r="AF226" s="127"/>
      <c r="AG226" s="127"/>
      <c r="AH226" s="127"/>
      <c r="AI226" s="127"/>
      <c r="AJ226" s="127"/>
    </row>
    <row r="227" spans="1:36">
      <c r="A227" s="125"/>
      <c r="B227" s="125"/>
      <c r="C227" s="125"/>
      <c r="D227" s="125"/>
      <c r="E227" s="125"/>
      <c r="F227" s="125"/>
      <c r="G227" s="125"/>
      <c r="H227" s="125"/>
      <c r="I227" s="125"/>
      <c r="J227" s="125"/>
      <c r="K227" s="125"/>
      <c r="L227" s="125"/>
      <c r="M227" s="125"/>
      <c r="N227" s="125"/>
      <c r="O227" s="125"/>
      <c r="Q227" s="127"/>
      <c r="R227" s="126">
        <v>9</v>
      </c>
      <c r="S227" s="126" t="s">
        <v>340</v>
      </c>
      <c r="T227" s="184">
        <v>75</v>
      </c>
      <c r="U227" s="184">
        <v>50</v>
      </c>
      <c r="V227" s="184">
        <v>10.83</v>
      </c>
      <c r="W227" s="184">
        <v>135.83000000000001</v>
      </c>
      <c r="X227" s="127"/>
      <c r="Y227" s="127"/>
      <c r="Z227" s="127"/>
      <c r="AA227" s="127"/>
      <c r="AB227" s="127"/>
      <c r="AC227" s="127"/>
      <c r="AD227" s="127"/>
      <c r="AE227" s="127"/>
      <c r="AF227" s="127"/>
      <c r="AG227" s="127"/>
      <c r="AH227" s="127"/>
      <c r="AI227" s="127"/>
      <c r="AJ227" s="127"/>
    </row>
    <row r="228" spans="1:36">
      <c r="A228" s="125"/>
      <c r="B228" s="125"/>
      <c r="C228" s="125"/>
      <c r="D228" s="125"/>
      <c r="E228" s="125"/>
      <c r="F228" s="125"/>
      <c r="G228" s="125"/>
      <c r="H228" s="125"/>
      <c r="I228" s="125"/>
      <c r="J228" s="125"/>
      <c r="K228" s="125"/>
      <c r="L228" s="125"/>
      <c r="M228" s="125"/>
      <c r="N228" s="125"/>
      <c r="O228" s="125"/>
      <c r="Q228" s="127"/>
      <c r="R228" s="126">
        <v>10</v>
      </c>
      <c r="S228" s="126" t="s">
        <v>341</v>
      </c>
      <c r="T228" s="184">
        <v>125</v>
      </c>
      <c r="U228" s="184">
        <v>50</v>
      </c>
      <c r="V228" s="184">
        <v>10.83</v>
      </c>
      <c r="W228" s="184">
        <v>185.83</v>
      </c>
      <c r="X228" s="127"/>
      <c r="Y228" s="127"/>
      <c r="Z228" s="127"/>
      <c r="AA228" s="127"/>
      <c r="AB228" s="127"/>
      <c r="AC228" s="127"/>
      <c r="AD228" s="127"/>
      <c r="AE228" s="127"/>
      <c r="AF228" s="127"/>
      <c r="AG228" s="127"/>
      <c r="AH228" s="127"/>
      <c r="AI228" s="127"/>
      <c r="AJ228" s="127"/>
    </row>
    <row r="229" spans="1:36">
      <c r="A229" s="125"/>
      <c r="B229" s="125"/>
      <c r="C229" s="125"/>
      <c r="D229" s="125"/>
      <c r="E229" s="125"/>
      <c r="F229" s="125"/>
      <c r="G229" s="125"/>
      <c r="H229" s="125"/>
      <c r="I229" s="125"/>
      <c r="J229" s="125"/>
      <c r="K229" s="125"/>
      <c r="L229" s="125"/>
      <c r="M229" s="125"/>
      <c r="N229" s="125"/>
      <c r="O229" s="125"/>
      <c r="Q229" s="127"/>
      <c r="R229" s="126">
        <v>11</v>
      </c>
      <c r="S229" s="126" t="s">
        <v>341</v>
      </c>
      <c r="T229" s="184">
        <v>100</v>
      </c>
      <c r="U229" s="184">
        <v>0</v>
      </c>
      <c r="V229" s="184">
        <v>30.59</v>
      </c>
      <c r="W229" s="184">
        <v>130.59</v>
      </c>
      <c r="X229" s="127"/>
      <c r="Y229" s="127"/>
      <c r="Z229" s="127"/>
      <c r="AA229" s="127"/>
      <c r="AB229" s="127"/>
      <c r="AC229" s="127"/>
      <c r="AD229" s="127"/>
      <c r="AE229" s="127"/>
      <c r="AF229" s="127"/>
      <c r="AG229" s="127"/>
      <c r="AH229" s="127"/>
      <c r="AI229" s="127"/>
      <c r="AJ229" s="127"/>
    </row>
    <row r="230" spans="1:36">
      <c r="A230" s="125"/>
      <c r="B230" s="125"/>
      <c r="C230" s="125"/>
      <c r="D230" s="125"/>
      <c r="E230" s="125"/>
      <c r="F230" s="125"/>
      <c r="G230" s="125"/>
      <c r="H230" s="125"/>
      <c r="I230" s="125"/>
      <c r="J230" s="125"/>
      <c r="K230" s="125"/>
      <c r="L230" s="125"/>
      <c r="M230" s="125"/>
      <c r="N230" s="125"/>
      <c r="O230" s="125"/>
      <c r="Q230" s="127"/>
      <c r="R230" s="126">
        <v>12</v>
      </c>
      <c r="S230" s="126" t="s">
        <v>341</v>
      </c>
      <c r="T230" s="184">
        <v>100</v>
      </c>
      <c r="U230" s="184">
        <v>0</v>
      </c>
      <c r="V230" s="184">
        <v>30.59</v>
      </c>
      <c r="W230" s="184">
        <v>130.59</v>
      </c>
      <c r="X230" s="127"/>
      <c r="Y230" s="127"/>
      <c r="Z230" s="127"/>
      <c r="AA230" s="127"/>
      <c r="AB230" s="127"/>
      <c r="AC230" s="127"/>
      <c r="AD230" s="127"/>
      <c r="AE230" s="127"/>
      <c r="AF230" s="127"/>
      <c r="AG230" s="127"/>
      <c r="AH230" s="127"/>
      <c r="AI230" s="127"/>
      <c r="AJ230" s="127"/>
    </row>
    <row r="231" spans="1:36">
      <c r="A231" s="125"/>
      <c r="B231" s="125"/>
      <c r="C231" s="125"/>
      <c r="D231" s="125"/>
      <c r="E231" s="125"/>
      <c r="F231" s="125"/>
      <c r="G231" s="125"/>
      <c r="H231" s="125"/>
      <c r="I231" s="125"/>
      <c r="J231" s="125"/>
      <c r="K231" s="125"/>
      <c r="L231" s="125"/>
      <c r="M231" s="125"/>
      <c r="N231" s="125"/>
      <c r="O231" s="125"/>
      <c r="Q231" s="127"/>
      <c r="R231" s="126">
        <v>13</v>
      </c>
      <c r="S231" s="126" t="s">
        <v>341</v>
      </c>
      <c r="T231" s="184">
        <v>135</v>
      </c>
      <c r="U231" s="184">
        <v>0</v>
      </c>
      <c r="V231" s="184">
        <v>30.59</v>
      </c>
      <c r="W231" s="184">
        <v>165.59</v>
      </c>
      <c r="X231" s="127"/>
      <c r="Y231" s="127"/>
      <c r="Z231" s="127"/>
      <c r="AA231" s="127"/>
      <c r="AB231" s="127"/>
      <c r="AC231" s="127"/>
      <c r="AD231" s="127"/>
      <c r="AE231" s="127"/>
      <c r="AF231" s="127"/>
      <c r="AG231" s="127"/>
      <c r="AH231" s="127"/>
      <c r="AI231" s="127"/>
      <c r="AJ231" s="127"/>
    </row>
    <row r="232" spans="1:36">
      <c r="A232" s="125"/>
      <c r="B232" s="125"/>
      <c r="C232" s="125"/>
      <c r="D232" s="125"/>
      <c r="E232" s="125"/>
      <c r="F232" s="125"/>
      <c r="G232" s="125"/>
      <c r="H232" s="125"/>
      <c r="I232" s="125"/>
      <c r="J232" s="125"/>
      <c r="K232" s="125"/>
      <c r="L232" s="125"/>
      <c r="M232" s="125"/>
      <c r="N232" s="125"/>
      <c r="O232" s="125"/>
      <c r="Q232" s="127"/>
      <c r="R232" s="126">
        <v>14</v>
      </c>
      <c r="S232" s="126" t="s">
        <v>341</v>
      </c>
      <c r="T232" s="184">
        <v>145</v>
      </c>
      <c r="U232" s="184">
        <v>0</v>
      </c>
      <c r="V232" s="184">
        <v>30.59</v>
      </c>
      <c r="W232" s="184">
        <v>175.59</v>
      </c>
      <c r="X232" s="127"/>
      <c r="Y232" s="127"/>
      <c r="Z232" s="127"/>
      <c r="AA232" s="127"/>
      <c r="AB232" s="127"/>
      <c r="AC232" s="127"/>
      <c r="AD232" s="127"/>
      <c r="AE232" s="127"/>
      <c r="AF232" s="127"/>
      <c r="AG232" s="127"/>
      <c r="AH232" s="127"/>
      <c r="AI232" s="127"/>
      <c r="AJ232" s="127"/>
    </row>
    <row r="233" spans="1:36">
      <c r="A233" s="125"/>
      <c r="B233" s="125"/>
      <c r="C233" s="125"/>
      <c r="D233" s="125"/>
      <c r="E233" s="125"/>
      <c r="F233" s="125"/>
      <c r="G233" s="125"/>
      <c r="H233" s="125"/>
      <c r="I233" s="125"/>
      <c r="J233" s="125"/>
      <c r="K233" s="125"/>
      <c r="L233" s="125"/>
      <c r="M233" s="125"/>
      <c r="N233" s="125"/>
      <c r="O233" s="125"/>
      <c r="Q233" s="127"/>
      <c r="R233" s="126">
        <v>15</v>
      </c>
      <c r="S233" s="126" t="s">
        <v>341</v>
      </c>
      <c r="T233" s="184">
        <v>170</v>
      </c>
      <c r="U233" s="184">
        <v>0</v>
      </c>
      <c r="V233" s="184">
        <v>30.59</v>
      </c>
      <c r="W233" s="184">
        <v>200.59</v>
      </c>
      <c r="X233" s="127"/>
      <c r="Y233" s="127"/>
      <c r="Z233" s="127"/>
      <c r="AA233" s="127"/>
      <c r="AB233" s="127"/>
      <c r="AC233" s="127"/>
      <c r="AD233" s="127"/>
      <c r="AE233" s="127"/>
      <c r="AF233" s="127"/>
      <c r="AG233" s="127"/>
      <c r="AH233" s="127"/>
      <c r="AI233" s="127"/>
      <c r="AJ233" s="127"/>
    </row>
    <row r="234" spans="1:36">
      <c r="A234" s="125"/>
      <c r="B234" s="125"/>
      <c r="C234" s="125"/>
      <c r="D234" s="125"/>
      <c r="E234" s="125"/>
      <c r="F234" s="125"/>
      <c r="G234" s="125"/>
      <c r="H234" s="125"/>
      <c r="I234" s="125"/>
      <c r="J234" s="125"/>
      <c r="K234" s="125"/>
      <c r="L234" s="125"/>
      <c r="M234" s="125"/>
      <c r="N234" s="125"/>
      <c r="O234" s="125"/>
      <c r="Q234" s="127"/>
      <c r="R234" s="126">
        <v>16</v>
      </c>
      <c r="S234" s="126" t="s">
        <v>341</v>
      </c>
      <c r="T234" s="184">
        <v>120</v>
      </c>
      <c r="U234" s="184">
        <v>0</v>
      </c>
      <c r="V234" s="184">
        <v>30.59</v>
      </c>
      <c r="W234" s="184">
        <v>150.59</v>
      </c>
      <c r="X234" s="127"/>
      <c r="Y234" s="127"/>
      <c r="Z234" s="127"/>
      <c r="AA234" s="127"/>
      <c r="AB234" s="127"/>
      <c r="AC234" s="127"/>
      <c r="AD234" s="127"/>
      <c r="AE234" s="127"/>
      <c r="AF234" s="127"/>
      <c r="AG234" s="127"/>
      <c r="AH234" s="127"/>
      <c r="AI234" s="127"/>
      <c r="AJ234" s="127"/>
    </row>
    <row r="235" spans="1:36">
      <c r="A235" s="125"/>
      <c r="B235" s="125"/>
      <c r="C235" s="125"/>
      <c r="D235" s="125"/>
      <c r="E235" s="125"/>
      <c r="F235" s="125"/>
      <c r="G235" s="125"/>
      <c r="H235" s="125"/>
      <c r="I235" s="125"/>
      <c r="J235" s="125"/>
      <c r="K235" s="125"/>
      <c r="L235" s="125"/>
      <c r="M235" s="125"/>
      <c r="N235" s="125"/>
      <c r="O235" s="125"/>
      <c r="Q235" s="127"/>
      <c r="R235" s="126">
        <v>17</v>
      </c>
      <c r="S235" s="126" t="s">
        <v>341</v>
      </c>
      <c r="T235" s="184">
        <v>145</v>
      </c>
      <c r="U235" s="184">
        <v>0</v>
      </c>
      <c r="V235" s="184">
        <v>30.59</v>
      </c>
      <c r="W235" s="184">
        <v>175.59</v>
      </c>
      <c r="X235" s="127"/>
      <c r="Y235" s="127"/>
      <c r="Z235" s="127"/>
      <c r="AA235" s="127"/>
      <c r="AB235" s="127"/>
      <c r="AC235" s="127"/>
      <c r="AD235" s="127"/>
      <c r="AE235" s="127"/>
      <c r="AF235" s="127"/>
      <c r="AG235" s="127"/>
      <c r="AH235" s="127"/>
      <c r="AI235" s="127"/>
      <c r="AJ235" s="127"/>
    </row>
    <row r="236" spans="1:36">
      <c r="A236" s="125"/>
      <c r="B236" s="125"/>
      <c r="C236" s="125"/>
      <c r="D236" s="125"/>
      <c r="E236" s="125"/>
      <c r="F236" s="125"/>
      <c r="G236" s="125"/>
      <c r="H236" s="125"/>
      <c r="I236" s="125"/>
      <c r="J236" s="125"/>
      <c r="K236" s="125"/>
      <c r="L236" s="125"/>
      <c r="M236" s="125"/>
      <c r="N236" s="125"/>
      <c r="O236" s="125"/>
      <c r="Q236" s="127"/>
      <c r="R236" s="126">
        <v>18</v>
      </c>
      <c r="S236" s="126" t="s">
        <v>341</v>
      </c>
      <c r="T236" s="184">
        <v>200</v>
      </c>
      <c r="U236" s="184">
        <v>0</v>
      </c>
      <c r="V236" s="184">
        <v>30.59</v>
      </c>
      <c r="W236" s="184">
        <v>230.59</v>
      </c>
      <c r="X236" s="127"/>
      <c r="Y236" s="127"/>
      <c r="Z236" s="127"/>
      <c r="AA236" s="127"/>
      <c r="AB236" s="127"/>
      <c r="AC236" s="127"/>
      <c r="AD236" s="127"/>
      <c r="AE236" s="127"/>
      <c r="AF236" s="127"/>
      <c r="AG236" s="127"/>
      <c r="AH236" s="127"/>
      <c r="AI236" s="127"/>
      <c r="AJ236" s="127"/>
    </row>
    <row r="237" spans="1:36">
      <c r="A237" s="125"/>
      <c r="B237" s="125"/>
      <c r="C237" s="125"/>
      <c r="D237" s="125"/>
      <c r="E237" s="125"/>
      <c r="F237" s="125"/>
      <c r="G237" s="125"/>
      <c r="H237" s="125"/>
      <c r="I237" s="125"/>
      <c r="J237" s="125"/>
      <c r="K237" s="125"/>
      <c r="L237" s="125"/>
      <c r="M237" s="125"/>
      <c r="N237" s="125"/>
      <c r="O237" s="125"/>
      <c r="Q237" s="127"/>
      <c r="R237" s="126">
        <v>19</v>
      </c>
      <c r="S237" s="126" t="s">
        <v>341</v>
      </c>
      <c r="T237" s="184">
        <v>140</v>
      </c>
      <c r="U237" s="184">
        <v>45</v>
      </c>
      <c r="V237" s="184">
        <v>30.59</v>
      </c>
      <c r="W237" s="184">
        <v>215.59</v>
      </c>
      <c r="X237" s="127"/>
      <c r="Y237" s="127"/>
      <c r="Z237" s="127"/>
      <c r="AA237" s="127"/>
      <c r="AB237" s="127"/>
      <c r="AC237" s="127"/>
      <c r="AD237" s="127"/>
      <c r="AE237" s="127"/>
      <c r="AF237" s="127"/>
      <c r="AG237" s="127"/>
      <c r="AH237" s="127"/>
      <c r="AI237" s="127"/>
      <c r="AJ237" s="127"/>
    </row>
    <row r="238" spans="1:36">
      <c r="A238" s="125"/>
      <c r="B238" s="125"/>
      <c r="C238" s="125"/>
      <c r="D238" s="125"/>
      <c r="E238" s="125"/>
      <c r="F238" s="125"/>
      <c r="G238" s="125"/>
      <c r="H238" s="125"/>
      <c r="I238" s="125"/>
      <c r="J238" s="125"/>
      <c r="K238" s="125"/>
      <c r="L238" s="125"/>
      <c r="M238" s="125"/>
      <c r="N238" s="125"/>
      <c r="O238" s="125"/>
      <c r="Q238" s="127"/>
      <c r="R238" s="126">
        <v>20</v>
      </c>
      <c r="S238" s="126" t="s">
        <v>341</v>
      </c>
      <c r="T238" s="184">
        <v>190</v>
      </c>
      <c r="U238" s="184">
        <v>45</v>
      </c>
      <c r="V238" s="184">
        <v>30.59</v>
      </c>
      <c r="W238" s="184">
        <v>265.58999999999997</v>
      </c>
      <c r="X238" s="127"/>
      <c r="Y238" s="127"/>
      <c r="Z238" s="127"/>
      <c r="AA238" s="127"/>
      <c r="AB238" s="127"/>
      <c r="AC238" s="127"/>
      <c r="AD238" s="127"/>
      <c r="AE238" s="127"/>
      <c r="AF238" s="127"/>
      <c r="AG238" s="127"/>
      <c r="AH238" s="127"/>
      <c r="AI238" s="127"/>
      <c r="AJ238" s="127"/>
    </row>
    <row r="239" spans="1:36">
      <c r="A239" s="125"/>
      <c r="B239" s="125"/>
      <c r="C239" s="125"/>
      <c r="D239" s="125"/>
      <c r="E239" s="125"/>
      <c r="F239" s="125"/>
      <c r="G239" s="125"/>
      <c r="H239" s="125"/>
      <c r="I239" s="125"/>
      <c r="J239" s="125"/>
      <c r="K239" s="125"/>
      <c r="L239" s="125"/>
      <c r="M239" s="125"/>
      <c r="N239" s="125"/>
      <c r="O239" s="125"/>
      <c r="Q239" s="127"/>
      <c r="R239" s="126"/>
      <c r="S239" s="126" t="s">
        <v>342</v>
      </c>
      <c r="T239" s="184">
        <v>113.98</v>
      </c>
      <c r="U239" s="184">
        <v>40.83</v>
      </c>
      <c r="V239" s="184">
        <v>30.59</v>
      </c>
      <c r="W239" s="126">
        <v>162.09</v>
      </c>
      <c r="X239" s="127"/>
      <c r="Y239" s="127"/>
      <c r="Z239" s="127"/>
      <c r="AA239" s="127"/>
      <c r="AB239" s="127"/>
      <c r="AC239" s="127"/>
      <c r="AD239" s="127"/>
      <c r="AE239" s="127"/>
      <c r="AF239" s="127"/>
      <c r="AG239" s="127"/>
      <c r="AH239" s="127"/>
      <c r="AI239" s="127"/>
      <c r="AJ239" s="127"/>
    </row>
    <row r="240" spans="1:36">
      <c r="A240" s="125"/>
      <c r="B240" s="125"/>
      <c r="C240" s="125"/>
      <c r="D240" s="125"/>
      <c r="E240" s="125"/>
      <c r="F240" s="125"/>
      <c r="G240" s="125"/>
      <c r="H240" s="125"/>
      <c r="I240" s="125"/>
      <c r="J240" s="125"/>
      <c r="K240" s="125"/>
      <c r="L240" s="125"/>
      <c r="M240" s="125"/>
      <c r="N240" s="125"/>
      <c r="O240" s="125"/>
      <c r="Q240" s="127"/>
      <c r="R240" s="126"/>
      <c r="S240" s="126" t="s">
        <v>343</v>
      </c>
      <c r="T240" s="184">
        <v>139.97999999999999</v>
      </c>
      <c r="U240" s="126"/>
      <c r="V240" s="126" t="s">
        <v>344</v>
      </c>
      <c r="W240" s="184">
        <v>144.57</v>
      </c>
      <c r="X240" s="127"/>
      <c r="Y240" s="127"/>
      <c r="Z240" s="127"/>
      <c r="AA240" s="127"/>
      <c r="AB240" s="127"/>
      <c r="AC240" s="127"/>
      <c r="AD240" s="127"/>
      <c r="AE240" s="127"/>
      <c r="AF240" s="127"/>
      <c r="AG240" s="127"/>
      <c r="AH240" s="127"/>
      <c r="AI240" s="127"/>
      <c r="AJ240" s="127"/>
    </row>
    <row r="241" spans="1:36">
      <c r="A241" s="125"/>
      <c r="B241" s="125"/>
      <c r="C241" s="125"/>
      <c r="D241" s="125"/>
      <c r="E241" s="125"/>
      <c r="F241" s="125"/>
      <c r="G241" s="125"/>
      <c r="H241" s="125"/>
      <c r="I241" s="125"/>
      <c r="J241" s="125"/>
      <c r="K241" s="125"/>
      <c r="L241" s="125"/>
      <c r="M241" s="125"/>
      <c r="N241" s="125"/>
      <c r="O241" s="125"/>
      <c r="Q241" s="127"/>
      <c r="R241" s="126"/>
      <c r="S241" s="126" t="s">
        <v>345</v>
      </c>
      <c r="T241" s="184">
        <v>97.05</v>
      </c>
      <c r="U241" s="126"/>
      <c r="V241" s="126"/>
      <c r="W241" s="126"/>
      <c r="X241" s="127"/>
      <c r="Y241" s="127"/>
      <c r="Z241" s="127"/>
      <c r="AA241" s="127"/>
      <c r="AB241" s="127"/>
      <c r="AC241" s="127"/>
      <c r="AD241" s="127"/>
      <c r="AE241" s="127"/>
      <c r="AF241" s="127"/>
      <c r="AG241" s="127"/>
      <c r="AH241" s="127"/>
      <c r="AI241" s="127"/>
      <c r="AJ241" s="127"/>
    </row>
    <row r="242" spans="1:36">
      <c r="A242" s="125"/>
      <c r="B242" s="125"/>
      <c r="C242" s="125"/>
      <c r="D242" s="125"/>
      <c r="E242" s="125"/>
      <c r="F242" s="125"/>
      <c r="G242" s="125"/>
      <c r="H242" s="125"/>
      <c r="I242" s="125"/>
      <c r="J242" s="125"/>
      <c r="K242" s="125"/>
      <c r="L242" s="125"/>
      <c r="M242" s="125"/>
      <c r="N242" s="125"/>
      <c r="O242" s="125"/>
      <c r="Q242" s="127"/>
      <c r="R242" s="126"/>
      <c r="S242" s="126" t="s">
        <v>346</v>
      </c>
      <c r="T242" s="184">
        <v>118.52</v>
      </c>
      <c r="U242" s="126"/>
      <c r="V242" s="126"/>
      <c r="W242" s="126"/>
      <c r="X242" s="127"/>
      <c r="Y242" s="127"/>
      <c r="Z242" s="127"/>
      <c r="AA242" s="127"/>
      <c r="AB242" s="127"/>
      <c r="AC242" s="127"/>
      <c r="AD242" s="127"/>
      <c r="AE242" s="127"/>
      <c r="AF242" s="127"/>
      <c r="AG242" s="127"/>
      <c r="AH242" s="127"/>
      <c r="AI242" s="127"/>
      <c r="AJ242" s="127"/>
    </row>
    <row r="243" spans="1:36">
      <c r="A243" s="125"/>
      <c r="B243" s="125"/>
      <c r="C243" s="125"/>
      <c r="D243" s="125"/>
      <c r="E243" s="125"/>
      <c r="F243" s="125"/>
      <c r="G243" s="125"/>
      <c r="H243" s="125"/>
      <c r="I243" s="125"/>
      <c r="J243" s="125"/>
      <c r="K243" s="125"/>
      <c r="L243" s="125"/>
      <c r="M243" s="125"/>
      <c r="N243" s="125"/>
      <c r="O243" s="125"/>
      <c r="Q243" s="127"/>
      <c r="R243" s="126"/>
      <c r="S243" s="126"/>
      <c r="T243" s="126"/>
      <c r="U243" s="126"/>
      <c r="V243" s="126"/>
      <c r="W243" s="126"/>
      <c r="X243" s="127"/>
      <c r="Y243" s="127"/>
      <c r="Z243" s="127"/>
      <c r="AA243" s="127"/>
      <c r="AB243" s="127"/>
      <c r="AC243" s="127"/>
      <c r="AD243" s="127"/>
      <c r="AE243" s="127"/>
      <c r="AF243" s="127"/>
      <c r="AG243" s="127"/>
      <c r="AH243" s="127"/>
      <c r="AI243" s="127"/>
      <c r="AJ243" s="127"/>
    </row>
    <row r="244" spans="1:36">
      <c r="A244" s="125"/>
      <c r="B244" s="125"/>
      <c r="C244" s="125"/>
      <c r="D244" s="125"/>
      <c r="E244" s="125"/>
      <c r="F244" s="125"/>
      <c r="G244" s="125"/>
      <c r="H244" s="125"/>
      <c r="I244" s="125"/>
      <c r="J244" s="125"/>
      <c r="K244" s="125"/>
      <c r="L244" s="125"/>
      <c r="M244" s="125"/>
      <c r="N244" s="125"/>
      <c r="O244" s="125"/>
      <c r="Q244" s="127"/>
      <c r="R244" s="126"/>
      <c r="S244" s="126" t="s">
        <v>347</v>
      </c>
      <c r="T244" s="185">
        <v>329.125</v>
      </c>
      <c r="U244" s="185">
        <v>329.125</v>
      </c>
      <c r="V244" s="185">
        <v>329.125</v>
      </c>
      <c r="W244" s="185">
        <v>329.125</v>
      </c>
      <c r="X244" s="127"/>
      <c r="Y244" s="127"/>
      <c r="Z244" s="127"/>
      <c r="AA244" s="127"/>
      <c r="AB244" s="127"/>
      <c r="AC244" s="127"/>
      <c r="AD244" s="127"/>
      <c r="AE244" s="127"/>
      <c r="AF244" s="127"/>
      <c r="AG244" s="127"/>
      <c r="AH244" s="127"/>
      <c r="AI244" s="127"/>
      <c r="AJ244" s="127"/>
    </row>
    <row r="245" spans="1:36">
      <c r="A245" s="125"/>
      <c r="B245" s="125"/>
      <c r="C245" s="125"/>
      <c r="D245" s="125"/>
      <c r="E245" s="125"/>
      <c r="F245" s="125"/>
      <c r="G245" s="125"/>
      <c r="H245" s="125"/>
      <c r="I245" s="125"/>
      <c r="J245" s="125"/>
      <c r="K245" s="125"/>
      <c r="L245" s="125"/>
      <c r="M245" s="125"/>
      <c r="N245" s="125"/>
      <c r="O245" s="125"/>
      <c r="Q245" s="127"/>
      <c r="R245" s="126"/>
      <c r="S245" s="126" t="s">
        <v>348</v>
      </c>
      <c r="T245" s="184">
        <v>0.36010634257500951</v>
      </c>
      <c r="U245" s="184">
        <v>0.12405620964679073</v>
      </c>
      <c r="V245" s="184">
        <v>9.2943410558298523E-2</v>
      </c>
      <c r="W245" s="184">
        <v>0.49248765666540067</v>
      </c>
      <c r="X245" s="127"/>
      <c r="Y245" s="127"/>
      <c r="Z245" s="127"/>
      <c r="AA245" s="127"/>
      <c r="AB245" s="127"/>
      <c r="AC245" s="127"/>
      <c r="AD245" s="127"/>
      <c r="AE245" s="127"/>
      <c r="AF245" s="127"/>
      <c r="AG245" s="127"/>
      <c r="AH245" s="127"/>
      <c r="AI245" s="127"/>
      <c r="AJ245" s="127"/>
    </row>
    <row r="246" spans="1:36">
      <c r="A246" s="125"/>
      <c r="B246" s="125"/>
      <c r="C246" s="125"/>
      <c r="D246" s="125"/>
      <c r="E246" s="125"/>
      <c r="F246" s="125"/>
      <c r="G246" s="125"/>
      <c r="H246" s="125"/>
      <c r="I246" s="125"/>
      <c r="J246" s="125"/>
      <c r="K246" s="125"/>
      <c r="L246" s="125"/>
      <c r="M246" s="125"/>
      <c r="N246" s="125"/>
      <c r="O246" s="125"/>
      <c r="Q246" s="127"/>
      <c r="R246" s="126"/>
      <c r="S246" s="126"/>
      <c r="T246" s="126"/>
      <c r="U246" s="126"/>
      <c r="V246" s="126"/>
      <c r="W246" s="126"/>
      <c r="X246" s="127"/>
      <c r="Y246" s="127"/>
      <c r="Z246" s="127"/>
      <c r="AA246" s="127"/>
      <c r="AB246" s="127"/>
      <c r="AC246" s="127"/>
      <c r="AD246" s="127"/>
      <c r="AE246" s="127"/>
      <c r="AF246" s="127"/>
      <c r="AG246" s="127"/>
      <c r="AH246" s="127"/>
      <c r="AI246" s="127"/>
      <c r="AJ246" s="127"/>
    </row>
    <row r="247" spans="1:36">
      <c r="A247" s="125"/>
      <c r="B247" s="125"/>
      <c r="C247" s="125"/>
      <c r="D247" s="125"/>
      <c r="E247" s="125"/>
      <c r="F247" s="125"/>
      <c r="G247" s="125"/>
      <c r="H247" s="125"/>
      <c r="I247" s="125"/>
      <c r="J247" s="125"/>
      <c r="K247" s="125"/>
      <c r="L247" s="125"/>
      <c r="M247" s="125"/>
      <c r="N247" s="125"/>
      <c r="O247" s="125"/>
      <c r="Q247" s="127"/>
      <c r="R247" s="126"/>
      <c r="S247" s="126" t="s">
        <v>349</v>
      </c>
      <c r="T247" s="184">
        <v>0.35999165293885843</v>
      </c>
      <c r="U247" s="184">
        <v>0.12401669920261213</v>
      </c>
      <c r="V247" s="184">
        <v>7.976143674890547E-2</v>
      </c>
      <c r="W247" s="186">
        <v>0.56376978889037599</v>
      </c>
      <c r="X247" s="127"/>
      <c r="Y247" s="127"/>
      <c r="Z247" s="127"/>
      <c r="AA247" s="127"/>
      <c r="AB247" s="127"/>
      <c r="AC247" s="127"/>
      <c r="AD247" s="127"/>
      <c r="AE247" s="127"/>
      <c r="AF247" s="127"/>
      <c r="AG247" s="127"/>
      <c r="AH247" s="127"/>
      <c r="AI247" s="127"/>
      <c r="AJ247" s="127"/>
    </row>
    <row r="248" spans="1:36">
      <c r="A248" s="125"/>
      <c r="B248" s="125"/>
      <c r="C248" s="125"/>
      <c r="D248" s="125"/>
      <c r="E248" s="125"/>
      <c r="F248" s="125"/>
      <c r="G248" s="125"/>
      <c r="H248" s="125"/>
      <c r="I248" s="125"/>
      <c r="J248" s="125"/>
      <c r="K248" s="125"/>
      <c r="L248" s="125"/>
      <c r="M248" s="125"/>
      <c r="N248" s="125"/>
      <c r="O248" s="125"/>
      <c r="Q248" s="127"/>
      <c r="R248" s="127"/>
      <c r="S248" s="127"/>
      <c r="T248" s="127"/>
      <c r="U248" s="127"/>
      <c r="V248" s="127"/>
      <c r="W248" s="127"/>
      <c r="X248" s="127"/>
      <c r="Y248" s="127"/>
      <c r="Z248" s="127"/>
      <c r="AA248" s="127"/>
      <c r="AB248" s="127"/>
      <c r="AC248" s="127"/>
      <c r="AD248" s="127"/>
      <c r="AE248" s="127"/>
      <c r="AF248" s="127"/>
      <c r="AG248" s="127"/>
      <c r="AH248" s="127"/>
      <c r="AI248" s="127"/>
      <c r="AJ248" s="127"/>
    </row>
    <row r="249" spans="1:36">
      <c r="A249" s="125"/>
      <c r="B249" s="125"/>
      <c r="C249" s="125"/>
      <c r="D249" s="125"/>
      <c r="E249" s="125"/>
      <c r="F249" s="125"/>
      <c r="G249" s="125"/>
      <c r="H249" s="125"/>
      <c r="I249" s="125"/>
      <c r="J249" s="125"/>
      <c r="K249" s="125"/>
      <c r="L249" s="125"/>
      <c r="M249" s="125"/>
      <c r="N249" s="125"/>
      <c r="O249" s="125"/>
      <c r="Q249" s="127"/>
      <c r="R249" s="127"/>
      <c r="S249" s="127"/>
      <c r="T249" s="127"/>
      <c r="U249" s="127"/>
      <c r="V249" s="127"/>
      <c r="W249" s="127"/>
      <c r="X249" s="127"/>
      <c r="Y249" s="127"/>
      <c r="Z249" s="127"/>
      <c r="AA249" s="127"/>
      <c r="AB249" s="127"/>
      <c r="AC249" s="127"/>
      <c r="AD249" s="127"/>
      <c r="AE249" s="127"/>
      <c r="AF249" s="127"/>
      <c r="AG249" s="127"/>
      <c r="AH249" s="127"/>
      <c r="AI249" s="127"/>
      <c r="AJ249" s="127"/>
    </row>
    <row r="250" spans="1:36">
      <c r="A250" s="125"/>
      <c r="B250" s="125"/>
      <c r="C250" s="125"/>
      <c r="D250" s="125"/>
      <c r="E250" s="125"/>
      <c r="F250" s="125"/>
      <c r="G250" s="125"/>
      <c r="H250" s="125"/>
      <c r="I250" s="125"/>
      <c r="J250" s="125"/>
      <c r="K250" s="125"/>
      <c r="L250" s="125"/>
      <c r="M250" s="125"/>
      <c r="N250" s="125"/>
      <c r="O250" s="125"/>
      <c r="Q250" s="127"/>
      <c r="R250" s="127"/>
      <c r="S250" s="127"/>
      <c r="T250" s="127"/>
      <c r="U250" s="127"/>
      <c r="V250" s="127"/>
      <c r="W250" s="127"/>
      <c r="X250" s="127"/>
      <c r="Y250" s="127"/>
      <c r="Z250" s="127"/>
      <c r="AA250" s="127"/>
      <c r="AB250" s="127"/>
      <c r="AC250" s="127"/>
      <c r="AD250" s="127"/>
      <c r="AE250" s="127"/>
      <c r="AF250" s="127"/>
      <c r="AG250" s="127"/>
      <c r="AH250" s="127"/>
      <c r="AI250" s="127"/>
      <c r="AJ250" s="127"/>
    </row>
    <row r="251" spans="1:36">
      <c r="A251" s="125"/>
      <c r="B251" s="125"/>
      <c r="C251" s="125"/>
      <c r="D251" s="125"/>
      <c r="E251" s="125"/>
      <c r="F251" s="125"/>
      <c r="G251" s="125"/>
      <c r="H251" s="125"/>
      <c r="I251" s="125"/>
      <c r="J251" s="125"/>
      <c r="K251" s="125"/>
      <c r="L251" s="125"/>
      <c r="M251" s="125"/>
      <c r="N251" s="125"/>
      <c r="O251" s="125"/>
      <c r="Q251" s="127"/>
      <c r="R251" s="127"/>
      <c r="S251" s="127"/>
      <c r="T251" s="127"/>
      <c r="U251" s="127"/>
      <c r="V251" s="127"/>
      <c r="W251" s="127"/>
      <c r="X251" s="127"/>
      <c r="Y251" s="127"/>
      <c r="Z251" s="127"/>
      <c r="AA251" s="127"/>
      <c r="AB251" s="127"/>
      <c r="AC251" s="127"/>
      <c r="AD251" s="127"/>
      <c r="AE251" s="127"/>
      <c r="AF251" s="127"/>
      <c r="AG251" s="127"/>
      <c r="AH251" s="127"/>
      <c r="AI251" s="127"/>
      <c r="AJ251" s="127"/>
    </row>
    <row r="252" spans="1:36">
      <c r="A252" s="125"/>
      <c r="B252" s="125"/>
      <c r="C252" s="125"/>
      <c r="D252" s="125"/>
      <c r="E252" s="125"/>
      <c r="F252" s="125"/>
      <c r="G252" s="125"/>
      <c r="H252" s="125"/>
      <c r="I252" s="125"/>
      <c r="J252" s="125"/>
      <c r="K252" s="125"/>
      <c r="L252" s="125"/>
      <c r="M252" s="125"/>
      <c r="N252" s="125"/>
      <c r="O252" s="125"/>
      <c r="Q252" s="127"/>
      <c r="R252" s="127" t="s">
        <v>355</v>
      </c>
      <c r="S252" s="127"/>
      <c r="T252" s="127"/>
      <c r="U252" s="127"/>
      <c r="V252" s="127"/>
      <c r="W252" s="127"/>
      <c r="X252" s="127"/>
      <c r="Y252" s="127"/>
      <c r="Z252" s="127"/>
      <c r="AA252" s="127"/>
      <c r="AB252" s="127"/>
      <c r="AC252" s="127"/>
      <c r="AD252" s="127"/>
      <c r="AE252" s="127"/>
      <c r="AF252" s="127"/>
      <c r="AG252" s="127"/>
      <c r="AH252" s="127"/>
      <c r="AI252" s="127"/>
      <c r="AJ252" s="127"/>
    </row>
    <row r="253" spans="1:36">
      <c r="A253" s="125"/>
      <c r="B253" s="125"/>
      <c r="C253" s="125"/>
      <c r="D253" s="125"/>
      <c r="E253" s="125"/>
      <c r="F253" s="125"/>
      <c r="G253" s="125"/>
      <c r="H253" s="125"/>
      <c r="I253" s="125"/>
      <c r="J253" s="125"/>
      <c r="K253" s="125"/>
      <c r="L253" s="125"/>
      <c r="M253" s="125"/>
      <c r="N253" s="125"/>
      <c r="O253" s="125"/>
      <c r="Q253" s="127"/>
      <c r="R253" s="126" t="s">
        <v>351</v>
      </c>
      <c r="S253" s="188" t="s">
        <v>352</v>
      </c>
      <c r="T253" s="188" t="s">
        <v>353</v>
      </c>
      <c r="U253" s="127"/>
      <c r="V253" s="127"/>
      <c r="W253" s="126" t="s">
        <v>356</v>
      </c>
      <c r="X253" s="126"/>
      <c r="Y253" s="126" t="s">
        <v>357</v>
      </c>
      <c r="Z253" s="127"/>
      <c r="AA253" s="127"/>
      <c r="AB253" s="127"/>
      <c r="AC253" s="127"/>
      <c r="AD253" s="127"/>
      <c r="AE253" s="127"/>
      <c r="AF253" s="127"/>
      <c r="AG253" s="127"/>
      <c r="AH253" s="127"/>
      <c r="AI253" s="127"/>
      <c r="AJ253" s="127"/>
    </row>
    <row r="254" spans="1:36">
      <c r="A254" s="125"/>
      <c r="B254" s="125"/>
      <c r="C254" s="125"/>
      <c r="D254" s="125"/>
      <c r="E254" s="125"/>
      <c r="F254" s="125"/>
      <c r="G254" s="125"/>
      <c r="H254" s="125"/>
      <c r="I254" s="125"/>
      <c r="J254" s="125"/>
      <c r="K254" s="125"/>
      <c r="L254" s="125"/>
      <c r="M254" s="125"/>
      <c r="N254" s="125"/>
      <c r="O254" s="125"/>
      <c r="Q254" s="127"/>
      <c r="R254" s="126" t="s">
        <v>354</v>
      </c>
      <c r="S254" s="189">
        <v>91.27</v>
      </c>
      <c r="T254" s="189">
        <v>47.15</v>
      </c>
      <c r="U254" s="127"/>
      <c r="V254" s="127"/>
      <c r="W254" s="126">
        <v>0.93</v>
      </c>
      <c r="X254" s="126"/>
      <c r="Y254" s="187">
        <f>SUM(S254:T254)*W254/1000</f>
        <v>0.12873059999999997</v>
      </c>
      <c r="Z254" s="127"/>
      <c r="AA254" s="127"/>
      <c r="AB254" s="127"/>
      <c r="AC254" s="127"/>
      <c r="AD254" s="127"/>
      <c r="AE254" s="127"/>
      <c r="AF254" s="127"/>
      <c r="AG254" s="127"/>
      <c r="AH254" s="127"/>
      <c r="AI254" s="127"/>
      <c r="AJ254" s="127"/>
    </row>
    <row r="255" spans="1:36">
      <c r="A255" s="125"/>
      <c r="B255" s="125"/>
      <c r="C255" s="125"/>
      <c r="D255" s="125"/>
      <c r="E255" s="125"/>
      <c r="F255" s="125"/>
      <c r="G255" s="125"/>
      <c r="H255" s="125"/>
      <c r="I255" s="125"/>
      <c r="J255" s="125"/>
      <c r="K255" s="125"/>
      <c r="L255" s="125"/>
      <c r="M255" s="125"/>
      <c r="N255" s="125"/>
      <c r="O255" s="125"/>
      <c r="Q255" s="127"/>
      <c r="R255" s="127"/>
      <c r="S255" s="127"/>
      <c r="T255" s="127"/>
      <c r="U255" s="127"/>
      <c r="V255" s="127"/>
      <c r="W255" s="127"/>
      <c r="X255" s="127"/>
      <c r="Y255" s="127"/>
      <c r="Z255" s="127"/>
      <c r="AA255" s="127"/>
      <c r="AB255" s="127"/>
      <c r="AC255" s="127"/>
      <c r="AD255" s="127"/>
      <c r="AE255" s="127"/>
      <c r="AF255" s="127"/>
      <c r="AG255" s="127"/>
      <c r="AH255" s="127"/>
      <c r="AI255" s="127"/>
      <c r="AJ255" s="127"/>
    </row>
    <row r="256" spans="1:36">
      <c r="A256" s="125"/>
      <c r="B256" s="125"/>
      <c r="C256" s="125"/>
      <c r="D256" s="125"/>
      <c r="E256" s="125"/>
      <c r="F256" s="125"/>
      <c r="G256" s="125"/>
      <c r="H256" s="125"/>
      <c r="I256" s="125"/>
      <c r="J256" s="125"/>
      <c r="K256" s="125"/>
      <c r="L256" s="125"/>
      <c r="M256" s="125"/>
      <c r="N256" s="125"/>
      <c r="O256" s="125"/>
      <c r="Q256" s="127"/>
      <c r="R256" s="127"/>
      <c r="S256" s="127"/>
      <c r="T256" s="127"/>
      <c r="U256" s="127"/>
      <c r="V256" s="127"/>
      <c r="W256" s="127"/>
      <c r="X256" s="127"/>
      <c r="Y256" s="127"/>
      <c r="Z256" s="127"/>
      <c r="AA256" s="127"/>
      <c r="AB256" s="127"/>
      <c r="AC256" s="127"/>
      <c r="AD256" s="127"/>
      <c r="AE256" s="127"/>
      <c r="AF256" s="127"/>
      <c r="AG256" s="127"/>
      <c r="AH256" s="127"/>
      <c r="AI256" s="127"/>
      <c r="AJ256" s="127"/>
    </row>
    <row r="257" spans="1:36">
      <c r="A257" s="125"/>
      <c r="B257" s="125"/>
      <c r="C257" s="125"/>
      <c r="D257" s="125"/>
      <c r="E257" s="125"/>
      <c r="F257" s="125"/>
      <c r="G257" s="125"/>
      <c r="H257" s="125"/>
      <c r="I257" s="125"/>
      <c r="J257" s="125"/>
      <c r="K257" s="125"/>
      <c r="L257" s="125"/>
      <c r="M257" s="125"/>
      <c r="N257" s="125"/>
      <c r="O257" s="125"/>
      <c r="Q257" s="127"/>
      <c r="R257" s="127"/>
      <c r="S257" s="127"/>
      <c r="T257" s="127"/>
      <c r="U257" s="127"/>
      <c r="V257" s="127"/>
      <c r="W257" s="127"/>
      <c r="X257" s="127"/>
      <c r="Y257" s="127"/>
      <c r="Z257" s="127"/>
      <c r="AA257" s="127"/>
      <c r="AB257" s="127"/>
      <c r="AC257" s="127"/>
      <c r="AD257" s="127"/>
      <c r="AE257" s="127"/>
      <c r="AF257" s="127"/>
      <c r="AG257" s="127"/>
      <c r="AH257" s="127"/>
      <c r="AI257" s="127"/>
      <c r="AJ257" s="127"/>
    </row>
    <row r="258" spans="1:36">
      <c r="A258" s="125"/>
      <c r="B258" s="125"/>
      <c r="C258" s="125"/>
      <c r="D258" s="125"/>
      <c r="E258" s="125"/>
      <c r="F258" s="125"/>
      <c r="G258" s="125"/>
      <c r="H258" s="125"/>
      <c r="I258" s="125"/>
      <c r="J258" s="125"/>
      <c r="K258" s="125"/>
      <c r="L258" s="125"/>
      <c r="M258" s="125"/>
      <c r="N258" s="125"/>
      <c r="O258" s="125"/>
      <c r="Q258" s="127"/>
      <c r="R258" s="127"/>
      <c r="S258" s="127"/>
      <c r="T258" s="127"/>
      <c r="U258" s="127"/>
      <c r="V258" s="127"/>
      <c r="W258" s="127"/>
      <c r="X258" s="127"/>
      <c r="Y258" s="127"/>
      <c r="Z258" s="127"/>
      <c r="AA258" s="127"/>
      <c r="AB258" s="127"/>
      <c r="AC258" s="127"/>
      <c r="AD258" s="127"/>
      <c r="AE258" s="127"/>
      <c r="AF258" s="127"/>
      <c r="AG258" s="127"/>
      <c r="AH258" s="127"/>
      <c r="AI258" s="127"/>
      <c r="AJ258" s="127"/>
    </row>
  </sheetData>
  <mergeCells count="13">
    <mergeCell ref="C90:E90"/>
    <mergeCell ref="F90:H90"/>
    <mergeCell ref="C150:D150"/>
    <mergeCell ref="T62:W62"/>
    <mergeCell ref="X62:AA62"/>
    <mergeCell ref="S52:AE52"/>
    <mergeCell ref="AB62:AE62"/>
    <mergeCell ref="T63:U63"/>
    <mergeCell ref="V63:W63"/>
    <mergeCell ref="X63:Y63"/>
    <mergeCell ref="Z63:AA63"/>
    <mergeCell ref="AB63:AC63"/>
    <mergeCell ref="AD63:AE63"/>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vt:i4>
      </vt:variant>
    </vt:vector>
  </HeadingPairs>
  <TitlesOfParts>
    <vt:vector size="14" baseType="lpstr">
      <vt:lpstr>forRPM</vt:lpstr>
      <vt:lpstr>7PSourceSummary</vt:lpstr>
      <vt:lpstr>SC-New</vt:lpstr>
      <vt:lpstr>SC-NR</vt:lpstr>
      <vt:lpstr>M_Input_Out</vt:lpstr>
      <vt:lpstr>M_Input</vt:lpstr>
      <vt:lpstr>MMap</vt:lpstr>
      <vt:lpstr>SavingsNew</vt:lpstr>
      <vt:lpstr>Costs &amp; Savings Data</vt:lpstr>
      <vt:lpstr>CBSA Data</vt:lpstr>
      <vt:lpstr>ToDo7P</vt:lpstr>
      <vt:lpstr>LOG</vt:lpstr>
      <vt:lpstr>LookupNew</vt:lpstr>
      <vt:lpstr>MeasOut</vt:lpstr>
    </vt:vector>
  </TitlesOfParts>
  <Company>Northwest Power and Conservation Council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Charlie Grist</dc:creator>
  <cp:lastModifiedBy>Charlie Grist</cp:lastModifiedBy>
  <dcterms:created xsi:type="dcterms:W3CDTF">2014-11-01T20:14:00Z</dcterms:created>
  <dcterms:modified xsi:type="dcterms:W3CDTF">2015-03-19T05:06:49Z</dcterms:modified>
</cp:coreProperties>
</file>